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77B59311-32D2-BB43-83A2-3230EA2BE9C6}" xr6:coauthVersionLast="47" xr6:coauthVersionMax="47" xr10:uidLastSave="{00000000-0000-0000-0000-000000000000}"/>
  <bookViews>
    <workbookView xWindow="0" yWindow="460" windowWidth="24660" windowHeight="15540" activeTab="10"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1" l="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0" i="21"/>
  <c r="F11" i="21"/>
  <c r="F12" i="21"/>
  <c r="F13" i="21"/>
  <c r="F14" i="21"/>
  <c r="F15" i="21"/>
  <c r="F16" i="21"/>
  <c r="F17" i="21"/>
  <c r="F18" i="21"/>
  <c r="F19" i="21"/>
  <c r="F9" i="21"/>
  <c r="M10" i="21"/>
  <c r="M11" i="21"/>
  <c r="B11" i="1" l="1"/>
  <c r="H15" i="1"/>
  <c r="H11" i="1"/>
  <c r="H10" i="1"/>
  <c r="AK32" i="1"/>
  <c r="AA34" i="28"/>
  <c r="Z38" i="28"/>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V18" i="28"/>
  <c r="U19" i="28"/>
  <c r="H36" i="1"/>
  <c r="M60" i="2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AB17" i="1"/>
  <c r="AB26" i="1"/>
  <c r="X33" i="1"/>
  <c r="U24" i="1"/>
  <c r="AD17" i="1"/>
  <c r="U23" i="1"/>
  <c r="AD18"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K33" i="1"/>
  <c r="K10" i="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M10" i="1" l="1"/>
  <c r="N10" i="1" s="1"/>
  <c r="K32" i="1"/>
  <c r="AA38" i="28"/>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<sst xmlns="http://schemas.openxmlformats.org/spreadsheetml/2006/main" count="5758" uniqueCount="746">
  <si>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</si>
  <si>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</si>
  <si>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</si>
  <si>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</si>
  <si>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</si>
  <si>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</si>
  <si>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</si>
  <si>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</si>
  <si>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</si>
  <si>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</si>
  <si>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</si>
  <si>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</si>
  <si>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</si>
  <si>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</si>
  <si>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</si>
  <si>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</si>
  <si>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</si>
  <si>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</si>
  <si>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</si>
  <si>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</si>
  <si>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</si>
  <si>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</si>
  <si>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</si>
  <si>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</si>
  <si>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</si>
  <si>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</si>
  <si>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</si>
  <si>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</si>
  <si>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</si>
  <si>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</si>
  <si>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</si>
  <si>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</si>
  <si>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</si>
  <si>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</si>
  <si>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</si>
  <si>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</si>
  <si>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</si>
  <si>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</si>
  <si>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</si>
  <si>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</si>
  <si>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</si>
  <si>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</si>
  <si>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</si>
  <si>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</si>
  <si>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</si>
  <si>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</si>
  <si>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</si>
  <si>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</si>
  <si>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</si>
  <si>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</si>
  <si>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</si>
  <si>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</si>
  <si>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</si>
  <si>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</si>
  <si>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</si>
  <si>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</si>
  <si>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</si>
  <si>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</si>
  <si>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</si>
  <si>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</si>
  <si>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</si>
  <si>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</si>
  <si>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</si>
  <si>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</si>
  <si>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</si>
  <si>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</si>
  <si>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</si>
  <si>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</si>
  <si>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</si>
  <si>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</si>
  <si>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</si>
  <si>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</si>
  <si>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</si>
  <si>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</si>
  <si>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</si>
  <si>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</si>
  <si>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</si>
  <si>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</si>
  <si>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</si>
  <si>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</si>
  <si>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</si>
  <si>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</si>
  <si>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</si>
  <si>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</si>
  <si>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</si>
  <si>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</si>
  <si>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</si>
  <si>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</si>
  <si>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</si>
  <si>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</si>
  <si>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</si>
  <si>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</si>
  <si>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</si>
  <si>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</si>
  <si>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</si>
  <si>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</si>
  <si>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</si>
  <si>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</si>
  <si>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</si>
  <si>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</si>
  <si>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</si>
  <si>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</si>
  <si>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</si>
  <si>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</si>
  <si>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</si>
  <si>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</si>
  <si>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</si>
  <si>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</si>
  <si>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</si>
  <si>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</si>
  <si>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</si>
  <si>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</si>
  <si>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</si>
  <si>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</si>
  <si>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</si>
  <si>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</si>
  <si>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</si>
  <si>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</si>
  <si>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</si>
  <si>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</si>
  <si>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</si>
  <si>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</si>
  <si>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</si>
  <si>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</si>
  <si>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</si>
  <si>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</si>
  <si>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</si>
  <si>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</si>
  <si>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</si>
  <si>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</si>
  <si>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</si>
  <si>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</si>
  <si>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</si>
  <si>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</si>
  <si>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</si>
  <si>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</si>
  <si>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</si>
  <si>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</si>
  <si>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</si>
  <si>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</si>
  <si>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</si>
  <si>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</si>
  <si>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</si>
  <si>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</si>
  <si>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</si>
  <si>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</si>
  <si>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</si>
  <si>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</si>
  <si>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</si>
  <si>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</si>
  <si>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</si>
  <si>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</si>
  <si>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</si>
  <si>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</si>
  <si>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</si>
  <si>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</si>
  <si>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</si>
  <si>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</si>
  <si>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</si>
  <si>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</si>
  <si>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</si>
  <si>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</si>
  <si>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</si>
  <si>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</si>
  <si>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</si>
  <si>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</si>
  <si>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</si>
  <si>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</si>
  <si>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</si>
  <si>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</si>
  <si>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</si>
  <si>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</si>
  <si>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</si>
  <si>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</si>
  <si>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</si>
  <si>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</si>
  <si>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</si>
  <si>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</si>
  <si>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</si>
  <si>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</si>
  <si>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</si>
  <si>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</si>
  <si>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</si>
  <si>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</si>
  <si>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</si>
  <si>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</si>
  <si>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</si>
  <si>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</si>
  <si>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</si>
  <si>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</si>
  <si>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</si>
  <si>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</si>
  <si>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</si>
  <si>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</si>
  <si>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</si>
  <si>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</si>
  <si>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</si>
  <si>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</si>
  <si>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</si>
  <si>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</si>
  <si>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</si>
  <si>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</si>
  <si>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</si>
  <si>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</si>
  <si>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</si>
  <si>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</si>
  <si>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</si>
  <si>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</si>
  <si>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</si>
  <si>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</si>
  <si>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</si>
  <si>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</si>
  <si>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</si>
  <si>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</si>
  <si>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</si>
  <si>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</si>
  <si>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</si>
  <si>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</si>
  <si>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</si>
  <si>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</si>
  <si>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</si>
  <si>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</si>
  <si>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</si>
  <si>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</si>
  <si>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</si>
  <si>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</si>
  <si>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</si>
  <si>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</si>
  <si>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</si>
  <si>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</si>
  <si>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</si>
  <si>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</si>
  <si>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</si>
  <si>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</si>
  <si>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</si>
  <si>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</si>
  <si>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</si>
  <si>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</si>
  <si>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</si>
  <si>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</si>
  <si>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</si>
  <si>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</si>
  <si>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</si>
  <si>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</si>
  <si>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</si>
  <si>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</si>
  <si>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</si>
  <si>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</si>
  <si>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</si>
  <si>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</si>
  <si>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</si>
  <si>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</si>
  <si>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</si>
  <si>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</si>
  <si>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</si>
  <si>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</si>
  <si>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</si>
  <si>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</si>
  <si>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</si>
  <si>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</si>
  <si>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</si>
  <si>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</si>
  <si>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</si>
  <si>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</si>
  <si>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</si>
  <si>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</si>
  <si>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</si>
  <si>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</si>
  <si>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</si>
  <si>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</si>
  <si>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</si>
  <si>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</si>
  <si>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</si>
  <si>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</si>
  <si>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</si>
  <si>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</si>
  <si>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</si>
  <si>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</si>
  <si>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</si>
  <si>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</si>
  <si>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</si>
  <si>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</si>
  <si>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</si>
  <si>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</si>
  <si>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</si>
  <si>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</si>
  <si>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</si>
  <si>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</si>
  <si>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</si>
  <si>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</si>
  <si>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</si>
  <si>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</si>
  <si>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</si>
  <si>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</si>
  <si>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</si>
  <si>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</si>
  <si>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</si>
  <si>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</si>
  <si>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</si>
  <si>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</si>
  <si>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</si>
  <si>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</si>
  <si>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</si>
  <si>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</si>
  <si>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</si>
  <si>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</si>
  <si>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</si>
  <si>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</si>
  <si>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</si>
  <si>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</si>
  <si>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</si>
  <si>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</si>
  <si>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</si>
  <si>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</si>
  <si>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</si>
  <si>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</si>
  <si>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</si>
  <si>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</si>
  <si>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</si>
  <si>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</si>
  <si>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</si>
  <si>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</si>
  <si>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</si>
  <si>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</si>
  <si>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</si>
  <si>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</si>
  <si>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</si>
  <si>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</si>
  <si>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</si>
  <si>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</si>
  <si>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</si>
  <si>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</si>
  <si>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</si>
  <si>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</si>
  <si>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</si>
  <si>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</si>
  <si>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</si>
  <si>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</si>
  <si>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</si>
  <si>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</si>
  <si>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</si>
  <si>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</si>
  <si>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</si>
  <si>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</si>
  <si>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</si>
  <si>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</si>
  <si>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</si>
  <si>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</si>
  <si>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</si>
  <si>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</si>
  <si>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</si>
  <si>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</si>
  <si>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</si>
  <si>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</si>
  <si>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</si>
  <si>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</si>
  <si>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</si>
  <si>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</si>
  <si>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</si>
  <si>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</si>
  <si>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</si>
  <si>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</si>
  <si>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</si>
  <si>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</si>
  <si>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</si>
  <si>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</si>
  <si>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</si>
  <si>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</si>
  <si>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</si>
  <si>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</si>
  <si>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</si>
  <si>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</si>
  <si>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</si>
  <si>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</si>
  <si>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</si>
  <si>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</si>
  <si>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</si>
  <si>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</si>
  <si>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</si>
  <si>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</si>
  <si>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</si>
  <si>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</si>
  <si>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</si>
  <si>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</si>
  <si>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</si>
  <si>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</si>
  <si>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</si>
  <si>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</si>
  <si>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</si>
  <si>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</si>
  <si>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</si>
  <si>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</si>
  <si>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</si>
  <si>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</si>
  <si>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</si>
  <si>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</si>
  <si>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</si>
  <si>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</si>
  <si>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</si>
  <si>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</si>
  <si>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</si>
  <si>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</si>
  <si>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</si>
  <si>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</si>
  <si>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</si>
  <si>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</si>
  <si>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</si>
  <si>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</si>
  <si>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</si>
  <si>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</si>
  <si>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</si>
  <si>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</si>
  <si>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</si>
  <si>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</si>
  <si>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</si>
  <si>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</si>
  <si>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</si>
  <si>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</si>
  <si>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</si>
  <si>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</si>
  <si>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</si>
  <si>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</si>
  <si>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</si>
  <si>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</si>
  <si>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</si>
  <si>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</si>
  <si>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</si>
  <si>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</si>
  <si>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</si>
  <si>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</si>
  <si>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</si>
  <si>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</si>
  <si>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</si>
  <si>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</si>
  <si>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</si>
  <si>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</si>
  <si>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</si>
  <si>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</si>
  <si>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</si>
  <si>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</si>
  <si>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</si>
  <si>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</si>
  <si>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</si>
  <si>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</si>
  <si>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</si>
  <si>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</si>
  <si>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</si>
  <si>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</si>
  <si>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</si>
  <si>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</si>
  <si>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</si>
  <si>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</si>
  <si>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</si>
  <si>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</si>
  <si>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</si>
  <si>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</si>
  <si>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</si>
  <si>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</si>
  <si>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</si>
  <si>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</si>
  <si>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</si>
  <si>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</si>
  <si>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</si>
  <si>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</si>
  <si>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</si>
  <si>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</si>
  <si>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</si>
  <si>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</si>
  <si>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</si>
  <si>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</si>
  <si>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</si>
  <si>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</si>
  <si>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</si>
  <si>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</si>
  <si>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</si>
  <si>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</si>
  <si>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</si>
  <si>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</si>
  <si>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</si>
  <si>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</si>
  <si>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</si>
  <si>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</si>
  <si>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</si>
  <si>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</si>
  <si>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</si>
  <si>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</si>
  <si>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</si>
  <si>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</si>
  <si>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</si>
  <si>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</si>
  <si>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</si>
  <si>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</si>
  <si>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</si>
  <si>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</si>
  <si>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</si>
  <si>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</si>
  <si>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</si>
  <si>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</si>
  <si>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</si>
  <si>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</si>
  <si>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</si>
  <si>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</si>
  <si>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</si>
  <si>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</si>
  <si>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</si>
  <si>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</si>
  <si>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</si>
  <si>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</si>
  <si>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</si>
  <si>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</si>
  <si>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</si>
  <si>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</si>
  <si>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</si>
  <si>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</si>
  <si>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</si>
  <si>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</si>
  <si>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</si>
  <si>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</si>
  <si>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</si>
  <si>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</si>
  <si>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</si>
  <si>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</si>
  <si>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</si>
  <si>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</si>
  <si>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</si>
  <si>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</si>
  <si>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</si>
  <si>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</si>
  <si>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</si>
  <si>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</si>
  <si>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</si>
  <si>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</si>
  <si>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</si>
  <si>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</si>
  <si>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</si>
  <si>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</si>
  <si>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</si>
  <si>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</si>
  <si>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</si>
  <si>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</si>
  <si>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</si>
  <si>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</si>
  <si>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</si>
  <si>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</si>
  <si>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</si>
  <si>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</si>
  <si>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</si>
  <si>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</si>
  <si>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</si>
  <si>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</si>
  <si>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</si>
  <si>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</si>
  <si>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</si>
  <si>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</si>
  <si>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</si>
  <si>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</si>
  <si>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</si>
  <si>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</si>
  <si>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</si>
  <si>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</si>
  <si>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</si>
  <si>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</si>
  <si>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</si>
  <si>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</si>
  <si>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</si>
  <si>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</si>
  <si>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</si>
  <si>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</si>
  <si>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</si>
  <si>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</si>
  <si>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</si>
  <si>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</si>
  <si>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</si>
  <si>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</si>
  <si>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</si>
  <si>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</si>
  <si>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</si>
  <si>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</si>
  <si>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</si>
  <si>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</si>
  <si>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</si>
  <si>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</si>
  <si>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</si>
  <si>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</si>
  <si>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</si>
  <si>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</si>
  <si>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</si>
  <si>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</si>
  <si>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</si>
  <si>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</si>
  <si>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</si>
  <si>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</si>
  <si>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</si>
  <si>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</si>
  <si>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</si>
  <si>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</si>
  <si>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</si>
  <si>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</si>
  <si>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</si>
  <si>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</si>
  <si>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</si>
  <si>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</si>
  <si>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</si>
  <si>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</si>
  <si>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</si>
  <si>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</si>
  <si>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</si>
  <si>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</si>
  <si>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</si>
  <si>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</si>
  <si>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</si>
  <si>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</si>
  <si>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</si>
  <si>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</si>
  <si>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</si>
  <si>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</si>
  <si>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</si>
  <si>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</si>
  <si>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</si>
  <si>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</si>
  <si>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</si>
  <si>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</si>
  <si>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</si>
  <si>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</si>
  <si>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</si>
  <si>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</si>
  <si>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</si>
  <si>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</si>
  <si>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</si>
  <si>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</si>
  <si>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</si>
  <si>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</si>
  <si>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</si>
  <si>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</si>
  <si>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</si>
  <si>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</si>
  <si>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</si>
  <si>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</si>
  <si>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</si>
  <si>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</si>
  <si>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</si>
  <si>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</si>
  <si>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</si>
  <si>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</si>
  <si>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</si>
  <si>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</si>
  <si>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</si>
  <si>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</si>
  <si>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</si>
  <si>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</si>
  <si>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</si>
  <si>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</si>
  <si>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</si>
  <si>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</si>
  <si>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</si>
  <si>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</si>
  <si>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</si>
  <si>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</si>
  <si>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</si>
  <si>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</si>
  <si>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</si>
  <si>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</si>
  <si>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</si>
  <si>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</si>
  <si>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</si>
  <si>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</si>
  <si>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</si>
  <si>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</si>
  <si>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</si>
  <si>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</si>
  <si>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</si>
  <si>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</si>
  <si>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</si>
  <si>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</si>
  <si>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</si>
  <si>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</si>
  <si>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</si>
  <si>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</si>
  <si>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</si>
  <si>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</si>
  <si>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</si>
  <si>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</si>
  <si>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</si>
  <si>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</si>
  <si>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</si>
  <si>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</si>
  <si>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</si>
  <si>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</si>
  <si>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</si>
  <si>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</si>
  <si>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</si>
  <si>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</si>
  <si>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</si>
  <si>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</si>
  <si>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</si>
  <si>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</si>
  <si>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</si>
  <si>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</si>
  <si>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</si>
  <si>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</si>
  <si>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</si>
  <si>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</si>
  <si>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</si>
  <si>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</si>
  <si>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</si>
  <si>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</si>
  <si>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</si>
  <si>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</si>
  <si>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</si>
  <si>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</si>
  <si>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</si>
  <si>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</si>
  <si>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</si>
  <si>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</si>
  <si>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</si>
  <si>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</si>
  <si>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</si>
  <si>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</si>
  <si>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</si>
  <si>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</si>
  <si>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</si>
  <si>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</si>
  <si>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</si>
  <si>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</si>
  <si>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</si>
  <si>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</si>
  <si>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</si>
  <si>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</si>
  <si>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</si>
  <si>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</si>
  <si>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</si>
  <si>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</si>
  <si>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</si>
  <si>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Ændre i Fuel Texh shares</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</si>
  <si>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</si>
  <si>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</si>
  <si>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</si>
  <si>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</si>
  <si>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</si>
  <si>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</si>
  <si>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</si>
  <si>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</si>
  <si>
    <t>Fuel Tech</t>
  </si>
  <si>
    <t>Ting der skal laves</t>
  </si>
  <si>
    <t>Stock shares?</t>
  </si>
  <si>
    <t>DE1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</si>
</sst>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9">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7">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0" fillId="48" borderId="0" xfId="0" applyFill="1"/>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21"/>
  <sheetViews>
    <sheetView workbookViewId="0">
      <selection activeCell="G12" sqref="G12"/>
    </sheetView>
  </sheetViews>
  <sheetFormatPr baseColWidth="10" defaultColWidth="9" defaultRowHeight="14"/>
  <cols>
    <col min="1" max="1" width="11.59765625" customWidth="1"/>
    <col min="2" max="2" width="15.59765625" customWidth="1"/>
    <col min="3" max="3" width="13.79687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row r="10" spans="1:5">
      <c r="B10" s="297" t="s">
        <v>732</v>
      </c>
    </row>
    <row r="11" spans="1:5">
      <c r="B11" s="297" t="s">
        <v>733</v>
      </c>
    </row>
    <row r="13" spans="1:5">
      <c r="A13" t="s">
        <v>734</v>
      </c>
    </row>
    <row r="15" spans="1:5">
      <c r="B15" t="s">
        <v>743</v>
      </c>
    </row>
    <row r="16" spans="1:5">
      <c r="C16" t="s">
        <v>738</v>
      </c>
      <c r="D16" t="s">
        <v>735</v>
      </c>
    </row>
    <row r="17" spans="3:4">
      <c r="C17">
        <v>5.3</v>
      </c>
      <c r="D17" t="s">
        <v>736</v>
      </c>
    </row>
    <row r="18" spans="3:4">
      <c r="C18">
        <v>5.4</v>
      </c>
      <c r="D18" t="s">
        <v>737</v>
      </c>
    </row>
    <row r="19" spans="3:4">
      <c r="C19">
        <v>2.1</v>
      </c>
      <c r="D19" t="s">
        <v>739</v>
      </c>
    </row>
    <row r="20" spans="3:4">
      <c r="C20" t="s">
        <v>179</v>
      </c>
      <c r="D20" t="s">
        <v>740</v>
      </c>
    </row>
    <row r="21" spans="3:4">
      <c r="C21" t="s">
        <v>742</v>
      </c>
      <c r="D21" t="s">
        <v>744</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zoomScaleNormal="100" workbookViewId="0">
      <selection activeCell="G12" sqref="G12"/>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0</v>
      </c>
    </row>
    <row r="2" spans="2:21">
      <c r="D2" s="245">
        <f>SUM(D22:D25)</f>
        <v>-266941.5</v>
      </c>
      <c r="F2" s="245">
        <f>SUM(F22:F25)</f>
        <v>256013.7</v>
      </c>
      <c r="P2" s="245">
        <f>SUM(P22:P25)</f>
        <v>0</v>
      </c>
      <c r="Q2" s="245">
        <f>SUM(Q22:Q25)</f>
        <v>-2.0999999999999996</v>
      </c>
      <c r="R2" s="245">
        <f>SUM(R22:R25)</f>
        <v>0</v>
      </c>
      <c r="S2" s="245">
        <f>SUM(S22:S25)</f>
        <v>0</v>
      </c>
    </row>
    <row r="3" spans="2:21">
      <c r="B3" s="320" t="s">
        <v>731</v>
      </c>
      <c r="C3" s="320"/>
      <c r="D3" s="320"/>
      <c r="E3" s="320"/>
      <c r="F3" s="320"/>
      <c r="G3" s="320"/>
      <c r="H3" s="320"/>
      <c r="I3" s="320"/>
      <c r="J3" s="320"/>
      <c r="K3" s="320"/>
      <c r="L3" s="320"/>
      <c r="M3" s="320"/>
      <c r="N3" s="320"/>
      <c r="O3" s="320"/>
      <c r="P3" s="320"/>
      <c r="Q3" s="320"/>
      <c r="R3" s="320"/>
      <c r="S3" s="320"/>
      <c r="T3" s="320"/>
    </row>
    <row r="4" spans="2:21" ht="15" thickBot="1">
      <c r="B4" s="321" t="s">
        <v>625</v>
      </c>
      <c r="C4" s="321"/>
      <c r="D4" s="321"/>
      <c r="E4" s="321"/>
      <c r="F4" s="321"/>
      <c r="G4" s="321"/>
      <c r="H4" s="321"/>
      <c r="I4" s="321"/>
      <c r="J4" s="321"/>
      <c r="K4" s="321"/>
      <c r="L4" s="321"/>
      <c r="M4" s="321"/>
      <c r="N4" s="321"/>
      <c r="O4" s="321"/>
      <c r="P4" s="321"/>
      <c r="Q4" s="321"/>
      <c r="R4" s="321"/>
      <c r="S4" s="321"/>
      <c r="T4" s="321"/>
    </row>
    <row r="5" spans="2:21" s="246" customFormat="1" ht="18.75" customHeight="1">
      <c r="B5" s="322"/>
      <c r="C5" s="316" t="s">
        <v>626</v>
      </c>
      <c r="D5" s="316" t="s">
        <v>627</v>
      </c>
      <c r="E5" s="316" t="s">
        <v>628</v>
      </c>
      <c r="F5" s="316" t="s">
        <v>629</v>
      </c>
      <c r="G5" s="324" t="s">
        <v>221</v>
      </c>
      <c r="H5" s="325"/>
      <c r="I5" s="325"/>
      <c r="J5" s="325"/>
      <c r="K5" s="325"/>
      <c r="L5" s="325"/>
      <c r="M5" s="325"/>
      <c r="N5" s="325"/>
      <c r="O5" s="326"/>
      <c r="P5" s="316" t="s">
        <v>630</v>
      </c>
      <c r="Q5" s="316" t="s">
        <v>631</v>
      </c>
      <c r="R5" s="316" t="s">
        <v>632</v>
      </c>
      <c r="S5" s="316" t="s">
        <v>633</v>
      </c>
      <c r="T5" s="318" t="s">
        <v>634</v>
      </c>
    </row>
    <row r="6" spans="2:21" s="249" customFormat="1" ht="50.25" customHeight="1" thickBot="1">
      <c r="B6" s="323"/>
      <c r="C6" s="317"/>
      <c r="D6" s="317"/>
      <c r="E6" s="317"/>
      <c r="F6" s="317"/>
      <c r="G6" s="247" t="s">
        <v>635</v>
      </c>
      <c r="H6" s="247" t="s">
        <v>636</v>
      </c>
      <c r="I6" s="247" t="s">
        <v>637</v>
      </c>
      <c r="J6" s="247" t="s">
        <v>638</v>
      </c>
      <c r="K6" s="247" t="s">
        <v>639</v>
      </c>
      <c r="L6" s="247" t="s">
        <v>640</v>
      </c>
      <c r="M6" s="248" t="s">
        <v>641</v>
      </c>
      <c r="N6" s="247" t="s">
        <v>642</v>
      </c>
      <c r="O6" s="247" t="s">
        <v>643</v>
      </c>
      <c r="P6" s="317"/>
      <c r="Q6" s="317"/>
      <c r="R6" s="317"/>
      <c r="S6" s="317"/>
      <c r="T6" s="319"/>
    </row>
    <row r="7" spans="2:21" ht="15">
      <c r="B7" s="250" t="s">
        <v>644</v>
      </c>
      <c r="C7" s="288">
        <v>2584672.0999999996</v>
      </c>
      <c r="D7" s="288">
        <v>1616076.7</v>
      </c>
      <c r="E7" s="288" t="s">
        <v>304</v>
      </c>
      <c r="F7" s="288" t="s">
        <v>304</v>
      </c>
      <c r="G7" s="288" t="s">
        <v>304</v>
      </c>
      <c r="H7" s="288" t="s">
        <v>304</v>
      </c>
      <c r="I7" s="288" t="s">
        <v>304</v>
      </c>
      <c r="J7" s="288" t="s">
        <v>304</v>
      </c>
      <c r="K7" s="288" t="s">
        <v>304</v>
      </c>
      <c r="L7" s="288" t="s">
        <v>304</v>
      </c>
      <c r="M7" s="288" t="s">
        <v>304</v>
      </c>
      <c r="N7" s="288" t="s">
        <v>304</v>
      </c>
      <c r="O7" s="288" t="s">
        <v>304</v>
      </c>
      <c r="P7" s="288">
        <v>957528.6</v>
      </c>
      <c r="Q7" s="288">
        <v>11066.799999999997</v>
      </c>
      <c r="R7" s="288" t="s">
        <v>304</v>
      </c>
      <c r="S7" s="288" t="s">
        <v>304</v>
      </c>
      <c r="T7" s="289" t="s">
        <v>304</v>
      </c>
    </row>
    <row r="8" spans="2:21">
      <c r="B8" s="251" t="s">
        <v>645</v>
      </c>
      <c r="C8" s="290">
        <v>12678.1</v>
      </c>
      <c r="D8" s="290" t="s">
        <v>304</v>
      </c>
      <c r="E8" s="290" t="s">
        <v>304</v>
      </c>
      <c r="F8" s="290">
        <v>11999.1</v>
      </c>
      <c r="G8" s="290" t="s">
        <v>304</v>
      </c>
      <c r="H8" s="290">
        <v>52.1</v>
      </c>
      <c r="I8" s="290">
        <v>7343.5</v>
      </c>
      <c r="J8" s="290">
        <v>2884</v>
      </c>
      <c r="K8" s="290">
        <v>189.4</v>
      </c>
      <c r="L8" s="290">
        <v>21.3</v>
      </c>
      <c r="M8" s="290" t="s">
        <v>304</v>
      </c>
      <c r="N8" s="290">
        <v>4.0999999999999996</v>
      </c>
      <c r="O8" s="290">
        <v>1504.7</v>
      </c>
      <c r="P8" s="290" t="s">
        <v>304</v>
      </c>
      <c r="Q8" s="290" t="s">
        <v>304</v>
      </c>
      <c r="R8" s="290" t="s">
        <v>304</v>
      </c>
      <c r="S8" s="290">
        <v>492.8</v>
      </c>
      <c r="T8" s="291">
        <v>186.2</v>
      </c>
    </row>
    <row r="9" spans="2:21">
      <c r="B9" s="251" t="s">
        <v>646</v>
      </c>
      <c r="C9" s="290">
        <v>-1861834.3</v>
      </c>
      <c r="D9" s="290">
        <v>-1346170.4</v>
      </c>
      <c r="E9" s="290" t="s">
        <v>304</v>
      </c>
      <c r="F9" s="290">
        <v>-48099.7</v>
      </c>
      <c r="G9" s="290" t="s">
        <v>304</v>
      </c>
      <c r="H9" s="290">
        <v>-2499.3000000000002</v>
      </c>
      <c r="I9" s="290" t="s">
        <v>304</v>
      </c>
      <c r="J9" s="290">
        <v>-5163.6000000000004</v>
      </c>
      <c r="K9" s="290" t="s">
        <v>304</v>
      </c>
      <c r="L9" s="290">
        <v>-32461.200000000001</v>
      </c>
      <c r="M9" s="290">
        <v>-8.5</v>
      </c>
      <c r="N9" s="290">
        <v>-495.5</v>
      </c>
      <c r="O9" s="290">
        <v>-7471.6</v>
      </c>
      <c r="P9" s="290">
        <v>-462197</v>
      </c>
      <c r="Q9" s="290" t="s">
        <v>304</v>
      </c>
      <c r="R9" s="290" t="s">
        <v>304</v>
      </c>
      <c r="S9" s="290">
        <v>-5367.2</v>
      </c>
      <c r="T9" s="291" t="s">
        <v>304</v>
      </c>
    </row>
    <row r="10" spans="2:21" ht="15">
      <c r="B10" s="252" t="s">
        <v>647</v>
      </c>
      <c r="C10" s="290">
        <v>-14818.8</v>
      </c>
      <c r="D10" s="290" t="s">
        <v>304</v>
      </c>
      <c r="E10" s="290" t="s">
        <v>304</v>
      </c>
      <c r="F10" s="290">
        <v>-14818.8</v>
      </c>
      <c r="G10" s="290" t="s">
        <v>304</v>
      </c>
      <c r="H10" s="290" t="s">
        <v>304</v>
      </c>
      <c r="I10" s="290" t="s">
        <v>304</v>
      </c>
      <c r="J10" s="290">
        <v>-13513.5</v>
      </c>
      <c r="K10" s="290" t="s">
        <v>304</v>
      </c>
      <c r="L10" s="290">
        <v>-1305.3</v>
      </c>
      <c r="M10" s="290" t="s">
        <v>304</v>
      </c>
      <c r="N10" s="290" t="s">
        <v>304</v>
      </c>
      <c r="O10" s="290" t="s">
        <v>304</v>
      </c>
      <c r="P10" s="290" t="s">
        <v>304</v>
      </c>
      <c r="Q10" s="290" t="s">
        <v>304</v>
      </c>
      <c r="R10" s="290" t="s">
        <v>304</v>
      </c>
      <c r="S10" s="290" t="s">
        <v>304</v>
      </c>
      <c r="T10" s="291" t="s">
        <v>304</v>
      </c>
    </row>
    <row r="11" spans="2:21">
      <c r="B11" s="253" t="s">
        <v>648</v>
      </c>
      <c r="C11" s="290">
        <v>-1305.3</v>
      </c>
      <c r="D11" s="290" t="s">
        <v>304</v>
      </c>
      <c r="E11" s="290" t="s">
        <v>304</v>
      </c>
      <c r="F11" s="290">
        <v>-1305.3</v>
      </c>
      <c r="G11" s="290" t="s">
        <v>304</v>
      </c>
      <c r="H11" s="290" t="s">
        <v>304</v>
      </c>
      <c r="I11" s="290" t="s">
        <v>304</v>
      </c>
      <c r="J11" s="290" t="s">
        <v>304</v>
      </c>
      <c r="K11" s="290" t="s">
        <v>304</v>
      </c>
      <c r="L11" s="290">
        <v>-1305.3</v>
      </c>
      <c r="M11" s="290" t="s">
        <v>304</v>
      </c>
      <c r="N11" s="290" t="s">
        <v>304</v>
      </c>
      <c r="O11" s="290" t="s">
        <v>304</v>
      </c>
      <c r="P11" s="290" t="s">
        <v>304</v>
      </c>
      <c r="Q11" s="290" t="s">
        <v>304</v>
      </c>
      <c r="R11" s="290" t="s">
        <v>304</v>
      </c>
      <c r="S11" s="290" t="s">
        <v>304</v>
      </c>
      <c r="T11" s="291" t="s">
        <v>304</v>
      </c>
    </row>
    <row r="12" spans="2:21">
      <c r="B12" s="253" t="s">
        <v>649</v>
      </c>
      <c r="C12" s="290">
        <v>-13513.5</v>
      </c>
      <c r="D12" s="290" t="s">
        <v>304</v>
      </c>
      <c r="E12" s="290" t="s">
        <v>304</v>
      </c>
      <c r="F12" s="290">
        <v>-13513.5</v>
      </c>
      <c r="G12" s="290" t="s">
        <v>304</v>
      </c>
      <c r="H12" s="290" t="s">
        <v>304</v>
      </c>
      <c r="I12" s="290" t="s">
        <v>304</v>
      </c>
      <c r="J12" s="290">
        <v>-13513.5</v>
      </c>
      <c r="K12" s="290" t="s">
        <v>304</v>
      </c>
      <c r="L12" s="290" t="s">
        <v>304</v>
      </c>
      <c r="M12" s="290" t="s">
        <v>304</v>
      </c>
      <c r="N12" s="290" t="s">
        <v>304</v>
      </c>
      <c r="O12" s="290" t="s">
        <v>304</v>
      </c>
      <c r="P12" s="290" t="s">
        <v>304</v>
      </c>
      <c r="Q12" s="290" t="s">
        <v>304</v>
      </c>
      <c r="R12" s="290" t="s">
        <v>304</v>
      </c>
      <c r="S12" s="290" t="s">
        <v>304</v>
      </c>
      <c r="T12" s="291" t="s">
        <v>304</v>
      </c>
    </row>
    <row r="13" spans="2:21">
      <c r="B13" s="254" t="s">
        <v>650</v>
      </c>
      <c r="C13" s="290">
        <v>-7141.9000000000005</v>
      </c>
      <c r="D13" s="290">
        <v>-758.4</v>
      </c>
      <c r="E13" s="290" t="s">
        <v>304</v>
      </c>
      <c r="F13" s="290">
        <v>-1403.8000000000002</v>
      </c>
      <c r="G13" s="290" t="s">
        <v>304</v>
      </c>
      <c r="H13" s="290">
        <v>464.7</v>
      </c>
      <c r="I13" s="290">
        <v>1114.5</v>
      </c>
      <c r="J13" s="290">
        <v>-25.9</v>
      </c>
      <c r="K13" s="290" t="s">
        <v>304</v>
      </c>
      <c r="L13" s="290">
        <v>170.6</v>
      </c>
      <c r="M13" s="290">
        <v>-2081.5</v>
      </c>
      <c r="N13" s="290">
        <v>-200.6</v>
      </c>
      <c r="O13" s="290">
        <v>-845.6</v>
      </c>
      <c r="P13" s="290">
        <v>-4948.8999999999996</v>
      </c>
      <c r="Q13" s="290">
        <v>-33.6</v>
      </c>
      <c r="R13" s="290" t="s">
        <v>304</v>
      </c>
      <c r="S13" s="290" t="s">
        <v>304</v>
      </c>
      <c r="T13" s="291">
        <v>2.8</v>
      </c>
    </row>
    <row r="14" spans="2:21">
      <c r="B14" s="255" t="s">
        <v>651</v>
      </c>
      <c r="C14" s="292">
        <v>713555.2</v>
      </c>
      <c r="D14" s="292">
        <v>269147.90000000002</v>
      </c>
      <c r="E14" s="290" t="s">
        <v>304</v>
      </c>
      <c r="F14" s="292">
        <v>-52323.199999999997</v>
      </c>
      <c r="G14" s="290" t="s">
        <v>304</v>
      </c>
      <c r="H14" s="290">
        <v>-1982.5</v>
      </c>
      <c r="I14" s="290">
        <v>8458</v>
      </c>
      <c r="J14" s="290">
        <v>-15819</v>
      </c>
      <c r="K14" s="290">
        <v>189.4</v>
      </c>
      <c r="L14" s="290">
        <v>-33574.6</v>
      </c>
      <c r="M14" s="290">
        <v>-2090</v>
      </c>
      <c r="N14" s="290">
        <v>-692</v>
      </c>
      <c r="O14" s="290">
        <v>-6812.5</v>
      </c>
      <c r="P14" s="292">
        <v>490382.7</v>
      </c>
      <c r="Q14" s="292">
        <v>11033.199999999999</v>
      </c>
      <c r="R14" s="290" t="s">
        <v>304</v>
      </c>
      <c r="S14" s="292">
        <v>-4874.3999999999996</v>
      </c>
      <c r="T14" s="293">
        <v>189</v>
      </c>
      <c r="U14" s="245"/>
    </row>
    <row r="15" spans="2:21">
      <c r="B15" s="256" t="s">
        <v>652</v>
      </c>
      <c r="C15" s="292">
        <v>2461.4</v>
      </c>
      <c r="D15" s="292" t="s">
        <v>304</v>
      </c>
      <c r="E15" s="290" t="s">
        <v>304</v>
      </c>
      <c r="F15" s="292">
        <v>955.00000000000011</v>
      </c>
      <c r="G15" s="290" t="s">
        <v>304</v>
      </c>
      <c r="H15" s="290" t="s">
        <v>304</v>
      </c>
      <c r="I15" s="290">
        <v>375.8</v>
      </c>
      <c r="J15" s="290" t="s">
        <v>304</v>
      </c>
      <c r="K15" s="290" t="s">
        <v>304</v>
      </c>
      <c r="L15" s="290">
        <v>563.1</v>
      </c>
      <c r="M15" s="290" t="s">
        <v>304</v>
      </c>
      <c r="N15" s="290" t="s">
        <v>304</v>
      </c>
      <c r="O15" s="290">
        <v>16.100000000000001</v>
      </c>
      <c r="P15" s="292">
        <v>1402.3</v>
      </c>
      <c r="Q15" s="290" t="s">
        <v>304</v>
      </c>
      <c r="R15" s="290" t="s">
        <v>304</v>
      </c>
      <c r="S15" s="292">
        <v>104.1</v>
      </c>
      <c r="T15" s="291" t="s">
        <v>304</v>
      </c>
      <c r="U15" s="245"/>
    </row>
    <row r="16" spans="2:21">
      <c r="B16" s="256" t="s">
        <v>653</v>
      </c>
      <c r="C16" s="290" t="s">
        <v>304</v>
      </c>
      <c r="D16" s="290" t="s">
        <v>304</v>
      </c>
      <c r="E16" s="290" t="s">
        <v>304</v>
      </c>
      <c r="F16" s="290" t="s">
        <v>304</v>
      </c>
      <c r="G16" s="290" t="s">
        <v>304</v>
      </c>
      <c r="H16" s="290" t="s">
        <v>304</v>
      </c>
      <c r="I16" s="290" t="s">
        <v>304</v>
      </c>
      <c r="J16" s="290" t="s">
        <v>304</v>
      </c>
      <c r="K16" s="290" t="s">
        <v>304</v>
      </c>
      <c r="L16" s="290" t="s">
        <v>304</v>
      </c>
      <c r="M16" s="290" t="s">
        <v>304</v>
      </c>
      <c r="N16" s="290" t="s">
        <v>304</v>
      </c>
      <c r="O16" s="290" t="s">
        <v>304</v>
      </c>
      <c r="P16" s="290" t="s">
        <v>304</v>
      </c>
      <c r="Q16" s="290" t="s">
        <v>304</v>
      </c>
      <c r="R16" s="290" t="s">
        <v>304</v>
      </c>
      <c r="S16" s="290" t="s">
        <v>304</v>
      </c>
      <c r="T16" s="291" t="s">
        <v>304</v>
      </c>
    </row>
    <row r="17" spans="1:28">
      <c r="B17" s="256" t="s">
        <v>654</v>
      </c>
      <c r="C17" s="292">
        <v>-152555.29999999999</v>
      </c>
      <c r="D17" s="292">
        <v>-266941.5</v>
      </c>
      <c r="E17" s="290" t="s">
        <v>304</v>
      </c>
      <c r="F17" s="292">
        <v>256780.2</v>
      </c>
      <c r="G17" s="290">
        <v>10275.5</v>
      </c>
      <c r="H17" s="290">
        <v>9959.2000000000007</v>
      </c>
      <c r="I17" s="290">
        <v>50169</v>
      </c>
      <c r="J17" s="290">
        <v>28779.8</v>
      </c>
      <c r="K17" s="290" t="s">
        <v>304</v>
      </c>
      <c r="L17" s="290">
        <v>95067.5</v>
      </c>
      <c r="M17" s="290">
        <v>5365.2</v>
      </c>
      <c r="N17" s="290">
        <v>10650.6</v>
      </c>
      <c r="O17" s="290">
        <v>46513.4</v>
      </c>
      <c r="P17" s="292">
        <v>-241023.6</v>
      </c>
      <c r="Q17" s="292">
        <v>-9248.8999999999978</v>
      </c>
      <c r="R17" s="292">
        <v>14016</v>
      </c>
      <c r="S17" s="256" t="s">
        <v>654</v>
      </c>
      <c r="T17" s="291" t="s">
        <v>304</v>
      </c>
      <c r="U17" s="245"/>
    </row>
    <row r="18" spans="1:28">
      <c r="B18" s="253" t="s">
        <v>655</v>
      </c>
      <c r="C18" s="290">
        <v>-85949.999999999985</v>
      </c>
      <c r="D18" s="290" t="s">
        <v>304</v>
      </c>
      <c r="E18" s="290" t="s">
        <v>304</v>
      </c>
      <c r="F18" s="290">
        <v>-597.20000000000005</v>
      </c>
      <c r="G18" s="290" t="s">
        <v>304</v>
      </c>
      <c r="H18" s="290" t="s">
        <v>304</v>
      </c>
      <c r="I18" s="290" t="s">
        <v>304</v>
      </c>
      <c r="J18" s="290" t="s">
        <v>304</v>
      </c>
      <c r="K18" s="290" t="s">
        <v>304</v>
      </c>
      <c r="L18" s="290">
        <v>-597.20000000000005</v>
      </c>
      <c r="M18" s="290" t="s">
        <v>304</v>
      </c>
      <c r="N18" s="290" t="s">
        <v>304</v>
      </c>
      <c r="O18" s="290" t="s">
        <v>304</v>
      </c>
      <c r="P18" s="290">
        <v>-142783.79999999999</v>
      </c>
      <c r="Q18" s="290">
        <v>-9246.7999999999993</v>
      </c>
      <c r="R18" s="290" t="s">
        <v>304</v>
      </c>
      <c r="S18" s="253" t="s">
        <v>655</v>
      </c>
      <c r="T18" s="291" t="s">
        <v>304</v>
      </c>
      <c r="U18" s="244" t="e">
        <f>S18/SUM(P18:Q18)</f>
        <v>#VALUE!</v>
      </c>
      <c r="V18" s="257" t="e">
        <f>(S18+Q18)/SUM(G18:P18)*-1</f>
        <v>#VALUE!</v>
      </c>
      <c r="X18" s="258">
        <f>SUM(R18:S18)/SUM(G18:Q18)*-1</f>
        <v>0</v>
      </c>
    </row>
    <row r="19" spans="1:28">
      <c r="B19" s="253" t="s">
        <v>656</v>
      </c>
      <c r="C19" s="290">
        <v>-54926.900000000009</v>
      </c>
      <c r="D19" s="290" t="s">
        <v>304</v>
      </c>
      <c r="E19" s="290" t="s">
        <v>304</v>
      </c>
      <c r="F19" s="290">
        <v>-8.5</v>
      </c>
      <c r="G19" s="290" t="s">
        <v>304</v>
      </c>
      <c r="H19" s="290" t="s">
        <v>304</v>
      </c>
      <c r="I19" s="290" t="s">
        <v>304</v>
      </c>
      <c r="J19" s="290" t="s">
        <v>304</v>
      </c>
      <c r="K19" s="290" t="s">
        <v>304</v>
      </c>
      <c r="L19" s="290">
        <v>-8.5</v>
      </c>
      <c r="M19" s="290" t="s">
        <v>304</v>
      </c>
      <c r="N19" s="290" t="s">
        <v>304</v>
      </c>
      <c r="O19" s="290" t="s">
        <v>304</v>
      </c>
      <c r="P19" s="290">
        <v>-89888.8</v>
      </c>
      <c r="Q19" s="290" t="s">
        <v>304</v>
      </c>
      <c r="R19" s="290">
        <v>7785.7</v>
      </c>
      <c r="S19" s="253" t="s">
        <v>656</v>
      </c>
      <c r="T19" s="291" t="s">
        <v>304</v>
      </c>
      <c r="U19" s="244" t="e">
        <f>R19/S19</f>
        <v>#VALUE!</v>
      </c>
      <c r="V19" s="258">
        <f>SUM(R19:S19)/SUM(G19:Q19)*-1</f>
        <v>8.6606605537652412E-2</v>
      </c>
    </row>
    <row r="20" spans="1:28">
      <c r="B20" s="253" t="s">
        <v>657</v>
      </c>
      <c r="C20" s="290">
        <v>-1922.8999999999996</v>
      </c>
      <c r="D20" s="290" t="s">
        <v>304</v>
      </c>
      <c r="E20" s="290" t="s">
        <v>304</v>
      </c>
      <c r="F20" s="290">
        <v>-17</v>
      </c>
      <c r="G20" s="290" t="s">
        <v>304</v>
      </c>
      <c r="H20" s="290" t="s">
        <v>304</v>
      </c>
      <c r="I20" s="290" t="s">
        <v>304</v>
      </c>
      <c r="J20" s="290" t="s">
        <v>304</v>
      </c>
      <c r="K20" s="290" t="s">
        <v>304</v>
      </c>
      <c r="L20" s="290">
        <v>-8.5</v>
      </c>
      <c r="M20" s="290">
        <v>-8.5</v>
      </c>
      <c r="N20" s="290" t="s">
        <v>304</v>
      </c>
      <c r="O20" s="290" t="s">
        <v>304</v>
      </c>
      <c r="P20" s="290">
        <v>-8136.2</v>
      </c>
      <c r="Q20" s="290" t="s">
        <v>304</v>
      </c>
      <c r="R20" s="290">
        <v>6230.3</v>
      </c>
      <c r="S20" s="253" t="s">
        <v>657</v>
      </c>
      <c r="T20" s="291" t="s">
        <v>304</v>
      </c>
      <c r="V20" s="258">
        <f>SUM(R20:S20)/SUM(G20:Q20)*-1</f>
        <v>0.76415395182259727</v>
      </c>
    </row>
    <row r="21" spans="1:28">
      <c r="B21" s="253" t="s">
        <v>658</v>
      </c>
      <c r="C21" s="290">
        <v>1174.4000000000001</v>
      </c>
      <c r="D21" s="290" t="s">
        <v>304</v>
      </c>
      <c r="E21" s="290" t="s">
        <v>304</v>
      </c>
      <c r="F21" s="290">
        <v>1389.2</v>
      </c>
      <c r="G21" s="290" t="s">
        <v>304</v>
      </c>
      <c r="H21" s="290">
        <v>569.1</v>
      </c>
      <c r="I21" s="290" t="s">
        <v>304</v>
      </c>
      <c r="J21" s="290" t="s">
        <v>304</v>
      </c>
      <c r="K21" s="290" t="s">
        <v>304</v>
      </c>
      <c r="L21" s="290" t="s">
        <v>304</v>
      </c>
      <c r="M21" s="290" t="s">
        <v>304</v>
      </c>
      <c r="N21" s="290" t="s">
        <v>304</v>
      </c>
      <c r="O21" s="290">
        <v>820.1</v>
      </c>
      <c r="P21" s="290">
        <v>-214.8</v>
      </c>
      <c r="Q21" s="290" t="s">
        <v>304</v>
      </c>
      <c r="R21" s="290" t="s">
        <v>304</v>
      </c>
      <c r="S21" s="253" t="s">
        <v>658</v>
      </c>
      <c r="T21" s="291" t="s">
        <v>304</v>
      </c>
    </row>
    <row r="22" spans="1:28">
      <c r="B22" s="253" t="s">
        <v>659</v>
      </c>
      <c r="C22" s="290" t="s">
        <v>304</v>
      </c>
      <c r="D22" s="290" t="s">
        <v>304</v>
      </c>
      <c r="E22" s="290" t="s">
        <v>304</v>
      </c>
      <c r="F22" s="290" t="s">
        <v>304</v>
      </c>
      <c r="G22" s="290" t="s">
        <v>304</v>
      </c>
      <c r="H22" s="290" t="s">
        <v>304</v>
      </c>
      <c r="I22" s="290" t="s">
        <v>304</v>
      </c>
      <c r="J22" s="290" t="s">
        <v>304</v>
      </c>
      <c r="K22" s="290" t="s">
        <v>304</v>
      </c>
      <c r="L22" s="290" t="s">
        <v>304</v>
      </c>
      <c r="M22" s="290" t="s">
        <v>304</v>
      </c>
      <c r="N22" s="290" t="s">
        <v>304</v>
      </c>
      <c r="O22" s="290" t="s">
        <v>304</v>
      </c>
      <c r="P22" s="290" t="s">
        <v>304</v>
      </c>
      <c r="Q22" s="290" t="s">
        <v>304</v>
      </c>
      <c r="R22" s="290" t="s">
        <v>304</v>
      </c>
      <c r="S22" s="290" t="s">
        <v>304</v>
      </c>
      <c r="T22" s="291" t="s">
        <v>304</v>
      </c>
    </row>
    <row r="23" spans="1:28" ht="15">
      <c r="A23" s="258"/>
      <c r="B23" s="259" t="s">
        <v>660</v>
      </c>
      <c r="C23" s="290">
        <v>-10927.8</v>
      </c>
      <c r="D23" s="290">
        <v>-266941.5</v>
      </c>
      <c r="E23" s="290" t="s">
        <v>304</v>
      </c>
      <c r="F23" s="290">
        <v>256013.7</v>
      </c>
      <c r="G23" s="290">
        <v>10275.5</v>
      </c>
      <c r="H23" s="290">
        <v>9390.1</v>
      </c>
      <c r="I23" s="290">
        <v>50169</v>
      </c>
      <c r="J23" s="290">
        <v>28779.8</v>
      </c>
      <c r="K23" s="290" t="s">
        <v>304</v>
      </c>
      <c r="L23" s="290">
        <v>95681.7</v>
      </c>
      <c r="M23" s="290">
        <v>5373.7</v>
      </c>
      <c r="N23" s="290">
        <v>10650.6</v>
      </c>
      <c r="O23" s="290">
        <v>45693.3</v>
      </c>
      <c r="P23" s="290" t="s">
        <v>304</v>
      </c>
      <c r="Q23" s="290" t="s">
        <v>304</v>
      </c>
      <c r="R23" s="290" t="s">
        <v>304</v>
      </c>
      <c r="S23" s="290" t="s">
        <v>304</v>
      </c>
      <c r="T23" s="291" t="s">
        <v>304</v>
      </c>
      <c r="V23" s="244">
        <v>29</v>
      </c>
      <c r="W23" s="244">
        <f>V23/$V$27</f>
        <v>5.8467741935483868E-2</v>
      </c>
    </row>
    <row r="24" spans="1:28" ht="15">
      <c r="B24" s="259" t="s">
        <v>661</v>
      </c>
      <c r="C24" s="290" t="s">
        <v>304</v>
      </c>
      <c r="D24" s="290" t="s">
        <v>304</v>
      </c>
      <c r="E24" s="290" t="s">
        <v>304</v>
      </c>
      <c r="F24" s="290" t="s">
        <v>304</v>
      </c>
      <c r="G24" s="290" t="s">
        <v>304</v>
      </c>
      <c r="H24" s="290" t="s">
        <v>304</v>
      </c>
      <c r="I24" s="290" t="s">
        <v>304</v>
      </c>
      <c r="J24" s="290" t="s">
        <v>304</v>
      </c>
      <c r="K24" s="290" t="s">
        <v>304</v>
      </c>
      <c r="L24" s="290" t="s">
        <v>304</v>
      </c>
      <c r="M24" s="290" t="s">
        <v>304</v>
      </c>
      <c r="N24" s="290" t="s">
        <v>304</v>
      </c>
      <c r="O24" s="290" t="s">
        <v>304</v>
      </c>
      <c r="P24" s="290" t="s">
        <v>304</v>
      </c>
      <c r="Q24" s="290" t="s">
        <v>304</v>
      </c>
      <c r="R24" s="290" t="s">
        <v>304</v>
      </c>
      <c r="S24" s="290" t="s">
        <v>304</v>
      </c>
      <c r="T24" s="291" t="s">
        <v>304</v>
      </c>
      <c r="V24" s="244">
        <v>54</v>
      </c>
      <c r="W24" s="244">
        <f>V24/$V$27</f>
        <v>0.10887096774193548</v>
      </c>
    </row>
    <row r="25" spans="1:28">
      <c r="B25" s="253" t="s">
        <v>662</v>
      </c>
      <c r="C25" s="290">
        <v>-2.0999999999999996</v>
      </c>
      <c r="D25" s="290" t="s">
        <v>304</v>
      </c>
      <c r="E25" s="290" t="s">
        <v>304</v>
      </c>
      <c r="F25" s="290" t="s">
        <v>304</v>
      </c>
      <c r="G25" s="290" t="s">
        <v>304</v>
      </c>
      <c r="H25" s="290" t="s">
        <v>304</v>
      </c>
      <c r="I25" s="290" t="s">
        <v>304</v>
      </c>
      <c r="J25" s="290" t="s">
        <v>304</v>
      </c>
      <c r="K25" s="290" t="s">
        <v>304</v>
      </c>
      <c r="L25" s="290" t="s">
        <v>304</v>
      </c>
      <c r="M25" s="290" t="s">
        <v>304</v>
      </c>
      <c r="N25" s="290" t="s">
        <v>304</v>
      </c>
      <c r="O25" s="290" t="s">
        <v>304</v>
      </c>
      <c r="P25" s="290" t="s">
        <v>304</v>
      </c>
      <c r="Q25" s="290">
        <v>-2.0999999999999996</v>
      </c>
      <c r="R25" s="290" t="s">
        <v>304</v>
      </c>
      <c r="S25" s="290" t="s">
        <v>304</v>
      </c>
      <c r="T25" s="291" t="s">
        <v>304</v>
      </c>
      <c r="V25" s="244">
        <v>98</v>
      </c>
      <c r="W25" s="244">
        <f>V25/$V$27</f>
        <v>0.19758064516129031</v>
      </c>
    </row>
    <row r="26" spans="1:28" ht="15">
      <c r="B26" s="260" t="s">
        <v>663</v>
      </c>
      <c r="C26" s="292">
        <v>47230.5</v>
      </c>
      <c r="D26" s="292">
        <v>452.5</v>
      </c>
      <c r="E26" s="290" t="s">
        <v>304</v>
      </c>
      <c r="F26" s="292">
        <v>13615.7</v>
      </c>
      <c r="G26" s="290">
        <v>7968</v>
      </c>
      <c r="H26" s="290" t="s">
        <v>304</v>
      </c>
      <c r="I26" s="290" t="s">
        <v>304</v>
      </c>
      <c r="J26" s="290" t="s">
        <v>304</v>
      </c>
      <c r="K26" s="290" t="s">
        <v>304</v>
      </c>
      <c r="L26" s="290" t="s">
        <v>304</v>
      </c>
      <c r="M26" s="290" t="s">
        <v>304</v>
      </c>
      <c r="N26" s="290" t="s">
        <v>304</v>
      </c>
      <c r="O26" s="290">
        <v>5647.7</v>
      </c>
      <c r="P26" s="292">
        <v>19479.2</v>
      </c>
      <c r="Q26" s="290" t="s">
        <v>304</v>
      </c>
      <c r="R26" s="292">
        <v>9.6</v>
      </c>
      <c r="S26" s="292">
        <v>13673.5</v>
      </c>
      <c r="T26" s="291" t="s">
        <v>304</v>
      </c>
      <c r="U26" s="245"/>
      <c r="V26" s="244">
        <v>315</v>
      </c>
      <c r="W26" s="244">
        <f>V26/$V$27</f>
        <v>0.63508064516129037</v>
      </c>
    </row>
    <row r="27" spans="1:28" ht="15">
      <c r="B27" s="260" t="s">
        <v>664</v>
      </c>
      <c r="C27" s="292">
        <v>38719.5</v>
      </c>
      <c r="D27" s="292">
        <v>1753.9</v>
      </c>
      <c r="E27" s="290" t="s">
        <v>304</v>
      </c>
      <c r="F27" s="290" t="s">
        <v>304</v>
      </c>
      <c r="G27" s="290" t="s">
        <v>304</v>
      </c>
      <c r="H27" s="290" t="s">
        <v>304</v>
      </c>
      <c r="I27" s="290" t="s">
        <v>304</v>
      </c>
      <c r="J27" s="290" t="s">
        <v>304</v>
      </c>
      <c r="K27" s="290" t="s">
        <v>304</v>
      </c>
      <c r="L27" s="290" t="s">
        <v>304</v>
      </c>
      <c r="M27" s="290" t="s">
        <v>304</v>
      </c>
      <c r="N27" s="290" t="s">
        <v>304</v>
      </c>
      <c r="O27" s="290" t="s">
        <v>304</v>
      </c>
      <c r="P27" s="292">
        <v>28154.5</v>
      </c>
      <c r="Q27" s="290" t="s">
        <v>304</v>
      </c>
      <c r="R27" s="292">
        <v>798.9</v>
      </c>
      <c r="S27" s="292">
        <v>8012.2</v>
      </c>
      <c r="T27" s="291" t="s">
        <v>304</v>
      </c>
      <c r="U27" s="245"/>
      <c r="V27" s="244">
        <f>SUM(V23:V26)</f>
        <v>496</v>
      </c>
      <c r="W27" s="245"/>
    </row>
    <row r="28" spans="1:28" ht="15">
      <c r="B28" s="260" t="s">
        <v>665</v>
      </c>
      <c r="C28" s="292">
        <v>472588.5</v>
      </c>
      <c r="D28" s="290" t="s">
        <v>304</v>
      </c>
      <c r="E28" s="290" t="s">
        <v>304</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666</v>
      </c>
      <c r="C29" s="292">
        <v>417127.69999999995</v>
      </c>
      <c r="D29" s="290" t="s">
        <v>304</v>
      </c>
      <c r="E29" s="290" t="s">
        <v>304</v>
      </c>
      <c r="F29" s="292">
        <v>135808.9</v>
      </c>
      <c r="G29" s="290" t="s">
        <v>304</v>
      </c>
      <c r="H29" s="290">
        <v>1033.7</v>
      </c>
      <c r="I29" s="290">
        <v>58251.199999999997</v>
      </c>
      <c r="J29" s="290">
        <v>12960.8</v>
      </c>
      <c r="K29" s="290">
        <v>25.8</v>
      </c>
      <c r="L29" s="290">
        <v>60784.800000000003</v>
      </c>
      <c r="M29" s="290">
        <v>2655</v>
      </c>
      <c r="N29" s="290" t="s">
        <v>304</v>
      </c>
      <c r="O29" s="290">
        <v>97.6</v>
      </c>
      <c r="P29" s="292">
        <v>199092.7</v>
      </c>
      <c r="Q29" s="292">
        <v>1784.3000000000002</v>
      </c>
      <c r="R29" s="292">
        <v>13207.5</v>
      </c>
      <c r="S29" s="292">
        <v>67198.3</v>
      </c>
      <c r="T29" s="293">
        <v>36</v>
      </c>
      <c r="U29" s="245"/>
      <c r="W29" s="245">
        <f>SUM(S26:S28)-S14</f>
        <v>93758.399999999994</v>
      </c>
      <c r="AA29" s="244">
        <f>P17*-1*56/1000000</f>
        <v>13.497321599999999</v>
      </c>
      <c r="AB29" s="244" t="s">
        <v>667</v>
      </c>
    </row>
    <row r="30" spans="1:28">
      <c r="B30" s="261" t="s">
        <v>668</v>
      </c>
      <c r="C30" s="292">
        <v>67965.7</v>
      </c>
      <c r="D30" s="290" t="s">
        <v>304</v>
      </c>
      <c r="E30" s="290" t="s">
        <v>304</v>
      </c>
      <c r="F30" s="292">
        <v>5794.4000000000005</v>
      </c>
      <c r="G30" s="290" t="s">
        <v>304</v>
      </c>
      <c r="H30" s="290">
        <v>23.5</v>
      </c>
      <c r="I30" s="290" t="s">
        <v>304</v>
      </c>
      <c r="J30" s="290" t="s">
        <v>304</v>
      </c>
      <c r="K30" s="290" t="s">
        <v>304</v>
      </c>
      <c r="L30" s="290">
        <v>3630</v>
      </c>
      <c r="M30" s="290">
        <v>2043.3</v>
      </c>
      <c r="N30" s="290" t="s">
        <v>304</v>
      </c>
      <c r="O30" s="290">
        <v>97.6</v>
      </c>
      <c r="P30" s="292">
        <v>38903.800000000003</v>
      </c>
      <c r="Q30" s="292">
        <v>269</v>
      </c>
      <c r="R30" s="292">
        <v>7166.1</v>
      </c>
      <c r="S30" s="292">
        <v>15832.4</v>
      </c>
      <c r="T30" s="291" t="s">
        <v>304</v>
      </c>
      <c r="W30" s="245"/>
      <c r="AA30" s="244">
        <f>P28*56/1000000</f>
        <v>11.2180936</v>
      </c>
      <c r="AB30" s="244" t="s">
        <v>669</v>
      </c>
    </row>
    <row r="31" spans="1:28" ht="15">
      <c r="B31" s="262" t="s">
        <v>670</v>
      </c>
      <c r="C31" s="290">
        <v>2365.1000000000004</v>
      </c>
      <c r="D31" s="290" t="s">
        <v>304</v>
      </c>
      <c r="E31" s="290" t="s">
        <v>304</v>
      </c>
      <c r="F31" s="290" t="s">
        <v>304</v>
      </c>
      <c r="G31" s="290" t="s">
        <v>304</v>
      </c>
      <c r="H31" s="290" t="s">
        <v>304</v>
      </c>
      <c r="I31" s="290" t="s">
        <v>304</v>
      </c>
      <c r="J31" s="290" t="s">
        <v>304</v>
      </c>
      <c r="K31" s="290" t="s">
        <v>304</v>
      </c>
      <c r="L31" s="290" t="s">
        <v>304</v>
      </c>
      <c r="M31" s="290" t="s">
        <v>304</v>
      </c>
      <c r="N31" s="290" t="s">
        <v>304</v>
      </c>
      <c r="O31" s="290" t="s">
        <v>304</v>
      </c>
      <c r="P31" s="290">
        <v>1070.2</v>
      </c>
      <c r="Q31" s="290" t="s">
        <v>304</v>
      </c>
      <c r="R31" s="290" t="s">
        <v>304</v>
      </c>
      <c r="S31" s="290">
        <v>1294.9000000000001</v>
      </c>
      <c r="T31" s="291" t="s">
        <v>304</v>
      </c>
      <c r="AA31" s="244">
        <f>F28*65/1000000</f>
        <v>12.342609500000002</v>
      </c>
      <c r="AB31" s="244" t="s">
        <v>671</v>
      </c>
    </row>
    <row r="32" spans="1:28" ht="15">
      <c r="B32" s="262" t="s">
        <v>672</v>
      </c>
      <c r="C32" s="290">
        <v>22995.5</v>
      </c>
      <c r="D32" s="290" t="s">
        <v>304</v>
      </c>
      <c r="E32" s="290" t="s">
        <v>304</v>
      </c>
      <c r="F32" s="290">
        <v>85</v>
      </c>
      <c r="G32" s="290" t="s">
        <v>304</v>
      </c>
      <c r="H32" s="290" t="s">
        <v>304</v>
      </c>
      <c r="I32" s="290" t="s">
        <v>304</v>
      </c>
      <c r="J32" s="290" t="s">
        <v>304</v>
      </c>
      <c r="K32" s="290" t="s">
        <v>304</v>
      </c>
      <c r="L32" s="290" t="s">
        <v>304</v>
      </c>
      <c r="M32" s="290" t="s">
        <v>304</v>
      </c>
      <c r="N32" s="290" t="s">
        <v>304</v>
      </c>
      <c r="O32" s="290">
        <v>85</v>
      </c>
      <c r="P32" s="290">
        <v>13917.1</v>
      </c>
      <c r="Q32" s="290" t="s">
        <v>304</v>
      </c>
      <c r="R32" s="290">
        <v>7166.1</v>
      </c>
      <c r="S32" s="290">
        <v>1827.3</v>
      </c>
      <c r="T32" s="291" t="s">
        <v>304</v>
      </c>
    </row>
    <row r="33" spans="2:28" ht="15">
      <c r="B33" s="262" t="s">
        <v>673</v>
      </c>
      <c r="C33" s="290">
        <v>3361.1</v>
      </c>
      <c r="D33" s="290" t="s">
        <v>304</v>
      </c>
      <c r="E33" s="290" t="s">
        <v>304</v>
      </c>
      <c r="F33" s="290">
        <v>123.2</v>
      </c>
      <c r="G33" s="290" t="s">
        <v>304</v>
      </c>
      <c r="H33" s="290" t="s">
        <v>304</v>
      </c>
      <c r="I33" s="290" t="s">
        <v>304</v>
      </c>
      <c r="J33" s="290" t="s">
        <v>304</v>
      </c>
      <c r="K33" s="290" t="s">
        <v>304</v>
      </c>
      <c r="L33" s="290" t="s">
        <v>304</v>
      </c>
      <c r="M33" s="290">
        <v>123.2</v>
      </c>
      <c r="N33" s="290" t="s">
        <v>304</v>
      </c>
      <c r="O33" s="290" t="s">
        <v>304</v>
      </c>
      <c r="P33" s="290">
        <v>74.2</v>
      </c>
      <c r="Q33" s="290" t="s">
        <v>304</v>
      </c>
      <c r="R33" s="290" t="s">
        <v>304</v>
      </c>
      <c r="S33" s="290">
        <v>3163.7</v>
      </c>
      <c r="T33" s="291" t="s">
        <v>304</v>
      </c>
      <c r="Z33" s="244" t="s">
        <v>674</v>
      </c>
      <c r="AA33" s="244" t="s">
        <v>62</v>
      </c>
    </row>
    <row r="34" spans="2:28" ht="15">
      <c r="B34" s="262" t="s">
        <v>675</v>
      </c>
      <c r="C34" s="290">
        <v>12373.6</v>
      </c>
      <c r="D34" s="290" t="s">
        <v>304</v>
      </c>
      <c r="E34" s="290" t="s">
        <v>304</v>
      </c>
      <c r="F34" s="290">
        <v>148.6</v>
      </c>
      <c r="G34" s="290" t="s">
        <v>304</v>
      </c>
      <c r="H34" s="290" t="s">
        <v>304</v>
      </c>
      <c r="I34" s="290" t="s">
        <v>304</v>
      </c>
      <c r="J34" s="290" t="s">
        <v>304</v>
      </c>
      <c r="K34" s="290" t="s">
        <v>304</v>
      </c>
      <c r="L34" s="290">
        <v>4.3</v>
      </c>
      <c r="M34" s="290">
        <v>131.69999999999999</v>
      </c>
      <c r="N34" s="290" t="s">
        <v>304</v>
      </c>
      <c r="O34" s="290">
        <v>12.6</v>
      </c>
      <c r="P34" s="290">
        <v>10460.299999999999</v>
      </c>
      <c r="Q34" s="290" t="s">
        <v>304</v>
      </c>
      <c r="R34" s="290" t="s">
        <v>304</v>
      </c>
      <c r="S34" s="290">
        <v>1764.7</v>
      </c>
      <c r="T34" s="291" t="s">
        <v>304</v>
      </c>
      <c r="Z34" s="244">
        <f>AA34*56/1000</f>
        <v>11.920669600000002</v>
      </c>
      <c r="AA34" s="245">
        <f>(-1*P17-P27)/1000</f>
        <v>212.8691</v>
      </c>
      <c r="AB34" s="244" t="s">
        <v>676</v>
      </c>
    </row>
    <row r="35" spans="2:28" ht="15">
      <c r="B35" s="262" t="s">
        <v>677</v>
      </c>
      <c r="C35" s="290">
        <v>21.5</v>
      </c>
      <c r="D35" s="290" t="s">
        <v>304</v>
      </c>
      <c r="E35" s="290" t="s">
        <v>304</v>
      </c>
      <c r="F35" s="290">
        <v>4.3</v>
      </c>
      <c r="G35" s="290" t="s">
        <v>304</v>
      </c>
      <c r="H35" s="290" t="s">
        <v>304</v>
      </c>
      <c r="I35" s="290" t="s">
        <v>304</v>
      </c>
      <c r="J35" s="290" t="s">
        <v>304</v>
      </c>
      <c r="K35" s="290" t="s">
        <v>304</v>
      </c>
      <c r="L35" s="290">
        <v>4.3</v>
      </c>
      <c r="M35" s="290" t="s">
        <v>304</v>
      </c>
      <c r="N35" s="290" t="s">
        <v>304</v>
      </c>
      <c r="O35" s="290" t="s">
        <v>304</v>
      </c>
      <c r="P35" s="290">
        <v>7.8</v>
      </c>
      <c r="Q35" s="290" t="s">
        <v>304</v>
      </c>
      <c r="R35" s="290" t="s">
        <v>304</v>
      </c>
      <c r="S35" s="290">
        <v>9.4</v>
      </c>
      <c r="T35" s="291" t="s">
        <v>304</v>
      </c>
      <c r="Z35" s="244">
        <f>AA35*65/1000</f>
        <v>0.71030700000000002</v>
      </c>
      <c r="AA35" s="245">
        <f>C23/-1000</f>
        <v>10.9278</v>
      </c>
      <c r="AB35" s="244" t="s">
        <v>678</v>
      </c>
    </row>
    <row r="36" spans="2:28" ht="15">
      <c r="B36" s="262" t="s">
        <v>679</v>
      </c>
      <c r="C36" s="290">
        <v>1481.5</v>
      </c>
      <c r="D36" s="290" t="s">
        <v>304</v>
      </c>
      <c r="E36" s="290" t="s">
        <v>304</v>
      </c>
      <c r="F36" s="290">
        <v>26</v>
      </c>
      <c r="G36" s="290" t="s">
        <v>304</v>
      </c>
      <c r="H36" s="290">
        <v>4.7</v>
      </c>
      <c r="I36" s="290" t="s">
        <v>304</v>
      </c>
      <c r="J36" s="290" t="s">
        <v>304</v>
      </c>
      <c r="K36" s="290" t="s">
        <v>304</v>
      </c>
      <c r="L36" s="290">
        <v>4.3</v>
      </c>
      <c r="M36" s="290">
        <v>17</v>
      </c>
      <c r="N36" s="290" t="s">
        <v>304</v>
      </c>
      <c r="O36" s="290" t="s">
        <v>304</v>
      </c>
      <c r="P36" s="290">
        <v>703.1</v>
      </c>
      <c r="Q36" s="290" t="s">
        <v>304</v>
      </c>
      <c r="R36" s="290" t="s">
        <v>304</v>
      </c>
      <c r="S36" s="290">
        <v>752.4</v>
      </c>
      <c r="T36" s="291" t="s">
        <v>304</v>
      </c>
      <c r="Z36" s="244">
        <f>AA36*56/1000</f>
        <v>11.2180936</v>
      </c>
      <c r="AA36" s="245">
        <f>P28/1000</f>
        <v>200.32310000000001</v>
      </c>
      <c r="AB36" s="244" t="s">
        <v>680</v>
      </c>
    </row>
    <row r="37" spans="2:28">
      <c r="B37" s="263" t="s">
        <v>681</v>
      </c>
      <c r="C37" s="290">
        <v>1162.8999999999999</v>
      </c>
      <c r="D37" s="290" t="s">
        <v>304</v>
      </c>
      <c r="E37" s="290" t="s">
        <v>304</v>
      </c>
      <c r="F37" s="290">
        <v>328.79999999999995</v>
      </c>
      <c r="G37" s="290" t="s">
        <v>304</v>
      </c>
      <c r="H37" s="290">
        <v>4.7</v>
      </c>
      <c r="I37" s="290" t="s">
        <v>304</v>
      </c>
      <c r="J37" s="290" t="s">
        <v>304</v>
      </c>
      <c r="K37" s="290" t="s">
        <v>304</v>
      </c>
      <c r="L37" s="290">
        <v>319.89999999999998</v>
      </c>
      <c r="M37" s="290">
        <v>4.2</v>
      </c>
      <c r="N37" s="290" t="s">
        <v>304</v>
      </c>
      <c r="O37" s="290" t="s">
        <v>304</v>
      </c>
      <c r="P37" s="290">
        <v>441.4</v>
      </c>
      <c r="Q37" s="290" t="s">
        <v>304</v>
      </c>
      <c r="R37" s="290" t="s">
        <v>304</v>
      </c>
      <c r="S37" s="290">
        <v>392.7</v>
      </c>
      <c r="T37" s="291" t="s">
        <v>304</v>
      </c>
      <c r="Z37" s="244">
        <f>AA37*65/1000</f>
        <v>12.3426095</v>
      </c>
      <c r="AA37" s="245">
        <f>F28/1000</f>
        <v>189.88630000000001</v>
      </c>
      <c r="AB37" s="244" t="s">
        <v>682</v>
      </c>
    </row>
    <row r="38" spans="2:28">
      <c r="B38" s="263" t="s">
        <v>683</v>
      </c>
      <c r="C38" s="290">
        <v>12769.2</v>
      </c>
      <c r="D38" s="290" t="s">
        <v>304</v>
      </c>
      <c r="E38" s="290" t="s">
        <v>304</v>
      </c>
      <c r="F38" s="290">
        <v>289.60000000000002</v>
      </c>
      <c r="G38" s="290" t="s">
        <v>304</v>
      </c>
      <c r="H38" s="290">
        <v>4.7</v>
      </c>
      <c r="I38" s="290" t="s">
        <v>304</v>
      </c>
      <c r="J38" s="290" t="s">
        <v>304</v>
      </c>
      <c r="K38" s="290" t="s">
        <v>304</v>
      </c>
      <c r="L38" s="290">
        <v>89.5</v>
      </c>
      <c r="M38" s="290">
        <v>195.4</v>
      </c>
      <c r="N38" s="290" t="s">
        <v>304</v>
      </c>
      <c r="O38" s="290" t="s">
        <v>304</v>
      </c>
      <c r="P38" s="290">
        <v>9593.1</v>
      </c>
      <c r="Q38" s="290">
        <v>258.5</v>
      </c>
      <c r="R38" s="290" t="s">
        <v>304</v>
      </c>
      <c r="S38" s="290">
        <v>2628</v>
      </c>
      <c r="T38" s="291" t="s">
        <v>304</v>
      </c>
      <c r="Z38" s="264">
        <f>SUM(Z34:Z37)</f>
        <v>36.191679700000002</v>
      </c>
      <c r="AA38" s="265">
        <f>SUM(AA34:AA37)</f>
        <v>614.00630000000001</v>
      </c>
      <c r="AB38" s="264" t="s">
        <v>684</v>
      </c>
    </row>
    <row r="39" spans="2:28">
      <c r="B39" s="263" t="s">
        <v>685</v>
      </c>
      <c r="C39" s="290">
        <v>361.2</v>
      </c>
      <c r="D39" s="290" t="s">
        <v>304</v>
      </c>
      <c r="E39" s="290" t="s">
        <v>304</v>
      </c>
      <c r="F39" s="290" t="s">
        <v>304</v>
      </c>
      <c r="G39" s="290" t="s">
        <v>304</v>
      </c>
      <c r="H39" s="290" t="s">
        <v>304</v>
      </c>
      <c r="I39" s="290" t="s">
        <v>304</v>
      </c>
      <c r="J39" s="290" t="s">
        <v>304</v>
      </c>
      <c r="K39" s="290" t="s">
        <v>304</v>
      </c>
      <c r="L39" s="290" t="s">
        <v>304</v>
      </c>
      <c r="M39" s="290" t="s">
        <v>304</v>
      </c>
      <c r="N39" s="290" t="s">
        <v>304</v>
      </c>
      <c r="O39" s="290" t="s">
        <v>304</v>
      </c>
      <c r="P39" s="290">
        <v>97.7</v>
      </c>
      <c r="Q39" s="290" t="s">
        <v>304</v>
      </c>
      <c r="R39" s="290" t="s">
        <v>304</v>
      </c>
      <c r="S39" s="290">
        <v>263.5</v>
      </c>
      <c r="T39" s="291" t="s">
        <v>304</v>
      </c>
      <c r="Z39" s="244">
        <f>AA39*56*24/1000</f>
        <v>37.839648000000004</v>
      </c>
      <c r="AA39" s="245">
        <f>P27/1000</f>
        <v>28.154499999999999</v>
      </c>
      <c r="AB39" s="244" t="s">
        <v>686</v>
      </c>
    </row>
    <row r="40" spans="2:28" ht="15">
      <c r="B40" s="262" t="s">
        <v>687</v>
      </c>
      <c r="C40" s="290">
        <v>159.4</v>
      </c>
      <c r="D40" s="290" t="s">
        <v>304</v>
      </c>
      <c r="E40" s="290" t="s">
        <v>304</v>
      </c>
      <c r="F40" s="290" t="s">
        <v>304</v>
      </c>
      <c r="G40" s="290" t="s">
        <v>304</v>
      </c>
      <c r="H40" s="290" t="s">
        <v>304</v>
      </c>
      <c r="I40" s="290" t="s">
        <v>304</v>
      </c>
      <c r="J40" s="290" t="s">
        <v>304</v>
      </c>
      <c r="K40" s="290" t="s">
        <v>304</v>
      </c>
      <c r="L40" s="290" t="s">
        <v>304</v>
      </c>
      <c r="M40" s="290" t="s">
        <v>304</v>
      </c>
      <c r="N40" s="290" t="s">
        <v>304</v>
      </c>
      <c r="O40" s="290" t="s">
        <v>304</v>
      </c>
      <c r="P40" s="290">
        <v>3.9</v>
      </c>
      <c r="Q40" s="290" t="s">
        <v>304</v>
      </c>
      <c r="R40" s="290" t="s">
        <v>304</v>
      </c>
      <c r="S40" s="290">
        <v>155.5</v>
      </c>
      <c r="T40" s="291" t="s">
        <v>304</v>
      </c>
      <c r="Z40" s="265">
        <f>SUM(Z38:Z39)</f>
        <v>74.031327700000006</v>
      </c>
      <c r="AA40" s="265">
        <f>SUM(AA38:AA39)</f>
        <v>642.16079999999999</v>
      </c>
      <c r="AB40" s="264" t="s">
        <v>688</v>
      </c>
    </row>
    <row r="41" spans="2:28">
      <c r="B41" s="263" t="s">
        <v>689</v>
      </c>
      <c r="C41" s="290">
        <v>1170.0999999999999</v>
      </c>
      <c r="D41" s="290" t="s">
        <v>304</v>
      </c>
      <c r="E41" s="290" t="s">
        <v>304</v>
      </c>
      <c r="F41" s="290">
        <v>30.3</v>
      </c>
      <c r="G41" s="290" t="s">
        <v>304</v>
      </c>
      <c r="H41" s="290">
        <v>4.7</v>
      </c>
      <c r="I41" s="290" t="s">
        <v>304</v>
      </c>
      <c r="J41" s="290" t="s">
        <v>304</v>
      </c>
      <c r="K41" s="290" t="s">
        <v>304</v>
      </c>
      <c r="L41" s="290">
        <v>25.6</v>
      </c>
      <c r="M41" s="290" t="s">
        <v>304</v>
      </c>
      <c r="N41" s="290" t="s">
        <v>304</v>
      </c>
      <c r="O41" s="290" t="s">
        <v>304</v>
      </c>
      <c r="P41" s="290">
        <v>519.5</v>
      </c>
      <c r="Q41" s="290" t="s">
        <v>304</v>
      </c>
      <c r="R41" s="290" t="s">
        <v>304</v>
      </c>
      <c r="S41" s="290">
        <v>620.29999999999995</v>
      </c>
      <c r="T41" s="291" t="s">
        <v>304</v>
      </c>
    </row>
    <row r="42" spans="2:28">
      <c r="B42" s="263" t="s">
        <v>690</v>
      </c>
      <c r="C42" s="290">
        <v>8683.7999999999993</v>
      </c>
      <c r="D42" s="290" t="s">
        <v>304</v>
      </c>
      <c r="E42" s="290" t="s">
        <v>304</v>
      </c>
      <c r="F42" s="290">
        <v>4707.5</v>
      </c>
      <c r="G42" s="290" t="s">
        <v>304</v>
      </c>
      <c r="H42" s="290">
        <v>4.7</v>
      </c>
      <c r="I42" s="290" t="s">
        <v>304</v>
      </c>
      <c r="J42" s="290" t="s">
        <v>304</v>
      </c>
      <c r="K42" s="290" t="s">
        <v>304</v>
      </c>
      <c r="L42" s="290">
        <v>3135.2</v>
      </c>
      <c r="M42" s="290">
        <v>1567.6</v>
      </c>
      <c r="N42" s="290" t="s">
        <v>304</v>
      </c>
      <c r="O42" s="290" t="s">
        <v>304</v>
      </c>
      <c r="P42" s="290">
        <v>1562.4</v>
      </c>
      <c r="Q42" s="290">
        <v>10.5</v>
      </c>
      <c r="R42" s="290" t="s">
        <v>304</v>
      </c>
      <c r="S42" s="290">
        <v>2403.4</v>
      </c>
      <c r="T42" s="291" t="s">
        <v>304</v>
      </c>
    </row>
    <row r="43" spans="2:28" ht="15">
      <c r="B43" s="262" t="s">
        <v>691</v>
      </c>
      <c r="C43" s="290">
        <v>1060.8000000000002</v>
      </c>
      <c r="D43" s="290" t="s">
        <v>304</v>
      </c>
      <c r="E43" s="290" t="s">
        <v>304</v>
      </c>
      <c r="F43" s="290">
        <v>51.1</v>
      </c>
      <c r="G43" s="290" t="s">
        <v>304</v>
      </c>
      <c r="H43" s="290" t="s">
        <v>304</v>
      </c>
      <c r="I43" s="290" t="s">
        <v>304</v>
      </c>
      <c r="J43" s="290" t="s">
        <v>304</v>
      </c>
      <c r="K43" s="290" t="s">
        <v>304</v>
      </c>
      <c r="L43" s="290">
        <v>46.9</v>
      </c>
      <c r="M43" s="290">
        <v>4.2</v>
      </c>
      <c r="N43" s="290" t="s">
        <v>304</v>
      </c>
      <c r="O43" s="290" t="s">
        <v>304</v>
      </c>
      <c r="P43" s="290">
        <v>453.1</v>
      </c>
      <c r="Q43" s="290" t="s">
        <v>304</v>
      </c>
      <c r="R43" s="290" t="s">
        <v>304</v>
      </c>
      <c r="S43" s="290">
        <v>556.6</v>
      </c>
      <c r="T43" s="291" t="s">
        <v>304</v>
      </c>
      <c r="AA43" s="244" t="s">
        <v>692</v>
      </c>
    </row>
    <row r="44" spans="2:28" ht="15">
      <c r="B44" s="266" t="s">
        <v>693</v>
      </c>
      <c r="C44" s="292">
        <v>116855.90000000001</v>
      </c>
      <c r="D44" s="290" t="s">
        <v>304</v>
      </c>
      <c r="E44" s="290" t="s">
        <v>304</v>
      </c>
      <c r="F44" s="292">
        <v>115375.30000000002</v>
      </c>
      <c r="G44" s="290" t="s">
        <v>304</v>
      </c>
      <c r="H44" s="290">
        <v>848.9</v>
      </c>
      <c r="I44" s="290">
        <v>58030.9</v>
      </c>
      <c r="J44" s="290">
        <v>12960.8</v>
      </c>
      <c r="K44" s="290">
        <v>4.3</v>
      </c>
      <c r="L44" s="290">
        <v>43513.4</v>
      </c>
      <c r="M44" s="290">
        <v>17</v>
      </c>
      <c r="N44" s="290" t="s">
        <v>304</v>
      </c>
      <c r="O44" s="290" t="s">
        <v>304</v>
      </c>
      <c r="P44" s="292">
        <v>23.4</v>
      </c>
      <c r="Q44" s="292">
        <v>2.1</v>
      </c>
      <c r="R44" s="290" t="s">
        <v>304</v>
      </c>
      <c r="S44" s="292">
        <v>1427.4</v>
      </c>
      <c r="T44" s="293">
        <v>27.7</v>
      </c>
      <c r="AA44" s="244">
        <v>14.3</v>
      </c>
      <c r="AB44" s="244" t="s">
        <v>109</v>
      </c>
    </row>
    <row r="45" spans="2:28">
      <c r="B45" s="263" t="s">
        <v>694</v>
      </c>
      <c r="C45" s="290">
        <v>100725.3</v>
      </c>
      <c r="D45" s="290" t="s">
        <v>304</v>
      </c>
      <c r="E45" s="290" t="s">
        <v>304</v>
      </c>
      <c r="F45" s="290">
        <v>100725.3</v>
      </c>
      <c r="G45" s="290" t="s">
        <v>304</v>
      </c>
      <c r="H45" s="290">
        <v>848.9</v>
      </c>
      <c r="I45" s="290">
        <v>58030.9</v>
      </c>
      <c r="J45" s="290" t="s">
        <v>304</v>
      </c>
      <c r="K45" s="290" t="s">
        <v>304</v>
      </c>
      <c r="L45" s="290">
        <v>41845.5</v>
      </c>
      <c r="M45" s="290" t="s">
        <v>304</v>
      </c>
      <c r="N45" s="290" t="s">
        <v>304</v>
      </c>
      <c r="O45" s="290" t="s">
        <v>304</v>
      </c>
      <c r="P45" s="290" t="s">
        <v>304</v>
      </c>
      <c r="Q45" s="290" t="s">
        <v>304</v>
      </c>
      <c r="R45" s="290" t="s">
        <v>304</v>
      </c>
      <c r="S45" s="290" t="s">
        <v>304</v>
      </c>
      <c r="T45" s="291" t="s">
        <v>304</v>
      </c>
      <c r="AA45" s="244">
        <v>6.94</v>
      </c>
      <c r="AB45" s="244" t="s">
        <v>695</v>
      </c>
    </row>
    <row r="46" spans="2:28" ht="15">
      <c r="B46" s="262" t="s">
        <v>696</v>
      </c>
      <c r="C46" s="290">
        <v>1543</v>
      </c>
      <c r="D46" s="290" t="s">
        <v>304</v>
      </c>
      <c r="E46" s="290" t="s">
        <v>304</v>
      </c>
      <c r="F46" s="290">
        <v>349.7</v>
      </c>
      <c r="G46" s="290" t="s">
        <v>304</v>
      </c>
      <c r="H46" s="290" t="s">
        <v>304</v>
      </c>
      <c r="I46" s="290" t="s">
        <v>304</v>
      </c>
      <c r="J46" s="290" t="s">
        <v>304</v>
      </c>
      <c r="K46" s="290" t="s">
        <v>304</v>
      </c>
      <c r="L46" s="290">
        <v>345.5</v>
      </c>
      <c r="M46" s="290">
        <v>4.2</v>
      </c>
      <c r="N46" s="290" t="s">
        <v>304</v>
      </c>
      <c r="O46" s="290" t="s">
        <v>304</v>
      </c>
      <c r="P46" s="290" t="s">
        <v>304</v>
      </c>
      <c r="Q46" s="290">
        <v>2.1</v>
      </c>
      <c r="R46" s="290" t="s">
        <v>304</v>
      </c>
      <c r="S46" s="290">
        <v>1163.5</v>
      </c>
      <c r="T46" s="291">
        <v>27.7</v>
      </c>
      <c r="AA46" s="244">
        <v>6.7</v>
      </c>
      <c r="AB46" s="244" t="s">
        <v>697</v>
      </c>
    </row>
    <row r="47" spans="2:28">
      <c r="B47" s="263" t="s">
        <v>698</v>
      </c>
      <c r="C47" s="290">
        <v>12977.999999999998</v>
      </c>
      <c r="D47" s="290" t="s">
        <v>304</v>
      </c>
      <c r="E47" s="290" t="s">
        <v>304</v>
      </c>
      <c r="F47" s="290">
        <v>12977.999999999998</v>
      </c>
      <c r="G47" s="290" t="s">
        <v>304</v>
      </c>
      <c r="H47" s="290" t="s">
        <v>304</v>
      </c>
      <c r="I47" s="290" t="s">
        <v>304</v>
      </c>
      <c r="J47" s="290">
        <v>12960.8</v>
      </c>
      <c r="K47" s="290">
        <v>4.3</v>
      </c>
      <c r="L47" s="290">
        <v>12.9</v>
      </c>
      <c r="M47" s="290" t="s">
        <v>304</v>
      </c>
      <c r="N47" s="290" t="s">
        <v>304</v>
      </c>
      <c r="O47" s="290" t="s">
        <v>304</v>
      </c>
      <c r="P47" s="290" t="s">
        <v>304</v>
      </c>
      <c r="Q47" s="290" t="s">
        <v>304</v>
      </c>
      <c r="R47" s="290" t="s">
        <v>304</v>
      </c>
      <c r="S47" s="290" t="s">
        <v>304</v>
      </c>
      <c r="T47" s="291" t="s">
        <v>304</v>
      </c>
      <c r="AA47" s="244">
        <v>6.5</v>
      </c>
      <c r="AB47" s="244" t="s">
        <v>693</v>
      </c>
    </row>
    <row r="48" spans="2:28">
      <c r="B48" s="263" t="s">
        <v>699</v>
      </c>
      <c r="C48" s="290">
        <v>1309.5</v>
      </c>
      <c r="D48" s="290" t="s">
        <v>304</v>
      </c>
      <c r="E48" s="290" t="s">
        <v>304</v>
      </c>
      <c r="F48" s="290">
        <v>1309.5</v>
      </c>
      <c r="G48" s="290" t="s">
        <v>304</v>
      </c>
      <c r="H48" s="290" t="s">
        <v>304</v>
      </c>
      <c r="I48" s="290" t="s">
        <v>304</v>
      </c>
      <c r="J48" s="290" t="s">
        <v>304</v>
      </c>
      <c r="K48" s="290" t="s">
        <v>304</v>
      </c>
      <c r="L48" s="290">
        <v>1309.5</v>
      </c>
      <c r="M48" s="290" t="s">
        <v>304</v>
      </c>
      <c r="N48" s="290" t="s">
        <v>304</v>
      </c>
      <c r="O48" s="290" t="s">
        <v>304</v>
      </c>
      <c r="P48" s="290" t="s">
        <v>304</v>
      </c>
      <c r="Q48" s="290" t="s">
        <v>304</v>
      </c>
      <c r="R48" s="290" t="s">
        <v>304</v>
      </c>
      <c r="S48" s="290" t="s">
        <v>304</v>
      </c>
      <c r="T48" s="291" t="s">
        <v>304</v>
      </c>
      <c r="AA48" s="244">
        <v>3.92</v>
      </c>
      <c r="AB48" s="244" t="s">
        <v>131</v>
      </c>
    </row>
    <row r="49" spans="2:28">
      <c r="B49" s="263" t="s">
        <v>700</v>
      </c>
      <c r="C49" s="290">
        <v>287.29999999999995</v>
      </c>
      <c r="D49" s="290" t="s">
        <v>304</v>
      </c>
      <c r="E49" s="290" t="s">
        <v>304</v>
      </c>
      <c r="F49" s="290" t="s">
        <v>304</v>
      </c>
      <c r="G49" s="290" t="s">
        <v>304</v>
      </c>
      <c r="H49" s="290" t="s">
        <v>304</v>
      </c>
      <c r="I49" s="290" t="s">
        <v>304</v>
      </c>
      <c r="J49" s="290" t="s">
        <v>304</v>
      </c>
      <c r="K49" s="290" t="s">
        <v>304</v>
      </c>
      <c r="L49" s="290" t="s">
        <v>304</v>
      </c>
      <c r="M49" s="290" t="s">
        <v>304</v>
      </c>
      <c r="N49" s="290" t="s">
        <v>304</v>
      </c>
      <c r="O49" s="290" t="s">
        <v>304</v>
      </c>
      <c r="P49" s="290">
        <v>23.4</v>
      </c>
      <c r="Q49" s="290" t="s">
        <v>304</v>
      </c>
      <c r="R49" s="290" t="s">
        <v>304</v>
      </c>
      <c r="S49" s="290">
        <v>263.89999999999998</v>
      </c>
      <c r="T49" s="291" t="s">
        <v>304</v>
      </c>
      <c r="AA49" s="244">
        <v>2.8</v>
      </c>
      <c r="AB49" s="244" t="s">
        <v>701</v>
      </c>
    </row>
    <row r="50" spans="2:28" ht="30">
      <c r="B50" s="267" t="s">
        <v>702</v>
      </c>
      <c r="C50" s="290">
        <v>12.8</v>
      </c>
      <c r="D50" s="290" t="s">
        <v>304</v>
      </c>
      <c r="E50" s="290" t="s">
        <v>304</v>
      </c>
      <c r="F50" s="290">
        <v>12.8</v>
      </c>
      <c r="G50" s="290" t="s">
        <v>304</v>
      </c>
      <c r="H50" s="290" t="s">
        <v>304</v>
      </c>
      <c r="I50" s="290" t="s">
        <v>304</v>
      </c>
      <c r="J50" s="290" t="s">
        <v>304</v>
      </c>
      <c r="K50" s="290" t="s">
        <v>304</v>
      </c>
      <c r="L50" s="290" t="s">
        <v>304</v>
      </c>
      <c r="M50" s="290">
        <v>12.8</v>
      </c>
      <c r="N50" s="290" t="s">
        <v>304</v>
      </c>
      <c r="O50" s="290" t="s">
        <v>304</v>
      </c>
      <c r="P50" s="290" t="s">
        <v>304</v>
      </c>
      <c r="Q50" s="290" t="s">
        <v>304</v>
      </c>
      <c r="R50" s="290" t="s">
        <v>304</v>
      </c>
      <c r="S50" s="290" t="s">
        <v>304</v>
      </c>
      <c r="T50" s="291" t="s">
        <v>304</v>
      </c>
      <c r="AA50" s="244">
        <v>1.7</v>
      </c>
      <c r="AB50" s="244" t="s">
        <v>703</v>
      </c>
    </row>
    <row r="51" spans="2:28" ht="15">
      <c r="B51" s="266" t="s">
        <v>704</v>
      </c>
      <c r="C51" s="292">
        <v>232306.1</v>
      </c>
      <c r="D51" s="290" t="s">
        <v>304</v>
      </c>
      <c r="E51" s="290" t="s">
        <v>304</v>
      </c>
      <c r="F51" s="292">
        <v>14639.2</v>
      </c>
      <c r="G51" s="290" t="s">
        <v>304</v>
      </c>
      <c r="H51" s="290">
        <v>161.30000000000001</v>
      </c>
      <c r="I51" s="290">
        <v>220.3</v>
      </c>
      <c r="J51" s="290" t="s">
        <v>304</v>
      </c>
      <c r="K51" s="290">
        <v>21.5</v>
      </c>
      <c r="L51" s="290">
        <v>13641.4</v>
      </c>
      <c r="M51" s="290">
        <v>594.70000000000005</v>
      </c>
      <c r="N51" s="290" t="s">
        <v>304</v>
      </c>
      <c r="O51" s="290" t="s">
        <v>304</v>
      </c>
      <c r="P51" s="292">
        <v>160165.5</v>
      </c>
      <c r="Q51" s="292">
        <v>1513.2</v>
      </c>
      <c r="R51" s="292">
        <v>6041.4</v>
      </c>
      <c r="S51" s="292">
        <v>49938.5</v>
      </c>
      <c r="T51" s="293">
        <v>8.3000000000000007</v>
      </c>
      <c r="AA51" s="244">
        <v>1.36</v>
      </c>
      <c r="AB51" s="244" t="s">
        <v>705</v>
      </c>
    </row>
    <row r="52" spans="2:28" ht="30">
      <c r="B52" s="262" t="s">
        <v>706</v>
      </c>
      <c r="C52" s="290">
        <v>21730.699999999997</v>
      </c>
      <c r="D52" s="290" t="s">
        <v>304</v>
      </c>
      <c r="E52" s="290" t="s">
        <v>304</v>
      </c>
      <c r="F52" s="290">
        <v>13511.1</v>
      </c>
      <c r="G52" s="290" t="s">
        <v>304</v>
      </c>
      <c r="H52" s="290">
        <v>9.5</v>
      </c>
      <c r="I52" s="290">
        <v>190.1</v>
      </c>
      <c r="J52" s="290" t="s">
        <v>304</v>
      </c>
      <c r="K52" s="290" t="s">
        <v>304</v>
      </c>
      <c r="L52" s="290">
        <v>12971.7</v>
      </c>
      <c r="M52" s="290">
        <v>339.8</v>
      </c>
      <c r="N52" s="290" t="s">
        <v>304</v>
      </c>
      <c r="O52" s="290" t="s">
        <v>304</v>
      </c>
      <c r="P52" s="290">
        <v>4085.7</v>
      </c>
      <c r="Q52" s="290">
        <v>12.6</v>
      </c>
      <c r="R52" s="290" t="s">
        <v>304</v>
      </c>
      <c r="S52" s="290">
        <v>4121.3</v>
      </c>
      <c r="T52" s="291" t="s">
        <v>304</v>
      </c>
      <c r="AA52" s="244">
        <v>0.7</v>
      </c>
      <c r="AB52" s="244" t="s">
        <v>707</v>
      </c>
    </row>
    <row r="53" spans="2:28">
      <c r="B53" s="263" t="s">
        <v>708</v>
      </c>
      <c r="C53" s="290">
        <v>51900.800000000003</v>
      </c>
      <c r="D53" s="290" t="s">
        <v>304</v>
      </c>
      <c r="E53" s="290" t="s">
        <v>304</v>
      </c>
      <c r="F53" s="290">
        <v>636.6</v>
      </c>
      <c r="G53" s="290" t="s">
        <v>304</v>
      </c>
      <c r="H53" s="290">
        <v>19</v>
      </c>
      <c r="I53" s="290" t="s">
        <v>304</v>
      </c>
      <c r="J53" s="290" t="s">
        <v>304</v>
      </c>
      <c r="K53" s="290">
        <v>17.2</v>
      </c>
      <c r="L53" s="290">
        <v>345.5</v>
      </c>
      <c r="M53" s="290">
        <v>254.9</v>
      </c>
      <c r="N53" s="290" t="s">
        <v>304</v>
      </c>
      <c r="O53" s="290" t="s">
        <v>304</v>
      </c>
      <c r="P53" s="290">
        <v>26521.7</v>
      </c>
      <c r="Q53" s="290">
        <v>1042.5</v>
      </c>
      <c r="R53" s="290">
        <v>979.3</v>
      </c>
      <c r="S53" s="290">
        <v>22712.400000000001</v>
      </c>
      <c r="T53" s="291">
        <v>8.3000000000000007</v>
      </c>
      <c r="AA53" s="244">
        <v>-8.4700000000000006</v>
      </c>
      <c r="AB53" s="244" t="s">
        <v>709</v>
      </c>
    </row>
    <row r="54" spans="2:28">
      <c r="B54" s="263" t="s">
        <v>710</v>
      </c>
      <c r="C54" s="290">
        <v>158674.6</v>
      </c>
      <c r="D54" s="290" t="s">
        <v>304</v>
      </c>
      <c r="E54" s="290" t="s">
        <v>304</v>
      </c>
      <c r="F54" s="290">
        <v>491.5</v>
      </c>
      <c r="G54" s="290" t="s">
        <v>304</v>
      </c>
      <c r="H54" s="290">
        <v>132.80000000000001</v>
      </c>
      <c r="I54" s="290">
        <v>30.2</v>
      </c>
      <c r="J54" s="290" t="s">
        <v>304</v>
      </c>
      <c r="K54" s="290">
        <v>4.3</v>
      </c>
      <c r="L54" s="290">
        <v>324.2</v>
      </c>
      <c r="M54" s="290" t="s">
        <v>304</v>
      </c>
      <c r="N54" s="290" t="s">
        <v>304</v>
      </c>
      <c r="O54" s="290" t="s">
        <v>304</v>
      </c>
      <c r="P54" s="290">
        <v>129558.1</v>
      </c>
      <c r="Q54" s="290">
        <v>458.1</v>
      </c>
      <c r="R54" s="290">
        <v>5062.1000000000004</v>
      </c>
      <c r="S54" s="290">
        <v>23104.799999999999</v>
      </c>
      <c r="T54" s="291" t="s">
        <v>304</v>
      </c>
      <c r="AA54" s="244">
        <f>SUM(AA44:AA53)</f>
        <v>36.450000000000003</v>
      </c>
      <c r="AB54" s="244" t="s">
        <v>711</v>
      </c>
    </row>
    <row r="55" spans="2:28">
      <c r="B55" s="263" t="s">
        <v>712</v>
      </c>
      <c r="C55" s="290" t="s">
        <v>304</v>
      </c>
      <c r="D55" s="290" t="s">
        <v>304</v>
      </c>
      <c r="E55" s="290" t="s">
        <v>304</v>
      </c>
      <c r="F55" s="290" t="s">
        <v>304</v>
      </c>
      <c r="G55" s="290" t="s">
        <v>304</v>
      </c>
      <c r="H55" s="290" t="s">
        <v>304</v>
      </c>
      <c r="I55" s="290" t="s">
        <v>304</v>
      </c>
      <c r="J55" s="290" t="s">
        <v>304</v>
      </c>
      <c r="K55" s="290" t="s">
        <v>304</v>
      </c>
      <c r="L55" s="290" t="s">
        <v>304</v>
      </c>
      <c r="M55" s="290" t="s">
        <v>304</v>
      </c>
      <c r="N55" s="290" t="s">
        <v>304</v>
      </c>
      <c r="O55" s="290" t="s">
        <v>304</v>
      </c>
      <c r="P55" s="290" t="s">
        <v>304</v>
      </c>
      <c r="Q55" s="290" t="s">
        <v>304</v>
      </c>
      <c r="R55" s="290" t="s">
        <v>304</v>
      </c>
      <c r="S55" s="290" t="s">
        <v>304</v>
      </c>
      <c r="T55" s="291" t="s">
        <v>304</v>
      </c>
      <c r="AA55" s="244">
        <f>AA44+AA46+AA47+AA49+AA50+AA51+AA52</f>
        <v>34.06</v>
      </c>
      <c r="AB55" s="244" t="s">
        <v>713</v>
      </c>
    </row>
    <row r="56" spans="2:28" ht="16" thickBot="1">
      <c r="B56" s="268" t="s">
        <v>714</v>
      </c>
      <c r="C56" s="294">
        <v>55460.800000000003</v>
      </c>
      <c r="D56" s="295" t="s">
        <v>304</v>
      </c>
      <c r="E56" s="295" t="s">
        <v>304</v>
      </c>
      <c r="F56" s="294">
        <v>54077.4</v>
      </c>
      <c r="G56" s="295">
        <v>2307.5</v>
      </c>
      <c r="H56" s="295">
        <v>6943</v>
      </c>
      <c r="I56" s="295" t="s">
        <v>304</v>
      </c>
      <c r="J56" s="295" t="s">
        <v>304</v>
      </c>
      <c r="K56" s="295">
        <v>163.6</v>
      </c>
      <c r="L56" s="295">
        <v>145</v>
      </c>
      <c r="M56" s="295">
        <v>620.20000000000005</v>
      </c>
      <c r="N56" s="295">
        <v>9958.6</v>
      </c>
      <c r="O56" s="295">
        <v>33939.5</v>
      </c>
      <c r="P56" s="294">
        <v>1230.4000000000001</v>
      </c>
      <c r="Q56" s="295" t="s">
        <v>304</v>
      </c>
      <c r="R56" s="295" t="s">
        <v>304</v>
      </c>
      <c r="S56" s="295" t="s">
        <v>304</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tabSelected="1" topLeftCell="Q1" zoomScale="75" workbookViewId="0">
      <selection activeCell="G12" sqref="G12"/>
    </sheetView>
  </sheetViews>
  <sheetFormatPr baseColWidth="10" defaultColWidth="8.796875" defaultRowHeight="15"/>
  <cols>
    <col min="1" max="1" width="8.796875" style="234"/>
    <col min="2" max="2" width="15.3984375" style="234" bestFit="1" customWidth="1"/>
    <col min="3" max="3" width="42.3984375" style="234" bestFit="1" customWidth="1"/>
    <col min="4" max="16384" width="8.796875" style="234"/>
  </cols>
  <sheetData>
    <row r="1" spans="2:39">
      <c r="V1" s="234" t="s">
        <v>576</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367</v>
      </c>
      <c r="C3" s="234" t="s">
        <v>368</v>
      </c>
      <c r="D3" s="234" t="s">
        <v>38</v>
      </c>
      <c r="E3" s="234" t="s">
        <v>28</v>
      </c>
      <c r="F3" s="234" t="s">
        <v>172</v>
      </c>
      <c r="G3" s="234" t="s">
        <v>369</v>
      </c>
      <c r="H3" s="234">
        <v>2020</v>
      </c>
      <c r="I3" s="234">
        <v>0.2</v>
      </c>
      <c r="N3" s="234">
        <v>37.25</v>
      </c>
      <c r="O3" s="234">
        <v>0.2384</v>
      </c>
      <c r="P3" s="234">
        <v>53.8055555555556</v>
      </c>
      <c r="Q3" s="234">
        <v>3.1536000000000002E-2</v>
      </c>
      <c r="R3" s="234">
        <v>0.96</v>
      </c>
      <c r="S3" s="234">
        <v>1</v>
      </c>
      <c r="T3" s="234">
        <v>15</v>
      </c>
      <c r="U3" s="234">
        <v>0.4</v>
      </c>
      <c r="Y3" s="234">
        <v>270</v>
      </c>
      <c r="AA3" s="234">
        <v>31</v>
      </c>
      <c r="AB3" s="234" t="s">
        <v>370</v>
      </c>
      <c r="AC3" s="234" t="s">
        <v>371</v>
      </c>
      <c r="AD3" s="234" t="s">
        <v>372</v>
      </c>
      <c r="AE3" s="234" t="s">
        <v>157</v>
      </c>
      <c r="AF3" s="234" t="s">
        <v>140</v>
      </c>
      <c r="AG3" s="234" t="s">
        <v>373</v>
      </c>
      <c r="AH3" s="234" t="s">
        <v>374</v>
      </c>
      <c r="AJ3" s="234" t="s">
        <v>375</v>
      </c>
      <c r="AK3" s="234">
        <v>0.96</v>
      </c>
      <c r="AL3" s="234" t="s">
        <v>376</v>
      </c>
      <c r="AM3" s="234">
        <v>1</v>
      </c>
    </row>
    <row r="4" spans="2:39">
      <c r="F4" s="234" t="s">
        <v>172</v>
      </c>
      <c r="G4" s="234" t="s">
        <v>377</v>
      </c>
      <c r="I4" s="234">
        <v>0.22</v>
      </c>
      <c r="N4" s="234">
        <v>28.31</v>
      </c>
      <c r="O4" s="234">
        <v>0.2384</v>
      </c>
      <c r="P4" s="234">
        <v>43.4583333333333</v>
      </c>
      <c r="R4" s="234">
        <v>0.97</v>
      </c>
      <c r="T4" s="234">
        <v>15</v>
      </c>
      <c r="U4" s="234">
        <v>0.3</v>
      </c>
      <c r="Y4" s="234">
        <v>270</v>
      </c>
      <c r="AA4" s="234">
        <v>31</v>
      </c>
      <c r="AB4" s="234" t="s">
        <v>370</v>
      </c>
      <c r="AC4" s="234" t="s">
        <v>371</v>
      </c>
      <c r="AD4" s="234" t="s">
        <v>372</v>
      </c>
      <c r="AE4" s="234" t="s">
        <v>157</v>
      </c>
      <c r="AF4" s="234" t="s">
        <v>140</v>
      </c>
      <c r="AG4" s="234" t="s">
        <v>373</v>
      </c>
      <c r="AH4" s="234" t="s">
        <v>374</v>
      </c>
      <c r="AJ4" s="234" t="s">
        <v>375</v>
      </c>
      <c r="AK4" s="234">
        <v>0.97</v>
      </c>
      <c r="AL4" s="234" t="s">
        <v>376</v>
      </c>
      <c r="AM4" s="234">
        <v>1</v>
      </c>
    </row>
    <row r="5" spans="2:39">
      <c r="F5" s="234" t="s">
        <v>172</v>
      </c>
      <c r="G5" s="234" t="s">
        <v>378</v>
      </c>
      <c r="I5" s="234">
        <v>0.22</v>
      </c>
      <c r="N5" s="234">
        <v>28.31</v>
      </c>
      <c r="O5" s="234">
        <v>0.2384</v>
      </c>
      <c r="P5" s="234">
        <v>43.4583333333333</v>
      </c>
      <c r="R5" s="234">
        <v>0.97</v>
      </c>
      <c r="T5" s="234">
        <v>15</v>
      </c>
      <c r="U5" s="234">
        <v>0.3</v>
      </c>
      <c r="Y5" s="234">
        <v>270</v>
      </c>
      <c r="AA5" s="234">
        <v>31</v>
      </c>
      <c r="AB5" s="234" t="s">
        <v>370</v>
      </c>
      <c r="AC5" s="234" t="s">
        <v>371</v>
      </c>
      <c r="AD5" s="234" t="s">
        <v>372</v>
      </c>
      <c r="AE5" s="234" t="s">
        <v>157</v>
      </c>
      <c r="AF5" s="234" t="s">
        <v>140</v>
      </c>
      <c r="AG5" s="234" t="s">
        <v>373</v>
      </c>
      <c r="AH5" s="234" t="s">
        <v>374</v>
      </c>
      <c r="AJ5" s="234" t="s">
        <v>375</v>
      </c>
      <c r="AK5" s="234">
        <v>0.97</v>
      </c>
      <c r="AL5" s="234" t="s">
        <v>376</v>
      </c>
      <c r="AM5" s="234">
        <v>1</v>
      </c>
    </row>
    <row r="6" spans="2:39">
      <c r="F6" s="234" t="s">
        <v>172</v>
      </c>
      <c r="G6" s="234" t="s">
        <v>379</v>
      </c>
      <c r="I6" s="234">
        <v>0.22</v>
      </c>
      <c r="N6" s="234">
        <v>28.31</v>
      </c>
      <c r="O6" s="234">
        <v>0.2384</v>
      </c>
      <c r="P6" s="234">
        <v>43.4583333333333</v>
      </c>
      <c r="R6" s="234">
        <v>0.97</v>
      </c>
      <c r="T6" s="234">
        <v>15</v>
      </c>
      <c r="U6" s="234">
        <v>0.3</v>
      </c>
      <c r="Y6" s="234">
        <v>270</v>
      </c>
      <c r="AA6" s="234">
        <v>31</v>
      </c>
      <c r="AB6" s="234" t="s">
        <v>370</v>
      </c>
      <c r="AC6" s="234" t="s">
        <v>371</v>
      </c>
      <c r="AD6" s="234" t="s">
        <v>372</v>
      </c>
      <c r="AE6" s="234" t="s">
        <v>157</v>
      </c>
      <c r="AF6" s="234" t="s">
        <v>140</v>
      </c>
      <c r="AG6" s="234" t="s">
        <v>373</v>
      </c>
      <c r="AH6" s="234" t="s">
        <v>374</v>
      </c>
      <c r="AJ6" s="234" t="s">
        <v>375</v>
      </c>
      <c r="AK6" s="234">
        <v>0.97</v>
      </c>
      <c r="AL6" s="234" t="s">
        <v>376</v>
      </c>
      <c r="AM6" s="234">
        <v>1</v>
      </c>
    </row>
    <row r="7" spans="2:39">
      <c r="B7" s="234" t="s">
        <v>380</v>
      </c>
      <c r="C7" s="234" t="s">
        <v>381</v>
      </c>
      <c r="D7" s="234" t="s">
        <v>119</v>
      </c>
      <c r="E7" s="234" t="s">
        <v>28</v>
      </c>
      <c r="F7" s="234" t="s">
        <v>172</v>
      </c>
      <c r="G7" s="234" t="s">
        <v>369</v>
      </c>
      <c r="H7" s="234">
        <v>2020</v>
      </c>
      <c r="I7" s="234">
        <v>1</v>
      </c>
      <c r="N7" s="234">
        <v>29.8</v>
      </c>
      <c r="O7" s="234">
        <v>0.745</v>
      </c>
      <c r="Q7" s="234">
        <v>3.1536000000000002E-2</v>
      </c>
      <c r="S7" s="234">
        <v>0.3</v>
      </c>
      <c r="T7" s="234">
        <v>20</v>
      </c>
      <c r="U7" s="234">
        <v>1</v>
      </c>
      <c r="AA7" s="234">
        <v>35</v>
      </c>
      <c r="AB7" s="234" t="s">
        <v>382</v>
      </c>
      <c r="AC7" s="234" t="s">
        <v>149</v>
      </c>
      <c r="AD7" s="234" t="s">
        <v>383</v>
      </c>
      <c r="AE7" s="234" t="s">
        <v>149</v>
      </c>
      <c r="AF7" s="234" t="s">
        <v>142</v>
      </c>
      <c r="AG7" s="234" t="s">
        <v>373</v>
      </c>
      <c r="AH7" s="234" t="s">
        <v>374</v>
      </c>
      <c r="AI7" s="234">
        <v>0.18264840182648401</v>
      </c>
      <c r="AJ7" s="234" t="s">
        <v>384</v>
      </c>
      <c r="AK7" s="234">
        <v>0.18264840182648401</v>
      </c>
      <c r="AL7" s="234" t="s">
        <v>376</v>
      </c>
      <c r="AM7" s="234">
        <v>1</v>
      </c>
    </row>
    <row r="8" spans="2:39">
      <c r="F8" s="234" t="s">
        <v>172</v>
      </c>
      <c r="G8" s="234" t="s">
        <v>377</v>
      </c>
      <c r="I8" s="234">
        <v>1</v>
      </c>
      <c r="N8" s="234">
        <v>28.31</v>
      </c>
      <c r="O8" s="234">
        <v>0.70774999999999999</v>
      </c>
      <c r="T8" s="234">
        <v>20</v>
      </c>
      <c r="U8" s="234">
        <v>1</v>
      </c>
      <c r="AA8" s="234">
        <v>35</v>
      </c>
      <c r="AB8" s="234" t="s">
        <v>382</v>
      </c>
      <c r="AC8" s="234" t="s">
        <v>149</v>
      </c>
      <c r="AD8" s="234" t="s">
        <v>383</v>
      </c>
      <c r="AE8" s="234" t="s">
        <v>149</v>
      </c>
      <c r="AF8" s="234" t="s">
        <v>142</v>
      </c>
      <c r="AG8" s="234" t="s">
        <v>373</v>
      </c>
      <c r="AH8" s="234" t="s">
        <v>374</v>
      </c>
      <c r="AI8" s="234">
        <v>0.18264840182648401</v>
      </c>
      <c r="AJ8" s="234" t="s">
        <v>384</v>
      </c>
      <c r="AK8" s="234">
        <v>0.18264840182648401</v>
      </c>
      <c r="AL8" s="234" t="s">
        <v>376</v>
      </c>
      <c r="AM8" s="234">
        <v>1</v>
      </c>
    </row>
    <row r="9" spans="2:39">
      <c r="F9" s="234" t="s">
        <v>172</v>
      </c>
      <c r="G9" s="234" t="s">
        <v>378</v>
      </c>
      <c r="I9" s="234">
        <v>1</v>
      </c>
      <c r="N9" s="234">
        <v>26.894500000000001</v>
      </c>
      <c r="O9" s="234">
        <v>0.67049999999999998</v>
      </c>
      <c r="T9" s="234">
        <v>20</v>
      </c>
      <c r="U9" s="234">
        <v>1</v>
      </c>
      <c r="AA9" s="234">
        <v>35</v>
      </c>
      <c r="AB9" s="234" t="s">
        <v>382</v>
      </c>
      <c r="AC9" s="234" t="s">
        <v>149</v>
      </c>
      <c r="AD9" s="234" t="s">
        <v>383</v>
      </c>
      <c r="AE9" s="234" t="s">
        <v>149</v>
      </c>
      <c r="AF9" s="234" t="s">
        <v>142</v>
      </c>
      <c r="AG9" s="234" t="s">
        <v>373</v>
      </c>
      <c r="AH9" s="234" t="s">
        <v>374</v>
      </c>
      <c r="AI9" s="234">
        <v>0.18264840182648401</v>
      </c>
      <c r="AJ9" s="234" t="s">
        <v>384</v>
      </c>
      <c r="AK9" s="234">
        <v>0.18264840182648401</v>
      </c>
      <c r="AL9" s="234" t="s">
        <v>376</v>
      </c>
      <c r="AM9" s="234">
        <v>1</v>
      </c>
    </row>
    <row r="10" spans="2:39">
      <c r="F10" s="234" t="s">
        <v>172</v>
      </c>
      <c r="G10" s="234" t="s">
        <v>379</v>
      </c>
      <c r="I10" s="234">
        <v>1</v>
      </c>
      <c r="N10" s="234">
        <v>25.549775</v>
      </c>
      <c r="O10" s="234">
        <v>0.63324999999999998</v>
      </c>
      <c r="T10" s="234">
        <v>20</v>
      </c>
      <c r="U10" s="234">
        <v>1</v>
      </c>
      <c r="AA10" s="234">
        <v>35</v>
      </c>
      <c r="AB10" s="234" t="s">
        <v>382</v>
      </c>
      <c r="AC10" s="234" t="s">
        <v>149</v>
      </c>
      <c r="AD10" s="234" t="s">
        <v>383</v>
      </c>
      <c r="AE10" s="234" t="s">
        <v>149</v>
      </c>
      <c r="AF10" s="234" t="s">
        <v>142</v>
      </c>
      <c r="AG10" s="234" t="s">
        <v>373</v>
      </c>
      <c r="AH10" s="234" t="s">
        <v>374</v>
      </c>
      <c r="AI10" s="234">
        <v>0.18264840182648401</v>
      </c>
      <c r="AJ10" s="234" t="s">
        <v>384</v>
      </c>
      <c r="AK10" s="234">
        <v>0.18264840182648401</v>
      </c>
      <c r="AL10" s="234" t="s">
        <v>376</v>
      </c>
      <c r="AM10" s="234">
        <v>1</v>
      </c>
    </row>
    <row r="11" spans="2:39">
      <c r="B11" s="234" t="s">
        <v>385</v>
      </c>
      <c r="C11" s="234" t="s">
        <v>386</v>
      </c>
      <c r="D11" s="234" t="s">
        <v>119</v>
      </c>
      <c r="E11" s="234" t="s">
        <v>28</v>
      </c>
      <c r="F11" s="234" t="s">
        <v>172</v>
      </c>
      <c r="G11" s="234" t="s">
        <v>369</v>
      </c>
      <c r="H11" s="234">
        <v>2020</v>
      </c>
      <c r="I11" s="234">
        <v>1</v>
      </c>
      <c r="N11" s="234">
        <v>9.8790352499999994</v>
      </c>
      <c r="O11" s="234">
        <v>0.19072</v>
      </c>
      <c r="P11" s="234">
        <v>5.7944444444444398</v>
      </c>
      <c r="Q11" s="234">
        <v>3.1536000000000002E-2</v>
      </c>
      <c r="S11" s="234">
        <v>0.3</v>
      </c>
      <c r="T11" s="234">
        <v>25</v>
      </c>
      <c r="U11" s="234">
        <v>1.5</v>
      </c>
      <c r="AA11" s="234">
        <v>34</v>
      </c>
      <c r="AB11" s="234" t="s">
        <v>387</v>
      </c>
      <c r="AC11" s="234" t="s">
        <v>149</v>
      </c>
      <c r="AD11" s="234" t="s">
        <v>383</v>
      </c>
      <c r="AE11" s="234" t="s">
        <v>149</v>
      </c>
      <c r="AF11" s="234" t="s">
        <v>142</v>
      </c>
      <c r="AG11" s="234" t="s">
        <v>373</v>
      </c>
      <c r="AH11" s="234" t="s">
        <v>374</v>
      </c>
      <c r="AI11" s="234">
        <v>0.35388127853881302</v>
      </c>
      <c r="AJ11" s="234" t="s">
        <v>384</v>
      </c>
      <c r="AK11" s="234">
        <v>0.35388127853881302</v>
      </c>
      <c r="AL11" s="234" t="s">
        <v>376</v>
      </c>
      <c r="AM11" s="234">
        <v>2</v>
      </c>
    </row>
    <row r="12" spans="2:39">
      <c r="F12" s="234" t="s">
        <v>172</v>
      </c>
      <c r="G12" s="234" t="s">
        <v>377</v>
      </c>
      <c r="I12" s="234">
        <v>1</v>
      </c>
      <c r="N12" s="234">
        <v>8.3348737499999999</v>
      </c>
      <c r="O12" s="234">
        <v>0.1043</v>
      </c>
      <c r="P12" s="234">
        <v>3.1041666666666701</v>
      </c>
      <c r="T12" s="234">
        <v>27</v>
      </c>
      <c r="U12" s="234">
        <v>1.5</v>
      </c>
      <c r="AA12" s="234">
        <v>34</v>
      </c>
      <c r="AB12" s="234" t="s">
        <v>387</v>
      </c>
      <c r="AC12" s="234" t="s">
        <v>149</v>
      </c>
      <c r="AD12" s="234" t="s">
        <v>383</v>
      </c>
      <c r="AE12" s="234" t="s">
        <v>149</v>
      </c>
      <c r="AF12" s="234" t="s">
        <v>142</v>
      </c>
      <c r="AG12" s="234" t="s">
        <v>373</v>
      </c>
      <c r="AH12" s="234" t="s">
        <v>374</v>
      </c>
      <c r="AI12" s="234">
        <v>0.38812785388127902</v>
      </c>
      <c r="AJ12" s="234" t="s">
        <v>384</v>
      </c>
      <c r="AK12" s="234">
        <v>0.38812785388127902</v>
      </c>
      <c r="AL12" s="234" t="s">
        <v>376</v>
      </c>
      <c r="AM12" s="234">
        <v>2</v>
      </c>
    </row>
    <row r="13" spans="2:39">
      <c r="F13" s="234" t="s">
        <v>172</v>
      </c>
      <c r="G13" s="234" t="s">
        <v>378</v>
      </c>
      <c r="I13" s="234">
        <v>1</v>
      </c>
      <c r="N13" s="234">
        <v>7.7149313125000001</v>
      </c>
      <c r="O13" s="234">
        <v>9.3869999999999995E-2</v>
      </c>
      <c r="P13" s="234">
        <v>2.7937500000000002</v>
      </c>
      <c r="T13" s="234">
        <v>30</v>
      </c>
      <c r="U13" s="234">
        <v>1.5</v>
      </c>
      <c r="AA13" s="234">
        <v>34</v>
      </c>
      <c r="AB13" s="234" t="s">
        <v>387</v>
      </c>
      <c r="AC13" s="234" t="s">
        <v>149</v>
      </c>
      <c r="AD13" s="234" t="s">
        <v>383</v>
      </c>
      <c r="AE13" s="234" t="s">
        <v>149</v>
      </c>
      <c r="AF13" s="234" t="s">
        <v>142</v>
      </c>
      <c r="AG13" s="234" t="s">
        <v>373</v>
      </c>
      <c r="AH13" s="234" t="s">
        <v>374</v>
      </c>
      <c r="AI13" s="234">
        <v>0.41095890410958902</v>
      </c>
      <c r="AJ13" s="234" t="s">
        <v>384</v>
      </c>
      <c r="AK13" s="234">
        <v>0.41095890410958902</v>
      </c>
      <c r="AL13" s="234" t="s">
        <v>376</v>
      </c>
      <c r="AM13" s="234">
        <v>2</v>
      </c>
    </row>
    <row r="14" spans="2:39">
      <c r="F14" s="234" t="s">
        <v>172</v>
      </c>
      <c r="G14" s="234" t="s">
        <v>388</v>
      </c>
      <c r="I14" s="234">
        <v>1</v>
      </c>
      <c r="N14" s="234">
        <v>7.2828611125</v>
      </c>
      <c r="O14" s="234">
        <v>8.6360400000000004E-2</v>
      </c>
      <c r="P14" s="234">
        <v>2.5702500000000001</v>
      </c>
      <c r="T14" s="234">
        <v>30</v>
      </c>
      <c r="U14" s="234">
        <v>1.5</v>
      </c>
      <c r="AA14" s="234">
        <v>34</v>
      </c>
      <c r="AB14" s="234" t="s">
        <v>387</v>
      </c>
      <c r="AC14" s="234" t="s">
        <v>149</v>
      </c>
      <c r="AD14" s="234" t="s">
        <v>383</v>
      </c>
      <c r="AE14" s="234" t="s">
        <v>149</v>
      </c>
      <c r="AF14" s="234" t="s">
        <v>142</v>
      </c>
      <c r="AG14" s="234" t="s">
        <v>373</v>
      </c>
      <c r="AH14" s="234" t="s">
        <v>374</v>
      </c>
      <c r="AI14" s="234">
        <v>0.42237442922374402</v>
      </c>
      <c r="AJ14" s="234" t="s">
        <v>384</v>
      </c>
      <c r="AK14" s="234">
        <v>0.42237442922374402</v>
      </c>
      <c r="AL14" s="234" t="s">
        <v>376</v>
      </c>
      <c r="AM14" s="234">
        <v>2</v>
      </c>
    </row>
    <row r="15" spans="2:39">
      <c r="F15" s="234" t="s">
        <v>172</v>
      </c>
      <c r="G15" s="234" t="s">
        <v>379</v>
      </c>
      <c r="I15" s="234">
        <v>1</v>
      </c>
      <c r="N15" s="234">
        <v>7.1748435625000004</v>
      </c>
      <c r="O15" s="234">
        <v>8.4483000000000003E-2</v>
      </c>
      <c r="P15" s="234">
        <v>2.5143749999999998</v>
      </c>
      <c r="T15" s="234">
        <v>30</v>
      </c>
      <c r="U15" s="234">
        <v>1.5</v>
      </c>
      <c r="AA15" s="234">
        <v>34</v>
      </c>
      <c r="AB15" s="234" t="s">
        <v>387</v>
      </c>
      <c r="AC15" s="234" t="s">
        <v>149</v>
      </c>
      <c r="AD15" s="234" t="s">
        <v>383</v>
      </c>
      <c r="AE15" s="234" t="s">
        <v>149</v>
      </c>
      <c r="AF15" s="234" t="s">
        <v>142</v>
      </c>
      <c r="AG15" s="234" t="s">
        <v>373</v>
      </c>
      <c r="AH15" s="234" t="s">
        <v>374</v>
      </c>
      <c r="AI15" s="234">
        <v>0.43378995433790002</v>
      </c>
      <c r="AJ15" s="234" t="s">
        <v>384</v>
      </c>
      <c r="AK15" s="234">
        <v>0.43378995433790002</v>
      </c>
      <c r="AL15" s="234" t="s">
        <v>376</v>
      </c>
      <c r="AM15" s="234">
        <v>2</v>
      </c>
    </row>
    <row r="16" spans="2:39">
      <c r="B16" s="234" t="s">
        <v>389</v>
      </c>
      <c r="C16" s="234" t="s">
        <v>390</v>
      </c>
      <c r="D16" s="234" t="s">
        <v>119</v>
      </c>
      <c r="E16" s="234" t="s">
        <v>28</v>
      </c>
      <c r="F16" s="234" t="s">
        <v>172</v>
      </c>
      <c r="G16" s="234" t="s">
        <v>369</v>
      </c>
      <c r="H16" s="234">
        <v>2020</v>
      </c>
      <c r="I16" s="234">
        <v>1</v>
      </c>
      <c r="N16" s="234">
        <v>18.5943</v>
      </c>
      <c r="O16" s="234">
        <v>0.3841965</v>
      </c>
      <c r="P16" s="234">
        <v>8.0087499999999991</v>
      </c>
      <c r="Q16" s="234">
        <v>3.1536000000000002E-2</v>
      </c>
      <c r="S16" s="234">
        <v>0.3</v>
      </c>
      <c r="T16" s="234">
        <v>25</v>
      </c>
      <c r="U16" s="234">
        <v>2</v>
      </c>
      <c r="AA16" s="234">
        <v>37</v>
      </c>
      <c r="AB16" s="234" t="s">
        <v>391</v>
      </c>
      <c r="AC16" s="234" t="s">
        <v>149</v>
      </c>
      <c r="AD16" s="234" t="s">
        <v>383</v>
      </c>
      <c r="AE16" s="234" t="s">
        <v>149</v>
      </c>
      <c r="AF16" s="234" t="s">
        <v>142</v>
      </c>
      <c r="AG16" s="234" t="s">
        <v>373</v>
      </c>
      <c r="AH16" s="234" t="s">
        <v>374</v>
      </c>
      <c r="AI16" s="234">
        <v>0.50228310502283102</v>
      </c>
      <c r="AJ16" s="234" t="s">
        <v>392</v>
      </c>
      <c r="AK16" s="234">
        <v>0.50228310502283102</v>
      </c>
      <c r="AL16" s="234" t="s">
        <v>376</v>
      </c>
      <c r="AM16" s="234">
        <v>1</v>
      </c>
    </row>
    <row r="17" spans="2:39">
      <c r="F17" s="234" t="s">
        <v>172</v>
      </c>
      <c r="G17" s="234" t="s">
        <v>377</v>
      </c>
      <c r="I17" s="234">
        <v>1</v>
      </c>
      <c r="N17" s="234">
        <v>13.0227014311841</v>
      </c>
      <c r="O17" s="234">
        <v>0.26859321701817301</v>
      </c>
      <c r="P17" s="234">
        <v>5.52660940366611</v>
      </c>
      <c r="T17" s="234">
        <v>27</v>
      </c>
      <c r="U17" s="234">
        <v>2</v>
      </c>
      <c r="AA17" s="234">
        <v>37</v>
      </c>
      <c r="AB17" s="234" t="s">
        <v>391</v>
      </c>
      <c r="AC17" s="234" t="s">
        <v>149</v>
      </c>
      <c r="AD17" s="234" t="s">
        <v>383</v>
      </c>
      <c r="AE17" s="234" t="s">
        <v>149</v>
      </c>
      <c r="AF17" s="234" t="s">
        <v>142</v>
      </c>
      <c r="AG17" s="234" t="s">
        <v>373</v>
      </c>
      <c r="AH17" s="234" t="s">
        <v>374</v>
      </c>
      <c r="AI17" s="234">
        <v>0.51369863013698602</v>
      </c>
      <c r="AJ17" s="234" t="s">
        <v>392</v>
      </c>
      <c r="AK17" s="234">
        <v>0.51369863013698602</v>
      </c>
      <c r="AL17" s="234" t="s">
        <v>376</v>
      </c>
      <c r="AM17" s="234">
        <v>1</v>
      </c>
    </row>
    <row r="18" spans="2:39">
      <c r="F18" s="234" t="s">
        <v>172</v>
      </c>
      <c r="G18" s="234" t="s">
        <v>378</v>
      </c>
      <c r="I18" s="234">
        <v>1</v>
      </c>
      <c r="N18" s="234">
        <v>12.3715663596249</v>
      </c>
      <c r="O18" s="234">
        <v>0.25516355616726399</v>
      </c>
      <c r="P18" s="234">
        <v>5.2502789334828002</v>
      </c>
      <c r="T18" s="234">
        <v>30</v>
      </c>
      <c r="U18" s="234">
        <v>2</v>
      </c>
      <c r="AA18" s="234">
        <v>37</v>
      </c>
      <c r="AB18" s="234" t="s">
        <v>391</v>
      </c>
      <c r="AC18" s="234" t="s">
        <v>149</v>
      </c>
      <c r="AD18" s="234" t="s">
        <v>383</v>
      </c>
      <c r="AE18" s="234" t="s">
        <v>149</v>
      </c>
      <c r="AF18" s="234" t="s">
        <v>142</v>
      </c>
      <c r="AG18" s="234" t="s">
        <v>373</v>
      </c>
      <c r="AH18" s="234" t="s">
        <v>374</v>
      </c>
      <c r="AI18" s="234">
        <v>0.53082191780821897</v>
      </c>
      <c r="AJ18" s="234" t="s">
        <v>392</v>
      </c>
      <c r="AK18" s="234">
        <v>0.53082191780821897</v>
      </c>
      <c r="AL18" s="234" t="s">
        <v>376</v>
      </c>
      <c r="AM18" s="234">
        <v>1</v>
      </c>
    </row>
    <row r="19" spans="2:39">
      <c r="F19" s="234" t="s">
        <v>172</v>
      </c>
      <c r="G19" s="234" t="s">
        <v>388</v>
      </c>
      <c r="I19" s="234">
        <v>1</v>
      </c>
      <c r="N19" s="234">
        <v>11.9525927112219</v>
      </c>
      <c r="O19" s="234">
        <v>0.24495701392057401</v>
      </c>
      <c r="P19" s="234">
        <v>5.04026777614349</v>
      </c>
      <c r="T19" s="234">
        <v>30</v>
      </c>
      <c r="U19" s="234">
        <v>2</v>
      </c>
      <c r="AA19" s="234">
        <v>37</v>
      </c>
      <c r="AB19" s="234" t="s">
        <v>391</v>
      </c>
      <c r="AC19" s="234" t="s">
        <v>149</v>
      </c>
      <c r="AD19" s="234" t="s">
        <v>383</v>
      </c>
      <c r="AE19" s="234" t="s">
        <v>149</v>
      </c>
      <c r="AF19" s="234" t="s">
        <v>142</v>
      </c>
      <c r="AG19" s="234" t="s">
        <v>373</v>
      </c>
      <c r="AH19" s="234" t="s">
        <v>374</v>
      </c>
      <c r="AI19" s="234">
        <v>0.53652968036529702</v>
      </c>
      <c r="AJ19" s="234" t="s">
        <v>392</v>
      </c>
      <c r="AK19" s="234">
        <v>0.53652968036529702</v>
      </c>
      <c r="AL19" s="234" t="s">
        <v>376</v>
      </c>
      <c r="AM19" s="234">
        <v>1</v>
      </c>
    </row>
    <row r="20" spans="2:39">
      <c r="F20" s="234" t="s">
        <v>172</v>
      </c>
      <c r="G20" s="234" t="s">
        <v>379</v>
      </c>
      <c r="I20" s="234">
        <v>1</v>
      </c>
      <c r="N20" s="234">
        <v>11.7529880416437</v>
      </c>
      <c r="O20" s="234">
        <v>0.242405378358901</v>
      </c>
      <c r="P20" s="234">
        <v>4.9877649868086502</v>
      </c>
      <c r="T20" s="234">
        <v>30</v>
      </c>
      <c r="U20" s="234">
        <v>2</v>
      </c>
      <c r="AA20" s="234">
        <v>37</v>
      </c>
      <c r="AB20" s="234" t="s">
        <v>391</v>
      </c>
      <c r="AC20" s="234" t="s">
        <v>149</v>
      </c>
      <c r="AD20" s="234" t="s">
        <v>383</v>
      </c>
      <c r="AE20" s="234" t="s">
        <v>149</v>
      </c>
      <c r="AF20" s="234" t="s">
        <v>142</v>
      </c>
      <c r="AG20" s="234" t="s">
        <v>373</v>
      </c>
      <c r="AH20" s="234" t="s">
        <v>374</v>
      </c>
      <c r="AI20" s="234">
        <v>0.55936073059360703</v>
      </c>
      <c r="AJ20" s="234" t="s">
        <v>392</v>
      </c>
      <c r="AK20" s="234">
        <v>0.55936073059360703</v>
      </c>
      <c r="AL20" s="234" t="s">
        <v>376</v>
      </c>
      <c r="AM20" s="234">
        <v>1</v>
      </c>
    </row>
    <row r="21" spans="2:39">
      <c r="B21" s="234" t="s">
        <v>393</v>
      </c>
      <c r="C21" s="234" t="s">
        <v>394</v>
      </c>
      <c r="D21" s="234" t="s">
        <v>119</v>
      </c>
      <c r="E21" s="234" t="s">
        <v>28</v>
      </c>
      <c r="F21" s="234" t="s">
        <v>172</v>
      </c>
      <c r="G21" s="234" t="s">
        <v>369</v>
      </c>
      <c r="H21" s="234">
        <v>2020</v>
      </c>
      <c r="I21" s="234">
        <v>1</v>
      </c>
      <c r="N21" s="234">
        <v>21.306999999999999</v>
      </c>
      <c r="O21" s="234">
        <v>0.42688500000000001</v>
      </c>
      <c r="P21" s="234">
        <v>8.8986111111111104</v>
      </c>
      <c r="Q21" s="234">
        <v>3.1536000000000002E-2</v>
      </c>
      <c r="S21" s="234">
        <v>0.3</v>
      </c>
      <c r="T21" s="234">
        <v>25</v>
      </c>
      <c r="U21" s="234">
        <v>3</v>
      </c>
      <c r="AA21" s="234">
        <v>36</v>
      </c>
      <c r="AB21" s="234" t="s">
        <v>395</v>
      </c>
      <c r="AC21" s="234" t="s">
        <v>149</v>
      </c>
      <c r="AD21" s="234" t="s">
        <v>383</v>
      </c>
      <c r="AE21" s="234" t="s">
        <v>149</v>
      </c>
      <c r="AF21" s="234" t="s">
        <v>142</v>
      </c>
      <c r="AG21" s="234" t="s">
        <v>373</v>
      </c>
      <c r="AH21" s="234" t="s">
        <v>374</v>
      </c>
      <c r="AI21" s="234">
        <v>0.50228310502283102</v>
      </c>
      <c r="AJ21" s="234" t="s">
        <v>392</v>
      </c>
      <c r="AK21" s="234">
        <v>0.50228310502283102</v>
      </c>
      <c r="AL21" s="234" t="s">
        <v>376</v>
      </c>
      <c r="AM21" s="234">
        <v>2</v>
      </c>
    </row>
    <row r="22" spans="2:39">
      <c r="F22" s="234" t="s">
        <v>172</v>
      </c>
      <c r="G22" s="234" t="s">
        <v>377</v>
      </c>
      <c r="I22" s="234">
        <v>1</v>
      </c>
      <c r="N22" s="234">
        <v>15.8566517798861</v>
      </c>
      <c r="O22" s="234">
        <v>0.298436907797969</v>
      </c>
      <c r="P22" s="234">
        <v>6.1406771151845501</v>
      </c>
      <c r="T22" s="234">
        <v>27</v>
      </c>
      <c r="U22" s="234">
        <v>2.5</v>
      </c>
      <c r="AA22" s="234">
        <v>36</v>
      </c>
      <c r="AB22" s="234" t="s">
        <v>395</v>
      </c>
      <c r="AC22" s="234" t="s">
        <v>149</v>
      </c>
      <c r="AD22" s="234" t="s">
        <v>383</v>
      </c>
      <c r="AE22" s="234" t="s">
        <v>149</v>
      </c>
      <c r="AF22" s="234" t="s">
        <v>142</v>
      </c>
      <c r="AG22" s="234" t="s">
        <v>373</v>
      </c>
      <c r="AH22" s="234" t="s">
        <v>374</v>
      </c>
      <c r="AI22" s="234">
        <v>0.51369863013698602</v>
      </c>
      <c r="AJ22" s="234" t="s">
        <v>392</v>
      </c>
      <c r="AK22" s="234">
        <v>0.51369863013698602</v>
      </c>
      <c r="AL22" s="234" t="s">
        <v>376</v>
      </c>
      <c r="AM22" s="234">
        <v>2</v>
      </c>
    </row>
    <row r="23" spans="2:39">
      <c r="F23" s="234" t="s">
        <v>172</v>
      </c>
      <c r="G23" s="234" t="s">
        <v>378</v>
      </c>
      <c r="I23" s="234">
        <v>1</v>
      </c>
      <c r="N23" s="234">
        <v>14.412684119332599</v>
      </c>
      <c r="O23" s="234">
        <v>0.26859321701817301</v>
      </c>
      <c r="P23" s="234">
        <v>5.52660940366611</v>
      </c>
      <c r="T23" s="234">
        <v>30</v>
      </c>
      <c r="U23" s="234">
        <v>2.5</v>
      </c>
      <c r="AA23" s="234">
        <v>36</v>
      </c>
      <c r="AB23" s="234" t="s">
        <v>395</v>
      </c>
      <c r="AC23" s="234" t="s">
        <v>149</v>
      </c>
      <c r="AD23" s="234" t="s">
        <v>383</v>
      </c>
      <c r="AE23" s="234" t="s">
        <v>149</v>
      </c>
      <c r="AF23" s="234" t="s">
        <v>142</v>
      </c>
      <c r="AG23" s="234" t="s">
        <v>373</v>
      </c>
      <c r="AH23" s="234" t="s">
        <v>374</v>
      </c>
      <c r="AI23" s="234">
        <v>0.53082191780821897</v>
      </c>
      <c r="AJ23" s="234" t="s">
        <v>392</v>
      </c>
      <c r="AK23" s="234">
        <v>0.53082191780821897</v>
      </c>
      <c r="AL23" s="234" t="s">
        <v>376</v>
      </c>
      <c r="AM23" s="234">
        <v>2</v>
      </c>
    </row>
    <row r="24" spans="2:39">
      <c r="F24" s="234" t="s">
        <v>172</v>
      </c>
      <c r="G24" s="234" t="s">
        <v>388</v>
      </c>
      <c r="I24" s="234">
        <v>1</v>
      </c>
      <c r="N24" s="234">
        <v>13.4750496162874</v>
      </c>
      <c r="O24" s="234">
        <v>0.24710575965671899</v>
      </c>
      <c r="P24" s="234">
        <v>5.0844806513728198</v>
      </c>
      <c r="T24" s="234">
        <v>30</v>
      </c>
      <c r="U24" s="234">
        <v>2.5</v>
      </c>
      <c r="AA24" s="234">
        <v>36</v>
      </c>
      <c r="AB24" s="234" t="s">
        <v>395</v>
      </c>
      <c r="AC24" s="234" t="s">
        <v>149</v>
      </c>
      <c r="AD24" s="234" t="s">
        <v>383</v>
      </c>
      <c r="AE24" s="234" t="s">
        <v>149</v>
      </c>
      <c r="AF24" s="234" t="s">
        <v>142</v>
      </c>
      <c r="AG24" s="234" t="s">
        <v>373</v>
      </c>
      <c r="AH24" s="234" t="s">
        <v>374</v>
      </c>
      <c r="AI24" s="234">
        <v>0.53652968036529702</v>
      </c>
      <c r="AJ24" s="234" t="s">
        <v>392</v>
      </c>
      <c r="AK24" s="234">
        <v>0.53652968036529702</v>
      </c>
      <c r="AL24" s="234" t="s">
        <v>376</v>
      </c>
      <c r="AM24" s="234">
        <v>2</v>
      </c>
    </row>
    <row r="25" spans="2:39">
      <c r="F25" s="234" t="s">
        <v>172</v>
      </c>
      <c r="G25" s="234" t="s">
        <v>379</v>
      </c>
      <c r="I25" s="234">
        <v>1</v>
      </c>
      <c r="N25" s="234">
        <v>13.240640990526</v>
      </c>
      <c r="O25" s="234">
        <v>0.241733895316356</v>
      </c>
      <c r="P25" s="234">
        <v>4.9739484632994904</v>
      </c>
      <c r="T25" s="234">
        <v>30</v>
      </c>
      <c r="U25" s="234">
        <v>2</v>
      </c>
      <c r="AA25" s="234">
        <v>36</v>
      </c>
      <c r="AB25" s="234" t="s">
        <v>395</v>
      </c>
      <c r="AC25" s="234" t="s">
        <v>149</v>
      </c>
      <c r="AD25" s="234" t="s">
        <v>383</v>
      </c>
      <c r="AE25" s="234" t="s">
        <v>149</v>
      </c>
      <c r="AF25" s="234" t="s">
        <v>142</v>
      </c>
      <c r="AG25" s="234" t="s">
        <v>373</v>
      </c>
      <c r="AH25" s="234" t="s">
        <v>374</v>
      </c>
      <c r="AI25" s="234">
        <v>0.55936073059360703</v>
      </c>
      <c r="AJ25" s="234" t="s">
        <v>392</v>
      </c>
      <c r="AK25" s="234">
        <v>0.55936073059360703</v>
      </c>
      <c r="AL25" s="234" t="s">
        <v>376</v>
      </c>
      <c r="AM25" s="234">
        <v>2</v>
      </c>
    </row>
    <row r="26" spans="2:39">
      <c r="B26" s="234" t="s">
        <v>396</v>
      </c>
      <c r="C26" s="234" t="s">
        <v>397</v>
      </c>
      <c r="D26" s="234" t="s">
        <v>184</v>
      </c>
      <c r="E26" s="234" t="s">
        <v>28</v>
      </c>
      <c r="F26" s="234" t="s">
        <v>172</v>
      </c>
      <c r="G26" s="234" t="s">
        <v>369</v>
      </c>
      <c r="H26" s="234">
        <v>2020</v>
      </c>
      <c r="I26" s="234">
        <v>1</v>
      </c>
      <c r="N26" s="234">
        <v>10.8774768</v>
      </c>
      <c r="O26" s="234">
        <v>9.536E-2</v>
      </c>
      <c r="Q26" s="234">
        <v>3.1536000000000002E-2</v>
      </c>
      <c r="S26" s="234">
        <v>0.3</v>
      </c>
      <c r="T26" s="234">
        <v>30</v>
      </c>
      <c r="AA26" s="234">
        <v>40</v>
      </c>
      <c r="AB26" s="234" t="s">
        <v>398</v>
      </c>
      <c r="AC26" s="234" t="s">
        <v>399</v>
      </c>
      <c r="AD26" s="234" t="s">
        <v>383</v>
      </c>
      <c r="AE26" s="234" t="s">
        <v>399</v>
      </c>
      <c r="AF26" s="234" t="s">
        <v>195</v>
      </c>
      <c r="AG26" s="234" t="s">
        <v>373</v>
      </c>
      <c r="AH26" s="234" t="s">
        <v>374</v>
      </c>
      <c r="AI26" s="234">
        <v>0.15296803652968</v>
      </c>
      <c r="AJ26" s="234" t="s">
        <v>162</v>
      </c>
      <c r="AK26" s="234">
        <v>0.15296803652968</v>
      </c>
      <c r="AL26" s="234" t="s">
        <v>376</v>
      </c>
      <c r="AM26" s="234">
        <v>1</v>
      </c>
    </row>
    <row r="27" spans="2:39">
      <c r="F27" s="234" t="s">
        <v>172</v>
      </c>
      <c r="G27" s="234" t="s">
        <v>377</v>
      </c>
      <c r="I27" s="234">
        <v>1</v>
      </c>
      <c r="N27" s="234">
        <v>6.2009191479800299</v>
      </c>
      <c r="O27" s="234">
        <v>8.1204999999999999E-2</v>
      </c>
      <c r="T27" s="234">
        <v>35</v>
      </c>
      <c r="AA27" s="234">
        <v>40</v>
      </c>
      <c r="AB27" s="234" t="s">
        <v>398</v>
      </c>
      <c r="AC27" s="234" t="s">
        <v>399</v>
      </c>
      <c r="AD27" s="234" t="s">
        <v>383</v>
      </c>
      <c r="AE27" s="234" t="s">
        <v>399</v>
      </c>
      <c r="AF27" s="234" t="s">
        <v>195</v>
      </c>
      <c r="AG27" s="234" t="s">
        <v>373</v>
      </c>
      <c r="AH27" s="234" t="s">
        <v>374</v>
      </c>
      <c r="AI27" s="234">
        <v>0.162100456621005</v>
      </c>
      <c r="AJ27" s="234" t="s">
        <v>162</v>
      </c>
      <c r="AK27" s="234">
        <v>0.162100456621005</v>
      </c>
      <c r="AL27" s="234" t="s">
        <v>376</v>
      </c>
      <c r="AM27" s="234">
        <v>1</v>
      </c>
    </row>
    <row r="28" spans="2:39">
      <c r="F28" s="234" t="s">
        <v>172</v>
      </c>
      <c r="G28" s="234" t="s">
        <v>378</v>
      </c>
      <c r="I28" s="234">
        <v>1</v>
      </c>
      <c r="N28" s="234">
        <v>5.1322847257911004</v>
      </c>
      <c r="O28" s="234">
        <v>6.5559999999999993E-2</v>
      </c>
      <c r="T28" s="234">
        <v>40</v>
      </c>
      <c r="AA28" s="234">
        <v>40</v>
      </c>
      <c r="AB28" s="234" t="s">
        <v>398</v>
      </c>
      <c r="AC28" s="234" t="s">
        <v>399</v>
      </c>
      <c r="AD28" s="234" t="s">
        <v>383</v>
      </c>
      <c r="AE28" s="234" t="s">
        <v>399</v>
      </c>
      <c r="AF28" s="234" t="s">
        <v>195</v>
      </c>
      <c r="AG28" s="234" t="s">
        <v>373</v>
      </c>
      <c r="AH28" s="234" t="s">
        <v>374</v>
      </c>
      <c r="AI28" s="234">
        <v>0.16666666666666699</v>
      </c>
      <c r="AJ28" s="234" t="s">
        <v>162</v>
      </c>
      <c r="AK28" s="234">
        <v>0.16666666666666699</v>
      </c>
      <c r="AL28" s="234" t="s">
        <v>376</v>
      </c>
      <c r="AM28" s="234">
        <v>1</v>
      </c>
    </row>
    <row r="29" spans="2:39">
      <c r="F29" s="234" t="s">
        <v>172</v>
      </c>
      <c r="G29" s="234" t="s">
        <v>379</v>
      </c>
      <c r="I29" s="234">
        <v>1</v>
      </c>
      <c r="N29" s="234">
        <v>4.1527827082407196</v>
      </c>
      <c r="O29" s="234">
        <v>5.5129999999999998E-2</v>
      </c>
      <c r="T29" s="234">
        <v>40</v>
      </c>
      <c r="AA29" s="234">
        <v>40</v>
      </c>
      <c r="AB29" s="234" t="s">
        <v>398</v>
      </c>
      <c r="AC29" s="234" t="s">
        <v>399</v>
      </c>
      <c r="AD29" s="234" t="s">
        <v>383</v>
      </c>
      <c r="AE29" s="234" t="s">
        <v>399</v>
      </c>
      <c r="AF29" s="234" t="s">
        <v>195</v>
      </c>
      <c r="AG29" s="234" t="s">
        <v>373</v>
      </c>
      <c r="AH29" s="234" t="s">
        <v>374</v>
      </c>
      <c r="AI29" s="234">
        <v>0.17237442922374399</v>
      </c>
      <c r="AJ29" s="234" t="s">
        <v>162</v>
      </c>
      <c r="AK29" s="234">
        <v>0.17237442922374399</v>
      </c>
      <c r="AL29" s="234" t="s">
        <v>376</v>
      </c>
      <c r="AM29" s="234">
        <v>1</v>
      </c>
    </row>
    <row r="30" spans="2:39">
      <c r="B30" s="234" t="s">
        <v>400</v>
      </c>
      <c r="C30" s="234" t="s">
        <v>401</v>
      </c>
      <c r="D30" s="234" t="s">
        <v>184</v>
      </c>
      <c r="E30" s="234" t="s">
        <v>28</v>
      </c>
      <c r="F30" s="234" t="s">
        <v>172</v>
      </c>
      <c r="G30" s="234" t="s">
        <v>369</v>
      </c>
      <c r="H30" s="234">
        <v>2020</v>
      </c>
      <c r="I30" s="234">
        <v>1</v>
      </c>
      <c r="N30" s="234">
        <v>10.014945600000001</v>
      </c>
      <c r="O30" s="234">
        <v>9.9978999999999998E-2</v>
      </c>
      <c r="Q30" s="234">
        <v>3.1536000000000002E-2</v>
      </c>
      <c r="S30" s="234">
        <v>0.3</v>
      </c>
      <c r="T30" s="234">
        <v>30</v>
      </c>
      <c r="AA30" s="234">
        <v>39</v>
      </c>
      <c r="AB30" s="234" t="s">
        <v>402</v>
      </c>
      <c r="AC30" s="234" t="s">
        <v>399</v>
      </c>
      <c r="AD30" s="234" t="s">
        <v>383</v>
      </c>
      <c r="AE30" s="234" t="s">
        <v>399</v>
      </c>
      <c r="AF30" s="234" t="s">
        <v>195</v>
      </c>
      <c r="AG30" s="234" t="s">
        <v>373</v>
      </c>
      <c r="AH30" s="234" t="s">
        <v>374</v>
      </c>
      <c r="AI30" s="234">
        <v>0.11936662017123301</v>
      </c>
      <c r="AJ30" s="234" t="s">
        <v>162</v>
      </c>
      <c r="AK30" s="234">
        <v>0.11936662017123301</v>
      </c>
      <c r="AL30" s="234" t="s">
        <v>376</v>
      </c>
      <c r="AM30" s="234">
        <v>2</v>
      </c>
    </row>
    <row r="31" spans="2:39">
      <c r="F31" s="234" t="s">
        <v>172</v>
      </c>
      <c r="G31" s="234" t="s">
        <v>377</v>
      </c>
      <c r="I31" s="234">
        <v>1</v>
      </c>
      <c r="N31" s="234">
        <v>5.9876163263341899</v>
      </c>
      <c r="O31" s="234">
        <v>8.5227999999999998E-2</v>
      </c>
      <c r="T31" s="234">
        <v>35</v>
      </c>
      <c r="AA31" s="234">
        <v>39</v>
      </c>
      <c r="AB31" s="234" t="s">
        <v>402</v>
      </c>
      <c r="AC31" s="234" t="s">
        <v>399</v>
      </c>
      <c r="AD31" s="234" t="s">
        <v>383</v>
      </c>
      <c r="AE31" s="234" t="s">
        <v>399</v>
      </c>
      <c r="AF31" s="234" t="s">
        <v>195</v>
      </c>
      <c r="AG31" s="234" t="s">
        <v>373</v>
      </c>
      <c r="AH31" s="234" t="s">
        <v>374</v>
      </c>
      <c r="AI31" s="234">
        <v>0.128924292071918</v>
      </c>
      <c r="AJ31" s="234" t="s">
        <v>162</v>
      </c>
      <c r="AK31" s="234">
        <v>0.128924292071918</v>
      </c>
      <c r="AL31" s="234" t="s">
        <v>376</v>
      </c>
      <c r="AM31" s="234">
        <v>2</v>
      </c>
    </row>
    <row r="32" spans="2:39">
      <c r="F32" s="234" t="s">
        <v>172</v>
      </c>
      <c r="G32" s="234" t="s">
        <v>378</v>
      </c>
      <c r="I32" s="234">
        <v>1</v>
      </c>
      <c r="N32" s="234">
        <v>4.7061221381957399</v>
      </c>
      <c r="O32" s="234">
        <v>6.8837999999999996E-2</v>
      </c>
      <c r="T32" s="234">
        <v>40</v>
      </c>
      <c r="AA32" s="234">
        <v>39</v>
      </c>
      <c r="AB32" s="234" t="s">
        <v>402</v>
      </c>
      <c r="AC32" s="234" t="s">
        <v>399</v>
      </c>
      <c r="AD32" s="234" t="s">
        <v>383</v>
      </c>
      <c r="AE32" s="234" t="s">
        <v>399</v>
      </c>
      <c r="AF32" s="234" t="s">
        <v>195</v>
      </c>
      <c r="AG32" s="234" t="s">
        <v>373</v>
      </c>
      <c r="AH32" s="234" t="s">
        <v>374</v>
      </c>
      <c r="AI32" s="234">
        <v>0.13310915497602699</v>
      </c>
      <c r="AJ32" s="234" t="s">
        <v>162</v>
      </c>
      <c r="AK32" s="234">
        <v>0.13310915497602699</v>
      </c>
      <c r="AL32" s="234" t="s">
        <v>376</v>
      </c>
      <c r="AM32" s="234">
        <v>2</v>
      </c>
    </row>
    <row r="33" spans="2:39">
      <c r="F33" s="234" t="s">
        <v>172</v>
      </c>
      <c r="G33" s="234" t="s">
        <v>379</v>
      </c>
      <c r="I33" s="234">
        <v>1</v>
      </c>
      <c r="N33" s="234">
        <v>3.6806998715803201</v>
      </c>
      <c r="O33" s="234">
        <v>5.81845E-2</v>
      </c>
      <c r="T33" s="234">
        <v>40</v>
      </c>
      <c r="AA33" s="234">
        <v>39</v>
      </c>
      <c r="AB33" s="234" t="s">
        <v>402</v>
      </c>
      <c r="AC33" s="234" t="s">
        <v>399</v>
      </c>
      <c r="AD33" s="234" t="s">
        <v>383</v>
      </c>
      <c r="AE33" s="234" t="s">
        <v>399</v>
      </c>
      <c r="AF33" s="234" t="s">
        <v>195</v>
      </c>
      <c r="AG33" s="234" t="s">
        <v>373</v>
      </c>
      <c r="AH33" s="234" t="s">
        <v>374</v>
      </c>
      <c r="AI33" s="234">
        <v>0.13735564458904101</v>
      </c>
      <c r="AJ33" s="234" t="s">
        <v>162</v>
      </c>
      <c r="AK33" s="234">
        <v>0.13735564458904101</v>
      </c>
      <c r="AL33" s="234" t="s">
        <v>376</v>
      </c>
      <c r="AM33" s="234">
        <v>2</v>
      </c>
    </row>
    <row r="34" spans="2:39">
      <c r="B34" s="234" t="s">
        <v>403</v>
      </c>
      <c r="C34" s="234" t="s">
        <v>404</v>
      </c>
      <c r="D34" s="234" t="s">
        <v>184</v>
      </c>
      <c r="E34" s="234" t="s">
        <v>28</v>
      </c>
      <c r="F34" s="234" t="s">
        <v>172</v>
      </c>
      <c r="G34" s="234" t="s">
        <v>369</v>
      </c>
      <c r="H34" s="234">
        <v>2020</v>
      </c>
      <c r="I34" s="234">
        <v>1</v>
      </c>
      <c r="N34" s="234">
        <v>11.771000000000001</v>
      </c>
      <c r="O34" s="234">
        <v>0.1173375</v>
      </c>
      <c r="Q34" s="234">
        <v>3.1536000000000002E-2</v>
      </c>
      <c r="S34" s="234">
        <v>0.3</v>
      </c>
      <c r="T34" s="234">
        <v>30</v>
      </c>
      <c r="AA34" s="234">
        <v>38</v>
      </c>
      <c r="AB34" s="234" t="s">
        <v>405</v>
      </c>
      <c r="AC34" s="234" t="s">
        <v>399</v>
      </c>
      <c r="AD34" s="234" t="s">
        <v>383</v>
      </c>
      <c r="AE34" s="234" t="s">
        <v>399</v>
      </c>
      <c r="AF34" s="234" t="s">
        <v>195</v>
      </c>
      <c r="AG34" s="234" t="s">
        <v>373</v>
      </c>
      <c r="AH34" s="234" t="s">
        <v>374</v>
      </c>
      <c r="AI34" s="234">
        <v>0.112038453133562</v>
      </c>
      <c r="AJ34" s="234" t="s">
        <v>162</v>
      </c>
      <c r="AK34" s="234">
        <v>0.112038453133562</v>
      </c>
      <c r="AL34" s="234" t="s">
        <v>376</v>
      </c>
      <c r="AM34" s="234">
        <v>3</v>
      </c>
    </row>
    <row r="35" spans="2:39">
      <c r="F35" s="234" t="s">
        <v>172</v>
      </c>
      <c r="G35" s="234" t="s">
        <v>377</v>
      </c>
      <c r="I35" s="234">
        <v>1</v>
      </c>
      <c r="N35" s="234">
        <v>8.4068172743686205</v>
      </c>
      <c r="O35" s="234">
        <v>0.10012799999999999</v>
      </c>
      <c r="T35" s="234">
        <v>35</v>
      </c>
      <c r="AA35" s="234">
        <v>38</v>
      </c>
      <c r="AB35" s="234" t="s">
        <v>405</v>
      </c>
      <c r="AC35" s="234" t="s">
        <v>399</v>
      </c>
      <c r="AD35" s="234" t="s">
        <v>383</v>
      </c>
      <c r="AE35" s="234" t="s">
        <v>399</v>
      </c>
      <c r="AF35" s="234" t="s">
        <v>195</v>
      </c>
      <c r="AG35" s="234" t="s">
        <v>373</v>
      </c>
      <c r="AH35" s="234" t="s">
        <v>374</v>
      </c>
      <c r="AI35" s="234">
        <v>0.119007038835616</v>
      </c>
      <c r="AJ35" s="234" t="s">
        <v>162</v>
      </c>
      <c r="AK35" s="234">
        <v>0.119007038835616</v>
      </c>
      <c r="AL35" s="234" t="s">
        <v>376</v>
      </c>
      <c r="AM35" s="234">
        <v>3</v>
      </c>
    </row>
    <row r="36" spans="2:39">
      <c r="F36" s="234" t="s">
        <v>172</v>
      </c>
      <c r="G36" s="234" t="s">
        <v>378</v>
      </c>
      <c r="I36" s="234">
        <v>1</v>
      </c>
      <c r="N36" s="234">
        <v>6.4774593743010804</v>
      </c>
      <c r="O36" s="234">
        <v>8.0571749999999998E-2</v>
      </c>
      <c r="T36" s="234">
        <v>40</v>
      </c>
      <c r="AA36" s="234">
        <v>38</v>
      </c>
      <c r="AB36" s="234" t="s">
        <v>405</v>
      </c>
      <c r="AC36" s="234" t="s">
        <v>399</v>
      </c>
      <c r="AD36" s="234" t="s">
        <v>383</v>
      </c>
      <c r="AE36" s="234" t="s">
        <v>399</v>
      </c>
      <c r="AF36" s="234" t="s">
        <v>195</v>
      </c>
      <c r="AG36" s="234" t="s">
        <v>373</v>
      </c>
      <c r="AH36" s="234" t="s">
        <v>374</v>
      </c>
      <c r="AI36" s="234">
        <v>0.12296006984589</v>
      </c>
      <c r="AJ36" s="234" t="s">
        <v>162</v>
      </c>
      <c r="AK36" s="234">
        <v>0.12296006984589</v>
      </c>
      <c r="AL36" s="234" t="s">
        <v>376</v>
      </c>
      <c r="AM36" s="234">
        <v>3</v>
      </c>
    </row>
    <row r="37" spans="2:39">
      <c r="F37" s="234" t="s">
        <v>172</v>
      </c>
      <c r="G37" s="234" t="s">
        <v>379</v>
      </c>
      <c r="I37" s="234">
        <v>1</v>
      </c>
      <c r="N37" s="234">
        <v>4.3768426652281596</v>
      </c>
      <c r="O37" s="234">
        <v>6.8055749999999998E-2</v>
      </c>
      <c r="T37" s="234">
        <v>40</v>
      </c>
      <c r="AA37" s="234">
        <v>38</v>
      </c>
      <c r="AB37" s="234" t="s">
        <v>405</v>
      </c>
      <c r="AC37" s="234" t="s">
        <v>399</v>
      </c>
      <c r="AD37" s="234" t="s">
        <v>383</v>
      </c>
      <c r="AE37" s="234" t="s">
        <v>399</v>
      </c>
      <c r="AF37" s="234" t="s">
        <v>195</v>
      </c>
      <c r="AG37" s="234" t="s">
        <v>373</v>
      </c>
      <c r="AH37" s="234" t="s">
        <v>374</v>
      </c>
      <c r="AI37" s="234">
        <v>0.128351949226027</v>
      </c>
      <c r="AJ37" s="234" t="s">
        <v>162</v>
      </c>
      <c r="AK37" s="234">
        <v>0.128351949226027</v>
      </c>
      <c r="AL37" s="234" t="s">
        <v>376</v>
      </c>
      <c r="AM37" s="234">
        <v>3</v>
      </c>
    </row>
    <row r="38" spans="2:39">
      <c r="B38" s="234" t="s">
        <v>406</v>
      </c>
      <c r="C38" s="234" t="s">
        <v>407</v>
      </c>
      <c r="D38" s="234" t="s">
        <v>186</v>
      </c>
      <c r="E38" s="234" t="s">
        <v>28</v>
      </c>
      <c r="F38" s="234" t="s">
        <v>172</v>
      </c>
      <c r="G38" s="234" t="s">
        <v>369</v>
      </c>
      <c r="H38" s="234">
        <v>2020</v>
      </c>
      <c r="I38" s="234">
        <v>1</v>
      </c>
      <c r="N38" s="234">
        <v>34.270000000000003</v>
      </c>
      <c r="P38" s="234">
        <v>41.3888888888889</v>
      </c>
      <c r="Q38" s="234">
        <v>3.1536000000000002E-2</v>
      </c>
      <c r="S38" s="234">
        <v>1</v>
      </c>
      <c r="T38" s="234">
        <v>10</v>
      </c>
      <c r="U38" s="234">
        <v>3</v>
      </c>
      <c r="AA38" s="234">
        <v>41</v>
      </c>
      <c r="AB38" s="234" t="s">
        <v>408</v>
      </c>
      <c r="AC38" s="234" t="s">
        <v>409</v>
      </c>
      <c r="AD38" s="234" t="s">
        <v>383</v>
      </c>
      <c r="AE38" s="234" t="s">
        <v>409</v>
      </c>
      <c r="AF38" s="234" t="s">
        <v>201</v>
      </c>
      <c r="AG38" s="234" t="s">
        <v>373</v>
      </c>
      <c r="AH38" s="234" t="s">
        <v>374</v>
      </c>
      <c r="AI38" s="234">
        <v>0.17123287671232901</v>
      </c>
      <c r="AJ38" s="234" t="s">
        <v>410</v>
      </c>
      <c r="AK38" s="234">
        <v>0.9</v>
      </c>
      <c r="AL38" s="234" t="s">
        <v>376</v>
      </c>
      <c r="AM38" s="234">
        <v>1</v>
      </c>
    </row>
    <row r="39" spans="2:39">
      <c r="F39" s="234" t="s">
        <v>172</v>
      </c>
      <c r="G39" s="234" t="s">
        <v>377</v>
      </c>
      <c r="I39" s="234">
        <v>1</v>
      </c>
      <c r="N39" s="234">
        <v>28.31</v>
      </c>
      <c r="P39" s="234">
        <v>31.0416666666667</v>
      </c>
      <c r="T39" s="234">
        <v>20</v>
      </c>
      <c r="U39" s="234">
        <v>3</v>
      </c>
      <c r="AA39" s="234">
        <v>41</v>
      </c>
      <c r="AB39" s="234" t="s">
        <v>408</v>
      </c>
      <c r="AC39" s="234" t="s">
        <v>409</v>
      </c>
      <c r="AD39" s="234" t="s">
        <v>383</v>
      </c>
      <c r="AE39" s="234" t="s">
        <v>409</v>
      </c>
      <c r="AF39" s="234" t="s">
        <v>201</v>
      </c>
      <c r="AG39" s="234" t="s">
        <v>373</v>
      </c>
      <c r="AH39" s="234" t="s">
        <v>374</v>
      </c>
      <c r="AI39" s="234">
        <v>0.28538812785388101</v>
      </c>
      <c r="AJ39" s="234" t="s">
        <v>410</v>
      </c>
      <c r="AK39" s="234">
        <v>0.95</v>
      </c>
      <c r="AL39" s="234" t="s">
        <v>376</v>
      </c>
      <c r="AM39" s="234">
        <v>1</v>
      </c>
    </row>
    <row r="40" spans="2:39">
      <c r="F40" s="234" t="s">
        <v>172</v>
      </c>
      <c r="G40" s="234" t="s">
        <v>378</v>
      </c>
      <c r="I40" s="234">
        <v>1</v>
      </c>
      <c r="N40" s="234">
        <v>16.39</v>
      </c>
      <c r="P40" s="234">
        <v>20.6944444444444</v>
      </c>
      <c r="T40" s="234">
        <v>25</v>
      </c>
      <c r="U40" s="234">
        <v>3</v>
      </c>
      <c r="AA40" s="234">
        <v>41</v>
      </c>
      <c r="AB40" s="234" t="s">
        <v>408</v>
      </c>
      <c r="AC40" s="234" t="s">
        <v>409</v>
      </c>
      <c r="AD40" s="234" t="s">
        <v>383</v>
      </c>
      <c r="AE40" s="234" t="s">
        <v>409</v>
      </c>
      <c r="AF40" s="234" t="s">
        <v>201</v>
      </c>
      <c r="AG40" s="234" t="s">
        <v>373</v>
      </c>
      <c r="AH40" s="234" t="s">
        <v>374</v>
      </c>
      <c r="AI40" s="234">
        <v>0.39954337899543402</v>
      </c>
      <c r="AJ40" s="234" t="s">
        <v>410</v>
      </c>
      <c r="AK40" s="234">
        <v>0.97</v>
      </c>
      <c r="AL40" s="234" t="s">
        <v>376</v>
      </c>
      <c r="AM40" s="234">
        <v>1</v>
      </c>
    </row>
    <row r="41" spans="2:39">
      <c r="F41" s="234" t="s">
        <v>172</v>
      </c>
      <c r="G41" s="234" t="s">
        <v>379</v>
      </c>
      <c r="I41" s="234">
        <v>1</v>
      </c>
      <c r="N41" s="234">
        <v>11.92</v>
      </c>
      <c r="P41" s="234">
        <v>14.4861111111111</v>
      </c>
      <c r="T41" s="234">
        <v>30</v>
      </c>
      <c r="U41" s="234">
        <v>3</v>
      </c>
      <c r="AA41" s="234">
        <v>41</v>
      </c>
      <c r="AB41" s="234" t="s">
        <v>408</v>
      </c>
      <c r="AC41" s="234" t="s">
        <v>409</v>
      </c>
      <c r="AD41" s="234" t="s">
        <v>383</v>
      </c>
      <c r="AE41" s="234" t="s">
        <v>409</v>
      </c>
      <c r="AF41" s="234" t="s">
        <v>201</v>
      </c>
      <c r="AG41" s="234" t="s">
        <v>373</v>
      </c>
      <c r="AH41" s="234" t="s">
        <v>374</v>
      </c>
      <c r="AI41" s="234">
        <v>0.51369863013698602</v>
      </c>
      <c r="AJ41" s="234" t="s">
        <v>410</v>
      </c>
      <c r="AK41" s="234">
        <v>0.98</v>
      </c>
      <c r="AL41" s="234" t="s">
        <v>376</v>
      </c>
      <c r="AM41" s="234">
        <v>1</v>
      </c>
    </row>
    <row r="42" spans="2:39">
      <c r="B42" s="234" t="s">
        <v>411</v>
      </c>
      <c r="C42" s="234" t="s">
        <v>412</v>
      </c>
      <c r="D42" s="234" t="s">
        <v>37</v>
      </c>
      <c r="E42" s="234" t="s">
        <v>28</v>
      </c>
      <c r="F42" s="234" t="s">
        <v>172</v>
      </c>
      <c r="G42" s="234" t="s">
        <v>369</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413</v>
      </c>
      <c r="AC42" s="234" t="s">
        <v>371</v>
      </c>
      <c r="AD42" s="234" t="s">
        <v>372</v>
      </c>
      <c r="AE42" s="234" t="s">
        <v>132</v>
      </c>
      <c r="AF42" s="234" t="s">
        <v>136</v>
      </c>
      <c r="AG42" s="234" t="s">
        <v>373</v>
      </c>
      <c r="AH42" s="234" t="s">
        <v>374</v>
      </c>
      <c r="AJ42" s="234" t="s">
        <v>375</v>
      </c>
      <c r="AK42" s="234">
        <v>0.9</v>
      </c>
      <c r="AL42" s="234" t="s">
        <v>376</v>
      </c>
      <c r="AM42" s="234">
        <v>1</v>
      </c>
    </row>
    <row r="43" spans="2:39">
      <c r="F43" s="234" t="s">
        <v>172</v>
      </c>
      <c r="G43" s="234" t="s">
        <v>377</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413</v>
      </c>
      <c r="AC43" s="234" t="s">
        <v>371</v>
      </c>
      <c r="AD43" s="234" t="s">
        <v>372</v>
      </c>
      <c r="AE43" s="234" t="s">
        <v>132</v>
      </c>
      <c r="AF43" s="234" t="s">
        <v>136</v>
      </c>
      <c r="AG43" s="234" t="s">
        <v>373</v>
      </c>
      <c r="AH43" s="234" t="s">
        <v>374</v>
      </c>
      <c r="AJ43" s="234" t="s">
        <v>375</v>
      </c>
      <c r="AK43" s="234">
        <v>0.9</v>
      </c>
      <c r="AL43" s="234" t="s">
        <v>376</v>
      </c>
      <c r="AM43" s="234">
        <v>1</v>
      </c>
    </row>
    <row r="44" spans="2:39">
      <c r="F44" s="234" t="s">
        <v>172</v>
      </c>
      <c r="G44" s="234" t="s">
        <v>378</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413</v>
      </c>
      <c r="AC44" s="234" t="s">
        <v>371</v>
      </c>
      <c r="AD44" s="234" t="s">
        <v>372</v>
      </c>
      <c r="AE44" s="234" t="s">
        <v>132</v>
      </c>
      <c r="AF44" s="234" t="s">
        <v>136</v>
      </c>
      <c r="AG44" s="234" t="s">
        <v>373</v>
      </c>
      <c r="AH44" s="234" t="s">
        <v>374</v>
      </c>
      <c r="AJ44" s="234" t="s">
        <v>375</v>
      </c>
      <c r="AK44" s="234">
        <v>0.9</v>
      </c>
      <c r="AL44" s="234" t="s">
        <v>376</v>
      </c>
      <c r="AM44" s="234">
        <v>1</v>
      </c>
    </row>
    <row r="45" spans="2:39">
      <c r="F45" s="234" t="s">
        <v>172</v>
      </c>
      <c r="G45" s="234" t="s">
        <v>379</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413</v>
      </c>
      <c r="AC45" s="234" t="s">
        <v>371</v>
      </c>
      <c r="AD45" s="234" t="s">
        <v>372</v>
      </c>
      <c r="AE45" s="234" t="s">
        <v>132</v>
      </c>
      <c r="AF45" s="234" t="s">
        <v>136</v>
      </c>
      <c r="AG45" s="234" t="s">
        <v>373</v>
      </c>
      <c r="AH45" s="234" t="s">
        <v>374</v>
      </c>
      <c r="AJ45" s="234" t="s">
        <v>375</v>
      </c>
      <c r="AK45" s="234">
        <v>0.9</v>
      </c>
      <c r="AL45" s="234" t="s">
        <v>376</v>
      </c>
      <c r="AM45" s="234">
        <v>1</v>
      </c>
    </row>
    <row r="46" spans="2:39">
      <c r="B46" s="234" t="s">
        <v>414</v>
      </c>
      <c r="C46" s="234" t="s">
        <v>415</v>
      </c>
      <c r="D46" s="234" t="s">
        <v>345</v>
      </c>
      <c r="E46" s="234" t="s">
        <v>28</v>
      </c>
      <c r="F46" s="234" t="s">
        <v>172</v>
      </c>
      <c r="G46" s="234" t="s">
        <v>369</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416</v>
      </c>
      <c r="AC46" s="234" t="s">
        <v>371</v>
      </c>
      <c r="AD46" s="234" t="s">
        <v>372</v>
      </c>
      <c r="AE46" s="234" t="s">
        <v>417</v>
      </c>
      <c r="AF46" s="234" t="s">
        <v>137</v>
      </c>
      <c r="AG46" s="234" t="s">
        <v>373</v>
      </c>
      <c r="AH46" s="234" t="s">
        <v>374</v>
      </c>
      <c r="AJ46" s="234" t="s">
        <v>375</v>
      </c>
      <c r="AK46" s="234">
        <v>0.9</v>
      </c>
      <c r="AL46" s="234" t="s">
        <v>376</v>
      </c>
      <c r="AM46" s="234">
        <v>1</v>
      </c>
    </row>
    <row r="47" spans="2:39">
      <c r="F47" s="234" t="s">
        <v>172</v>
      </c>
      <c r="G47" s="234" t="s">
        <v>377</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416</v>
      </c>
      <c r="AC47" s="234" t="s">
        <v>371</v>
      </c>
      <c r="AD47" s="234" t="s">
        <v>372</v>
      </c>
      <c r="AE47" s="234" t="s">
        <v>417</v>
      </c>
      <c r="AF47" s="234" t="s">
        <v>137</v>
      </c>
      <c r="AG47" s="234" t="s">
        <v>373</v>
      </c>
      <c r="AH47" s="234" t="s">
        <v>374</v>
      </c>
      <c r="AJ47" s="234" t="s">
        <v>375</v>
      </c>
      <c r="AK47" s="234">
        <v>0.9</v>
      </c>
      <c r="AL47" s="234" t="s">
        <v>376</v>
      </c>
      <c r="AM47" s="234">
        <v>1</v>
      </c>
    </row>
    <row r="48" spans="2:39">
      <c r="F48" s="234" t="s">
        <v>172</v>
      </c>
      <c r="G48" s="234" t="s">
        <v>378</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416</v>
      </c>
      <c r="AC48" s="234" t="s">
        <v>371</v>
      </c>
      <c r="AD48" s="234" t="s">
        <v>372</v>
      </c>
      <c r="AE48" s="234" t="s">
        <v>417</v>
      </c>
      <c r="AF48" s="234" t="s">
        <v>137</v>
      </c>
      <c r="AG48" s="234" t="s">
        <v>373</v>
      </c>
      <c r="AH48" s="234" t="s">
        <v>374</v>
      </c>
      <c r="AJ48" s="234" t="s">
        <v>375</v>
      </c>
      <c r="AK48" s="234">
        <v>0.9</v>
      </c>
      <c r="AL48" s="234" t="s">
        <v>376</v>
      </c>
      <c r="AM48" s="234">
        <v>1</v>
      </c>
    </row>
    <row r="49" spans="2:39">
      <c r="F49" s="234" t="s">
        <v>172</v>
      </c>
      <c r="G49" s="234" t="s">
        <v>379</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416</v>
      </c>
      <c r="AC49" s="234" t="s">
        <v>371</v>
      </c>
      <c r="AD49" s="234" t="s">
        <v>372</v>
      </c>
      <c r="AE49" s="234" t="s">
        <v>417</v>
      </c>
      <c r="AF49" s="234" t="s">
        <v>137</v>
      </c>
      <c r="AG49" s="234" t="s">
        <v>373</v>
      </c>
      <c r="AH49" s="234" t="s">
        <v>374</v>
      </c>
      <c r="AJ49" s="234" t="s">
        <v>375</v>
      </c>
      <c r="AK49" s="234">
        <v>0.9</v>
      </c>
      <c r="AL49" s="234" t="s">
        <v>376</v>
      </c>
      <c r="AM49" s="234">
        <v>1</v>
      </c>
    </row>
    <row r="50" spans="2:39">
      <c r="B50" s="234" t="s">
        <v>418</v>
      </c>
      <c r="C50" s="234" t="s">
        <v>419</v>
      </c>
      <c r="D50" s="234" t="s">
        <v>37</v>
      </c>
      <c r="E50" s="234" t="s">
        <v>28</v>
      </c>
      <c r="F50" s="234" t="s">
        <v>172</v>
      </c>
      <c r="G50" s="234" t="s">
        <v>369</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420</v>
      </c>
      <c r="AC50" s="234" t="s">
        <v>371</v>
      </c>
      <c r="AD50" s="234" t="s">
        <v>372</v>
      </c>
      <c r="AE50" s="234" t="s">
        <v>132</v>
      </c>
      <c r="AF50" s="234" t="s">
        <v>136</v>
      </c>
      <c r="AG50" s="234" t="s">
        <v>373</v>
      </c>
      <c r="AH50" s="234" t="s">
        <v>374</v>
      </c>
      <c r="AJ50" s="234" t="s">
        <v>375</v>
      </c>
      <c r="AL50" s="234" t="s">
        <v>376</v>
      </c>
      <c r="AM50" s="234">
        <v>2</v>
      </c>
    </row>
    <row r="51" spans="2:39">
      <c r="F51" s="234" t="s">
        <v>172</v>
      </c>
      <c r="G51" s="234" t="s">
        <v>377</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420</v>
      </c>
      <c r="AC51" s="234" t="s">
        <v>371</v>
      </c>
      <c r="AD51" s="234" t="s">
        <v>372</v>
      </c>
      <c r="AE51" s="234" t="s">
        <v>132</v>
      </c>
      <c r="AF51" s="234" t="s">
        <v>136</v>
      </c>
      <c r="AG51" s="234" t="s">
        <v>373</v>
      </c>
      <c r="AH51" s="234" t="s">
        <v>374</v>
      </c>
      <c r="AJ51" s="234" t="s">
        <v>375</v>
      </c>
      <c r="AL51" s="234" t="s">
        <v>376</v>
      </c>
      <c r="AM51" s="234">
        <v>2</v>
      </c>
    </row>
    <row r="52" spans="2:39">
      <c r="F52" s="234" t="s">
        <v>172</v>
      </c>
      <c r="G52" s="234" t="s">
        <v>378</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420</v>
      </c>
      <c r="AC52" s="234" t="s">
        <v>371</v>
      </c>
      <c r="AD52" s="234" t="s">
        <v>372</v>
      </c>
      <c r="AE52" s="234" t="s">
        <v>132</v>
      </c>
      <c r="AF52" s="234" t="s">
        <v>136</v>
      </c>
      <c r="AG52" s="234" t="s">
        <v>373</v>
      </c>
      <c r="AH52" s="234" t="s">
        <v>374</v>
      </c>
      <c r="AJ52" s="234" t="s">
        <v>375</v>
      </c>
      <c r="AL52" s="234" t="s">
        <v>376</v>
      </c>
      <c r="AM52" s="234">
        <v>2</v>
      </c>
    </row>
    <row r="53" spans="2:39">
      <c r="F53" s="234" t="s">
        <v>172</v>
      </c>
      <c r="G53" s="234" t="s">
        <v>379</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420</v>
      </c>
      <c r="AC53" s="234" t="s">
        <v>371</v>
      </c>
      <c r="AD53" s="234" t="s">
        <v>372</v>
      </c>
      <c r="AE53" s="234" t="s">
        <v>132</v>
      </c>
      <c r="AF53" s="234" t="s">
        <v>136</v>
      </c>
      <c r="AG53" s="234" t="s">
        <v>373</v>
      </c>
      <c r="AH53" s="234" t="s">
        <v>374</v>
      </c>
      <c r="AJ53" s="234" t="s">
        <v>375</v>
      </c>
      <c r="AL53" s="234" t="s">
        <v>376</v>
      </c>
      <c r="AM53" s="234">
        <v>2</v>
      </c>
    </row>
    <row r="54" spans="2:39">
      <c r="B54" s="234" t="s">
        <v>421</v>
      </c>
      <c r="C54" s="234" t="s">
        <v>422</v>
      </c>
      <c r="D54" s="234" t="s">
        <v>345</v>
      </c>
      <c r="E54" s="234" t="s">
        <v>28</v>
      </c>
      <c r="F54" s="234" t="s">
        <v>172</v>
      </c>
      <c r="G54" s="234" t="s">
        <v>369</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423</v>
      </c>
      <c r="AC54" s="234" t="s">
        <v>371</v>
      </c>
      <c r="AD54" s="234" t="s">
        <v>372</v>
      </c>
      <c r="AE54" s="234" t="s">
        <v>417</v>
      </c>
      <c r="AF54" s="234" t="s">
        <v>137</v>
      </c>
      <c r="AG54" s="234" t="s">
        <v>373</v>
      </c>
      <c r="AH54" s="234" t="s">
        <v>374</v>
      </c>
      <c r="AJ54" s="234" t="s">
        <v>375</v>
      </c>
      <c r="AK54" s="234">
        <v>0.98629999999999995</v>
      </c>
      <c r="AL54" s="234" t="s">
        <v>376</v>
      </c>
      <c r="AM54" s="234">
        <v>2</v>
      </c>
    </row>
    <row r="55" spans="2:39">
      <c r="F55" s="234" t="s">
        <v>172</v>
      </c>
      <c r="G55" s="234" t="s">
        <v>377</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423</v>
      </c>
      <c r="AC55" s="234" t="s">
        <v>371</v>
      </c>
      <c r="AD55" s="234" t="s">
        <v>372</v>
      </c>
      <c r="AE55" s="234" t="s">
        <v>417</v>
      </c>
      <c r="AF55" s="234" t="s">
        <v>137</v>
      </c>
      <c r="AG55" s="234" t="s">
        <v>373</v>
      </c>
      <c r="AH55" s="234" t="s">
        <v>374</v>
      </c>
      <c r="AJ55" s="234" t="s">
        <v>375</v>
      </c>
      <c r="AK55" s="234">
        <v>0.98629999999999995</v>
      </c>
      <c r="AL55" s="234" t="s">
        <v>376</v>
      </c>
      <c r="AM55" s="234">
        <v>2</v>
      </c>
    </row>
    <row r="56" spans="2:39">
      <c r="F56" s="234" t="s">
        <v>172</v>
      </c>
      <c r="G56" s="234" t="s">
        <v>378</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423</v>
      </c>
      <c r="AC56" s="234" t="s">
        <v>371</v>
      </c>
      <c r="AD56" s="234" t="s">
        <v>372</v>
      </c>
      <c r="AE56" s="234" t="s">
        <v>417</v>
      </c>
      <c r="AF56" s="234" t="s">
        <v>137</v>
      </c>
      <c r="AG56" s="234" t="s">
        <v>373</v>
      </c>
      <c r="AH56" s="234" t="s">
        <v>374</v>
      </c>
      <c r="AJ56" s="234" t="s">
        <v>375</v>
      </c>
      <c r="AK56" s="234">
        <v>0.98629999999999995</v>
      </c>
      <c r="AL56" s="234" t="s">
        <v>376</v>
      </c>
      <c r="AM56" s="234">
        <v>2</v>
      </c>
    </row>
    <row r="57" spans="2:39">
      <c r="F57" s="234" t="s">
        <v>172</v>
      </c>
      <c r="G57" s="234" t="s">
        <v>379</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423</v>
      </c>
      <c r="AC57" s="234" t="s">
        <v>371</v>
      </c>
      <c r="AD57" s="234" t="s">
        <v>372</v>
      </c>
      <c r="AE57" s="234" t="s">
        <v>417</v>
      </c>
      <c r="AF57" s="234" t="s">
        <v>137</v>
      </c>
      <c r="AG57" s="234" t="s">
        <v>373</v>
      </c>
      <c r="AH57" s="234" t="s">
        <v>374</v>
      </c>
      <c r="AJ57" s="234" t="s">
        <v>375</v>
      </c>
      <c r="AK57" s="234">
        <v>0.98629999999999995</v>
      </c>
      <c r="AL57" s="234" t="s">
        <v>376</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C1" workbookViewId="0">
      <selection activeCell="G12" sqref="G12"/>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576</v>
      </c>
      <c r="W1" s="234" t="s">
        <v>577</v>
      </c>
      <c r="X1" s="234" t="s">
        <v>578</v>
      </c>
      <c r="Y1" s="234" t="s">
        <v>579</v>
      </c>
      <c r="Z1" s="234" t="s">
        <v>580</v>
      </c>
    </row>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424</v>
      </c>
      <c r="C3" s="234" t="s">
        <v>425</v>
      </c>
      <c r="D3" s="234" t="s">
        <v>31</v>
      </c>
      <c r="E3" s="234" t="s">
        <v>28</v>
      </c>
      <c r="F3" s="234" t="s">
        <v>172</v>
      </c>
      <c r="G3" s="234" t="s">
        <v>369</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426</v>
      </c>
      <c r="AC3" s="234" t="s">
        <v>64</v>
      </c>
      <c r="AD3" s="234" t="s">
        <v>427</v>
      </c>
      <c r="AE3" s="234" t="s">
        <v>129</v>
      </c>
      <c r="AF3" s="234" t="s">
        <v>134</v>
      </c>
      <c r="AG3" s="234" t="s">
        <v>428</v>
      </c>
      <c r="AH3" s="234" t="s">
        <v>429</v>
      </c>
      <c r="AJ3" s="234" t="s">
        <v>430</v>
      </c>
      <c r="AK3" s="234">
        <v>0.95</v>
      </c>
      <c r="AL3" s="234" t="s">
        <v>431</v>
      </c>
      <c r="AM3" s="234">
        <v>1</v>
      </c>
    </row>
    <row r="4" spans="2:39">
      <c r="E4" s="234" t="s">
        <v>32</v>
      </c>
      <c r="F4" s="234" t="s">
        <v>172</v>
      </c>
      <c r="G4" s="234" t="s">
        <v>377</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426</v>
      </c>
      <c r="AC4" s="234" t="s">
        <v>64</v>
      </c>
      <c r="AD4" s="234" t="s">
        <v>427</v>
      </c>
      <c r="AE4" s="234" t="s">
        <v>129</v>
      </c>
      <c r="AF4" s="234" t="s">
        <v>134</v>
      </c>
      <c r="AG4" s="234" t="s">
        <v>428</v>
      </c>
      <c r="AH4" s="234" t="s">
        <v>429</v>
      </c>
      <c r="AJ4" s="234" t="s">
        <v>430</v>
      </c>
      <c r="AK4" s="234">
        <v>0.95</v>
      </c>
      <c r="AL4" s="234" t="s">
        <v>431</v>
      </c>
      <c r="AM4" s="234">
        <v>1</v>
      </c>
    </row>
    <row r="5" spans="2:39">
      <c r="F5" s="234" t="s">
        <v>172</v>
      </c>
      <c r="G5" s="234" t="s">
        <v>378</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426</v>
      </c>
      <c r="AC5" s="234" t="s">
        <v>64</v>
      </c>
      <c r="AD5" s="234" t="s">
        <v>427</v>
      </c>
      <c r="AE5" s="234" t="s">
        <v>129</v>
      </c>
      <c r="AF5" s="234" t="s">
        <v>134</v>
      </c>
      <c r="AG5" s="234" t="s">
        <v>428</v>
      </c>
      <c r="AH5" s="234" t="s">
        <v>429</v>
      </c>
      <c r="AJ5" s="234" t="s">
        <v>430</v>
      </c>
      <c r="AK5" s="234">
        <v>0.95</v>
      </c>
      <c r="AL5" s="234" t="s">
        <v>431</v>
      </c>
      <c r="AM5" s="234">
        <v>1</v>
      </c>
    </row>
    <row r="6" spans="2:39">
      <c r="F6" s="234" t="s">
        <v>172</v>
      </c>
      <c r="G6" s="234" t="s">
        <v>379</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426</v>
      </c>
      <c r="AC6" s="234" t="s">
        <v>64</v>
      </c>
      <c r="AD6" s="234" t="s">
        <v>427</v>
      </c>
      <c r="AE6" s="234" t="s">
        <v>129</v>
      </c>
      <c r="AF6" s="234" t="s">
        <v>134</v>
      </c>
      <c r="AG6" s="234" t="s">
        <v>428</v>
      </c>
      <c r="AH6" s="234" t="s">
        <v>429</v>
      </c>
      <c r="AJ6" s="234" t="s">
        <v>430</v>
      </c>
      <c r="AK6" s="234">
        <v>0.95</v>
      </c>
      <c r="AL6" s="234" t="s">
        <v>431</v>
      </c>
      <c r="AM6" s="234">
        <v>1</v>
      </c>
    </row>
    <row r="7" spans="2:39">
      <c r="B7" s="234" t="s">
        <v>432</v>
      </c>
      <c r="C7" s="234" t="s">
        <v>433</v>
      </c>
      <c r="D7" s="234" t="s">
        <v>345</v>
      </c>
      <c r="E7" s="234" t="s">
        <v>28</v>
      </c>
      <c r="F7" s="234" t="s">
        <v>172</v>
      </c>
      <c r="G7" s="234" t="s">
        <v>369</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434</v>
      </c>
      <c r="AC7" s="234" t="s">
        <v>64</v>
      </c>
      <c r="AD7" s="234" t="s">
        <v>427</v>
      </c>
      <c r="AE7" s="234" t="s">
        <v>417</v>
      </c>
      <c r="AF7" s="234" t="s">
        <v>137</v>
      </c>
      <c r="AG7" s="234" t="s">
        <v>435</v>
      </c>
      <c r="AH7" s="234" t="s">
        <v>429</v>
      </c>
      <c r="AJ7" s="234" t="s">
        <v>436</v>
      </c>
      <c r="AK7" s="234">
        <v>0.95</v>
      </c>
      <c r="AL7" s="234" t="s">
        <v>431</v>
      </c>
      <c r="AM7" s="234">
        <v>1</v>
      </c>
    </row>
    <row r="8" spans="2:39">
      <c r="E8" s="234" t="s">
        <v>32</v>
      </c>
      <c r="F8" s="234" t="s">
        <v>172</v>
      </c>
      <c r="G8" s="234" t="s">
        <v>377</v>
      </c>
      <c r="I8" s="234">
        <v>0.28000000000000003</v>
      </c>
      <c r="L8" s="234">
        <v>1.6666666666666701</v>
      </c>
      <c r="N8" s="234">
        <v>8.94</v>
      </c>
      <c r="P8" s="234">
        <v>31.0416666666667</v>
      </c>
      <c r="R8" s="234">
        <v>0.95</v>
      </c>
      <c r="T8" s="234">
        <v>15</v>
      </c>
      <c r="U8" s="234">
        <v>0.5</v>
      </c>
      <c r="V8" s="234">
        <v>10</v>
      </c>
      <c r="W8" s="234">
        <v>6</v>
      </c>
      <c r="Y8" s="234">
        <v>270</v>
      </c>
      <c r="AA8" s="234">
        <v>9</v>
      </c>
      <c r="AB8" s="234" t="s">
        <v>434</v>
      </c>
      <c r="AC8" s="234" t="s">
        <v>64</v>
      </c>
      <c r="AD8" s="234" t="s">
        <v>427</v>
      </c>
      <c r="AE8" s="234" t="s">
        <v>417</v>
      </c>
      <c r="AF8" s="234" t="s">
        <v>137</v>
      </c>
      <c r="AG8" s="234" t="s">
        <v>435</v>
      </c>
      <c r="AH8" s="234" t="s">
        <v>429</v>
      </c>
      <c r="AJ8" s="234" t="s">
        <v>436</v>
      </c>
      <c r="AK8" s="234">
        <v>0.95</v>
      </c>
      <c r="AL8" s="234" t="s">
        <v>431</v>
      </c>
      <c r="AM8" s="234">
        <v>1</v>
      </c>
    </row>
    <row r="9" spans="2:39">
      <c r="F9" s="234" t="s">
        <v>172</v>
      </c>
      <c r="G9" s="234" t="s">
        <v>378</v>
      </c>
      <c r="I9" s="234">
        <v>0.28000000000000003</v>
      </c>
      <c r="L9" s="234">
        <v>1.6666666666666701</v>
      </c>
      <c r="N9" s="234">
        <v>8.1950000000000003</v>
      </c>
      <c r="P9" s="234">
        <v>28.9722222222222</v>
      </c>
      <c r="R9" s="234">
        <v>0.95</v>
      </c>
      <c r="T9" s="234">
        <v>15</v>
      </c>
      <c r="U9" s="234">
        <v>0.5</v>
      </c>
      <c r="V9" s="234">
        <v>10</v>
      </c>
      <c r="W9" s="234">
        <v>6</v>
      </c>
      <c r="Y9" s="234">
        <v>270</v>
      </c>
      <c r="AA9" s="234">
        <v>9</v>
      </c>
      <c r="AB9" s="234" t="s">
        <v>434</v>
      </c>
      <c r="AC9" s="234" t="s">
        <v>64</v>
      </c>
      <c r="AD9" s="234" t="s">
        <v>427</v>
      </c>
      <c r="AE9" s="234" t="s">
        <v>417</v>
      </c>
      <c r="AF9" s="234" t="s">
        <v>137</v>
      </c>
      <c r="AG9" s="234" t="s">
        <v>435</v>
      </c>
      <c r="AH9" s="234" t="s">
        <v>429</v>
      </c>
      <c r="AJ9" s="234" t="s">
        <v>436</v>
      </c>
      <c r="AK9" s="234">
        <v>0.95</v>
      </c>
      <c r="AL9" s="234" t="s">
        <v>431</v>
      </c>
      <c r="AM9" s="234">
        <v>1</v>
      </c>
    </row>
    <row r="10" spans="2:39">
      <c r="F10" s="234" t="s">
        <v>172</v>
      </c>
      <c r="G10" s="234" t="s">
        <v>379</v>
      </c>
      <c r="I10" s="234">
        <v>0.28000000000000003</v>
      </c>
      <c r="L10" s="234">
        <v>1.6666666666666701</v>
      </c>
      <c r="N10" s="234">
        <v>7.45</v>
      </c>
      <c r="P10" s="234">
        <v>26.9027777777778</v>
      </c>
      <c r="R10" s="234">
        <v>0.95</v>
      </c>
      <c r="T10" s="234">
        <v>15</v>
      </c>
      <c r="U10" s="234">
        <v>0.5</v>
      </c>
      <c r="V10" s="234">
        <v>10</v>
      </c>
      <c r="W10" s="234">
        <v>6</v>
      </c>
      <c r="Y10" s="234">
        <v>270</v>
      </c>
      <c r="AA10" s="234">
        <v>9</v>
      </c>
      <c r="AB10" s="234" t="s">
        <v>434</v>
      </c>
      <c r="AC10" s="234" t="s">
        <v>64</v>
      </c>
      <c r="AD10" s="234" t="s">
        <v>427</v>
      </c>
      <c r="AE10" s="234" t="s">
        <v>417</v>
      </c>
      <c r="AF10" s="234" t="s">
        <v>137</v>
      </c>
      <c r="AG10" s="234" t="s">
        <v>435</v>
      </c>
      <c r="AH10" s="234" t="s">
        <v>429</v>
      </c>
      <c r="AJ10" s="234" t="s">
        <v>436</v>
      </c>
      <c r="AK10" s="234">
        <v>0.95</v>
      </c>
      <c r="AL10" s="234" t="s">
        <v>431</v>
      </c>
      <c r="AM10" s="234">
        <v>1</v>
      </c>
    </row>
    <row r="11" spans="2:39">
      <c r="B11" s="234" t="s">
        <v>437</v>
      </c>
      <c r="C11" s="234" t="s">
        <v>438</v>
      </c>
      <c r="D11" s="234" t="s">
        <v>345</v>
      </c>
      <c r="E11" s="234" t="s">
        <v>28</v>
      </c>
      <c r="F11" s="234" t="s">
        <v>172</v>
      </c>
      <c r="G11" s="234" t="s">
        <v>369</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439</v>
      </c>
      <c r="AC11" s="234" t="s">
        <v>64</v>
      </c>
      <c r="AD11" s="234" t="s">
        <v>427</v>
      </c>
      <c r="AE11" s="234" t="s">
        <v>417</v>
      </c>
      <c r="AF11" s="234" t="s">
        <v>137</v>
      </c>
      <c r="AG11" s="234" t="s">
        <v>435</v>
      </c>
      <c r="AH11" s="234" t="s">
        <v>429</v>
      </c>
      <c r="AJ11" s="234" t="s">
        <v>436</v>
      </c>
      <c r="AK11" s="234">
        <v>0.98</v>
      </c>
      <c r="AL11" s="234" t="s">
        <v>431</v>
      </c>
      <c r="AM11" s="234">
        <v>2</v>
      </c>
    </row>
    <row r="12" spans="2:39">
      <c r="E12" s="234" t="s">
        <v>32</v>
      </c>
      <c r="F12" s="234" t="s">
        <v>172</v>
      </c>
      <c r="G12" s="234" t="s">
        <v>377</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439</v>
      </c>
      <c r="AC12" s="234" t="s">
        <v>64</v>
      </c>
      <c r="AD12" s="234" t="s">
        <v>427</v>
      </c>
      <c r="AE12" s="234" t="s">
        <v>417</v>
      </c>
      <c r="AF12" s="234" t="s">
        <v>137</v>
      </c>
      <c r="AG12" s="234" t="s">
        <v>435</v>
      </c>
      <c r="AH12" s="234" t="s">
        <v>429</v>
      </c>
      <c r="AJ12" s="234" t="s">
        <v>436</v>
      </c>
      <c r="AK12" s="234">
        <v>0.98</v>
      </c>
      <c r="AL12" s="234" t="s">
        <v>431</v>
      </c>
      <c r="AM12" s="234">
        <v>2</v>
      </c>
    </row>
    <row r="13" spans="2:39">
      <c r="F13" s="234" t="s">
        <v>172</v>
      </c>
      <c r="G13" s="234" t="s">
        <v>378</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439</v>
      </c>
      <c r="AC13" s="234" t="s">
        <v>64</v>
      </c>
      <c r="AD13" s="234" t="s">
        <v>427</v>
      </c>
      <c r="AE13" s="234" t="s">
        <v>417</v>
      </c>
      <c r="AF13" s="234" t="s">
        <v>137</v>
      </c>
      <c r="AG13" s="234" t="s">
        <v>435</v>
      </c>
      <c r="AH13" s="234" t="s">
        <v>429</v>
      </c>
      <c r="AJ13" s="234" t="s">
        <v>436</v>
      </c>
      <c r="AK13" s="234">
        <v>0.98</v>
      </c>
      <c r="AL13" s="234" t="s">
        <v>431</v>
      </c>
      <c r="AM13" s="234">
        <v>2</v>
      </c>
    </row>
    <row r="14" spans="2:39">
      <c r="F14" s="234" t="s">
        <v>172</v>
      </c>
      <c r="G14" s="234" t="s">
        <v>379</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439</v>
      </c>
      <c r="AC14" s="234" t="s">
        <v>64</v>
      </c>
      <c r="AD14" s="234" t="s">
        <v>427</v>
      </c>
      <c r="AE14" s="234" t="s">
        <v>417</v>
      </c>
      <c r="AF14" s="234" t="s">
        <v>137</v>
      </c>
      <c r="AG14" s="234" t="s">
        <v>435</v>
      </c>
      <c r="AH14" s="234" t="s">
        <v>429</v>
      </c>
      <c r="AJ14" s="234" t="s">
        <v>436</v>
      </c>
      <c r="AK14" s="234">
        <v>0.98</v>
      </c>
      <c r="AL14" s="234" t="s">
        <v>431</v>
      </c>
      <c r="AM14" s="234">
        <v>2</v>
      </c>
    </row>
    <row r="15" spans="2:39">
      <c r="B15" s="234" t="s">
        <v>440</v>
      </c>
      <c r="C15" s="234" t="s">
        <v>441</v>
      </c>
      <c r="D15" s="234" t="s">
        <v>345</v>
      </c>
      <c r="E15" s="234" t="s">
        <v>28</v>
      </c>
      <c r="F15" s="234" t="s">
        <v>172</v>
      </c>
      <c r="G15" s="234" t="s">
        <v>369</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442</v>
      </c>
      <c r="AC15" s="234" t="s">
        <v>64</v>
      </c>
      <c r="AD15" s="234" t="s">
        <v>427</v>
      </c>
      <c r="AE15" s="234" t="s">
        <v>417</v>
      </c>
      <c r="AF15" s="234" t="s">
        <v>137</v>
      </c>
      <c r="AG15" s="234" t="s">
        <v>428</v>
      </c>
      <c r="AH15" s="234" t="s">
        <v>429</v>
      </c>
      <c r="AJ15" s="234" t="s">
        <v>436</v>
      </c>
      <c r="AK15" s="234">
        <v>0.98</v>
      </c>
      <c r="AL15" s="234" t="s">
        <v>431</v>
      </c>
      <c r="AM15" s="234">
        <v>3</v>
      </c>
    </row>
    <row r="16" spans="2:39">
      <c r="E16" s="234" t="s">
        <v>32</v>
      </c>
      <c r="F16" s="234" t="s">
        <v>172</v>
      </c>
      <c r="G16" s="234" t="s">
        <v>377</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442</v>
      </c>
      <c r="AC16" s="234" t="s">
        <v>64</v>
      </c>
      <c r="AD16" s="234" t="s">
        <v>427</v>
      </c>
      <c r="AE16" s="234" t="s">
        <v>417</v>
      </c>
      <c r="AF16" s="234" t="s">
        <v>137</v>
      </c>
      <c r="AG16" s="234" t="s">
        <v>428</v>
      </c>
      <c r="AH16" s="234" t="s">
        <v>429</v>
      </c>
      <c r="AJ16" s="234" t="s">
        <v>436</v>
      </c>
      <c r="AK16" s="234">
        <v>0.98</v>
      </c>
      <c r="AL16" s="234" t="s">
        <v>431</v>
      </c>
      <c r="AM16" s="234">
        <v>3</v>
      </c>
    </row>
    <row r="17" spans="2:39">
      <c r="F17" s="234" t="s">
        <v>172</v>
      </c>
      <c r="G17" s="234" t="s">
        <v>378</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442</v>
      </c>
      <c r="AC17" s="234" t="s">
        <v>64</v>
      </c>
      <c r="AD17" s="234" t="s">
        <v>427</v>
      </c>
      <c r="AE17" s="234" t="s">
        <v>417</v>
      </c>
      <c r="AF17" s="234" t="s">
        <v>137</v>
      </c>
      <c r="AG17" s="234" t="s">
        <v>428</v>
      </c>
      <c r="AH17" s="234" t="s">
        <v>429</v>
      </c>
      <c r="AJ17" s="234" t="s">
        <v>436</v>
      </c>
      <c r="AK17" s="234">
        <v>0.98</v>
      </c>
      <c r="AL17" s="234" t="s">
        <v>431</v>
      </c>
      <c r="AM17" s="234">
        <v>3</v>
      </c>
    </row>
    <row r="18" spans="2:39">
      <c r="F18" s="234" t="s">
        <v>172</v>
      </c>
      <c r="G18" s="234" t="s">
        <v>379</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442</v>
      </c>
      <c r="AC18" s="234" t="s">
        <v>64</v>
      </c>
      <c r="AD18" s="234" t="s">
        <v>427</v>
      </c>
      <c r="AE18" s="234" t="s">
        <v>417</v>
      </c>
      <c r="AF18" s="234" t="s">
        <v>137</v>
      </c>
      <c r="AG18" s="234" t="s">
        <v>428</v>
      </c>
      <c r="AH18" s="234" t="s">
        <v>429</v>
      </c>
      <c r="AJ18" s="234" t="s">
        <v>436</v>
      </c>
      <c r="AK18" s="234">
        <v>0.98</v>
      </c>
      <c r="AL18" s="234" t="s">
        <v>431</v>
      </c>
      <c r="AM18" s="234">
        <v>3</v>
      </c>
    </row>
    <row r="19" spans="2:39">
      <c r="B19" s="234" t="s">
        <v>443</v>
      </c>
      <c r="C19" s="234" t="s">
        <v>444</v>
      </c>
      <c r="D19" s="234" t="s">
        <v>345</v>
      </c>
      <c r="E19" s="234" t="s">
        <v>28</v>
      </c>
      <c r="F19" s="234" t="s">
        <v>172</v>
      </c>
      <c r="G19" s="234" t="s">
        <v>369</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445</v>
      </c>
      <c r="AC19" s="234" t="s">
        <v>64</v>
      </c>
      <c r="AD19" s="234" t="s">
        <v>427</v>
      </c>
      <c r="AE19" s="234" t="s">
        <v>417</v>
      </c>
      <c r="AF19" s="234" t="s">
        <v>137</v>
      </c>
      <c r="AG19" s="234" t="s">
        <v>435</v>
      </c>
      <c r="AH19" s="234" t="s">
        <v>429</v>
      </c>
      <c r="AJ19" s="234" t="s">
        <v>436</v>
      </c>
      <c r="AK19" s="234">
        <v>0.97</v>
      </c>
      <c r="AL19" s="234" t="s">
        <v>431</v>
      </c>
      <c r="AM19" s="234">
        <v>4</v>
      </c>
    </row>
    <row r="20" spans="2:39">
      <c r="E20" s="234" t="s">
        <v>32</v>
      </c>
      <c r="F20" s="234" t="s">
        <v>172</v>
      </c>
      <c r="G20" s="234" t="s">
        <v>377</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445</v>
      </c>
      <c r="AC20" s="234" t="s">
        <v>64</v>
      </c>
      <c r="AD20" s="234" t="s">
        <v>427</v>
      </c>
      <c r="AE20" s="234" t="s">
        <v>417</v>
      </c>
      <c r="AF20" s="234" t="s">
        <v>137</v>
      </c>
      <c r="AG20" s="234" t="s">
        <v>435</v>
      </c>
      <c r="AH20" s="234" t="s">
        <v>429</v>
      </c>
      <c r="AJ20" s="234" t="s">
        <v>436</v>
      </c>
      <c r="AK20" s="234">
        <v>0.97</v>
      </c>
      <c r="AL20" s="234" t="s">
        <v>431</v>
      </c>
      <c r="AM20" s="234">
        <v>4</v>
      </c>
    </row>
    <row r="21" spans="2:39">
      <c r="F21" s="234" t="s">
        <v>172</v>
      </c>
      <c r="G21" s="234" t="s">
        <v>378</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445</v>
      </c>
      <c r="AC21" s="234" t="s">
        <v>64</v>
      </c>
      <c r="AD21" s="234" t="s">
        <v>427</v>
      </c>
      <c r="AE21" s="234" t="s">
        <v>417</v>
      </c>
      <c r="AF21" s="234" t="s">
        <v>137</v>
      </c>
      <c r="AG21" s="234" t="s">
        <v>435</v>
      </c>
      <c r="AH21" s="234" t="s">
        <v>429</v>
      </c>
      <c r="AJ21" s="234" t="s">
        <v>436</v>
      </c>
      <c r="AK21" s="234">
        <v>0.97</v>
      </c>
      <c r="AL21" s="234" t="s">
        <v>431</v>
      </c>
      <c r="AM21" s="234">
        <v>4</v>
      </c>
    </row>
    <row r="22" spans="2:39">
      <c r="F22" s="234" t="s">
        <v>172</v>
      </c>
      <c r="G22" s="234" t="s">
        <v>379</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445</v>
      </c>
      <c r="AC22" s="234" t="s">
        <v>64</v>
      </c>
      <c r="AD22" s="234" t="s">
        <v>427</v>
      </c>
      <c r="AE22" s="234" t="s">
        <v>417</v>
      </c>
      <c r="AF22" s="234" t="s">
        <v>137</v>
      </c>
      <c r="AG22" s="234" t="s">
        <v>435</v>
      </c>
      <c r="AH22" s="234" t="s">
        <v>429</v>
      </c>
      <c r="AJ22" s="234" t="s">
        <v>436</v>
      </c>
      <c r="AK22" s="234">
        <v>0.97</v>
      </c>
      <c r="AL22" s="234" t="s">
        <v>431</v>
      </c>
      <c r="AM22" s="234">
        <v>4</v>
      </c>
    </row>
    <row r="23" spans="2:39">
      <c r="B23" s="234" t="s">
        <v>446</v>
      </c>
      <c r="C23" s="234" t="s">
        <v>447</v>
      </c>
      <c r="D23" s="234" t="s">
        <v>345</v>
      </c>
      <c r="E23" s="234" t="s">
        <v>28</v>
      </c>
      <c r="F23" s="234" t="s">
        <v>172</v>
      </c>
      <c r="G23" s="234" t="s">
        <v>369</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448</v>
      </c>
      <c r="AC23" s="234" t="s">
        <v>64</v>
      </c>
      <c r="AD23" s="234" t="s">
        <v>427</v>
      </c>
      <c r="AE23" s="234" t="s">
        <v>417</v>
      </c>
      <c r="AF23" s="234" t="s">
        <v>137</v>
      </c>
      <c r="AG23" s="234" t="s">
        <v>435</v>
      </c>
      <c r="AH23" s="234" t="s">
        <v>429</v>
      </c>
      <c r="AJ23" s="234" t="s">
        <v>430</v>
      </c>
      <c r="AK23" s="234">
        <v>0.97</v>
      </c>
      <c r="AL23" s="234" t="s">
        <v>431</v>
      </c>
      <c r="AM23" s="234">
        <v>1</v>
      </c>
    </row>
    <row r="24" spans="2:39">
      <c r="E24" s="234" t="s">
        <v>32</v>
      </c>
      <c r="F24" s="234" t="s">
        <v>172</v>
      </c>
      <c r="G24" s="234" t="s">
        <v>377</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448</v>
      </c>
      <c r="AC24" s="234" t="s">
        <v>64</v>
      </c>
      <c r="AD24" s="234" t="s">
        <v>427</v>
      </c>
      <c r="AE24" s="234" t="s">
        <v>417</v>
      </c>
      <c r="AF24" s="234" t="s">
        <v>137</v>
      </c>
      <c r="AG24" s="234" t="s">
        <v>435</v>
      </c>
      <c r="AH24" s="234" t="s">
        <v>429</v>
      </c>
      <c r="AJ24" s="234" t="s">
        <v>430</v>
      </c>
      <c r="AK24" s="234">
        <v>0.97</v>
      </c>
      <c r="AL24" s="234" t="s">
        <v>431</v>
      </c>
      <c r="AM24" s="234">
        <v>1</v>
      </c>
    </row>
    <row r="25" spans="2:39">
      <c r="F25" s="234" t="s">
        <v>172</v>
      </c>
      <c r="G25" s="234" t="s">
        <v>378</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448</v>
      </c>
      <c r="AC25" s="234" t="s">
        <v>64</v>
      </c>
      <c r="AD25" s="234" t="s">
        <v>427</v>
      </c>
      <c r="AE25" s="234" t="s">
        <v>417</v>
      </c>
      <c r="AF25" s="234" t="s">
        <v>137</v>
      </c>
      <c r="AG25" s="234" t="s">
        <v>435</v>
      </c>
      <c r="AH25" s="234" t="s">
        <v>429</v>
      </c>
      <c r="AJ25" s="234" t="s">
        <v>430</v>
      </c>
      <c r="AK25" s="234">
        <v>0.97</v>
      </c>
      <c r="AL25" s="234" t="s">
        <v>431</v>
      </c>
      <c r="AM25" s="234">
        <v>1</v>
      </c>
    </row>
    <row r="26" spans="2:39">
      <c r="F26" s="234" t="s">
        <v>172</v>
      </c>
      <c r="G26" s="234" t="s">
        <v>379</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448</v>
      </c>
      <c r="AC26" s="234" t="s">
        <v>64</v>
      </c>
      <c r="AD26" s="234" t="s">
        <v>427</v>
      </c>
      <c r="AE26" s="234" t="s">
        <v>417</v>
      </c>
      <c r="AF26" s="234" t="s">
        <v>137</v>
      </c>
      <c r="AG26" s="234" t="s">
        <v>435</v>
      </c>
      <c r="AH26" s="234" t="s">
        <v>429</v>
      </c>
      <c r="AJ26" s="234" t="s">
        <v>430</v>
      </c>
      <c r="AK26" s="234">
        <v>0.97</v>
      </c>
      <c r="AL26" s="234" t="s">
        <v>431</v>
      </c>
      <c r="AM26" s="234">
        <v>1</v>
      </c>
    </row>
    <row r="27" spans="2:39">
      <c r="B27" s="234" t="s">
        <v>449</v>
      </c>
      <c r="C27" s="234" t="s">
        <v>450</v>
      </c>
      <c r="D27" s="234" t="s">
        <v>36</v>
      </c>
      <c r="E27" s="234" t="s">
        <v>28</v>
      </c>
      <c r="F27" s="234" t="s">
        <v>172</v>
      </c>
      <c r="G27" s="234" t="s">
        <v>369</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451</v>
      </c>
      <c r="AC27" s="234" t="s">
        <v>64</v>
      </c>
      <c r="AD27" s="234" t="s">
        <v>427</v>
      </c>
      <c r="AE27" s="234" t="s">
        <v>152</v>
      </c>
      <c r="AF27" s="234" t="s">
        <v>138</v>
      </c>
      <c r="AG27" s="234" t="s">
        <v>435</v>
      </c>
      <c r="AH27" s="234" t="s">
        <v>429</v>
      </c>
      <c r="AJ27" s="234" t="s">
        <v>436</v>
      </c>
      <c r="AK27" s="234">
        <v>0.97</v>
      </c>
      <c r="AL27" s="234" t="s">
        <v>431</v>
      </c>
      <c r="AM27" s="234">
        <v>1</v>
      </c>
    </row>
    <row r="28" spans="2:39">
      <c r="E28" s="234" t="s">
        <v>32</v>
      </c>
      <c r="F28" s="234" t="s">
        <v>172</v>
      </c>
      <c r="G28" s="234" t="s">
        <v>377</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451</v>
      </c>
      <c r="AC28" s="234" t="s">
        <v>64</v>
      </c>
      <c r="AD28" s="234" t="s">
        <v>427</v>
      </c>
      <c r="AE28" s="234" t="s">
        <v>152</v>
      </c>
      <c r="AF28" s="234" t="s">
        <v>138</v>
      </c>
      <c r="AG28" s="234" t="s">
        <v>435</v>
      </c>
      <c r="AH28" s="234" t="s">
        <v>429</v>
      </c>
      <c r="AJ28" s="234" t="s">
        <v>436</v>
      </c>
      <c r="AK28" s="234">
        <v>0.97</v>
      </c>
      <c r="AL28" s="234" t="s">
        <v>431</v>
      </c>
      <c r="AM28" s="234">
        <v>1</v>
      </c>
    </row>
    <row r="29" spans="2:39">
      <c r="F29" s="234" t="s">
        <v>172</v>
      </c>
      <c r="G29" s="234" t="s">
        <v>378</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451</v>
      </c>
      <c r="AC29" s="234" t="s">
        <v>64</v>
      </c>
      <c r="AD29" s="234" t="s">
        <v>427</v>
      </c>
      <c r="AE29" s="234" t="s">
        <v>152</v>
      </c>
      <c r="AF29" s="234" t="s">
        <v>138</v>
      </c>
      <c r="AG29" s="234" t="s">
        <v>435</v>
      </c>
      <c r="AH29" s="234" t="s">
        <v>429</v>
      </c>
      <c r="AJ29" s="234" t="s">
        <v>436</v>
      </c>
      <c r="AK29" s="234">
        <v>0.97</v>
      </c>
      <c r="AL29" s="234" t="s">
        <v>431</v>
      </c>
      <c r="AM29" s="234">
        <v>1</v>
      </c>
    </row>
    <row r="30" spans="2:39">
      <c r="F30" s="234" t="s">
        <v>172</v>
      </c>
      <c r="G30" s="234" t="s">
        <v>379</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451</v>
      </c>
      <c r="AC30" s="234" t="s">
        <v>64</v>
      </c>
      <c r="AD30" s="234" t="s">
        <v>427</v>
      </c>
      <c r="AE30" s="234" t="s">
        <v>152</v>
      </c>
      <c r="AF30" s="234" t="s">
        <v>138</v>
      </c>
      <c r="AG30" s="234" t="s">
        <v>435</v>
      </c>
      <c r="AH30" s="234" t="s">
        <v>429</v>
      </c>
      <c r="AJ30" s="234" t="s">
        <v>436</v>
      </c>
      <c r="AK30" s="234">
        <v>0.97</v>
      </c>
      <c r="AL30" s="234" t="s">
        <v>431</v>
      </c>
      <c r="AM30" s="234">
        <v>1</v>
      </c>
    </row>
    <row r="31" spans="2:39">
      <c r="B31" s="234" t="s">
        <v>452</v>
      </c>
      <c r="C31" s="234" t="s">
        <v>453</v>
      </c>
      <c r="D31" s="234" t="s">
        <v>345</v>
      </c>
      <c r="E31" s="234" t="s">
        <v>28</v>
      </c>
      <c r="F31" s="234" t="s">
        <v>172</v>
      </c>
      <c r="G31" s="234" t="s">
        <v>369</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454</v>
      </c>
      <c r="AC31" s="234" t="s">
        <v>64</v>
      </c>
      <c r="AD31" s="234" t="s">
        <v>427</v>
      </c>
      <c r="AE31" s="234" t="s">
        <v>417</v>
      </c>
      <c r="AF31" s="234" t="s">
        <v>137</v>
      </c>
      <c r="AG31" s="234" t="s">
        <v>435</v>
      </c>
      <c r="AH31" s="234" t="s">
        <v>429</v>
      </c>
      <c r="AJ31" s="234" t="s">
        <v>436</v>
      </c>
      <c r="AK31" s="234">
        <v>0.97</v>
      </c>
      <c r="AL31" s="234" t="s">
        <v>431</v>
      </c>
      <c r="AM31" s="234">
        <v>5</v>
      </c>
    </row>
    <row r="32" spans="2:39">
      <c r="E32" s="234" t="s">
        <v>32</v>
      </c>
      <c r="F32" s="234" t="s">
        <v>172</v>
      </c>
      <c r="G32" s="234" t="s">
        <v>377</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454</v>
      </c>
      <c r="AC32" s="234" t="s">
        <v>64</v>
      </c>
      <c r="AD32" s="234" t="s">
        <v>427</v>
      </c>
      <c r="AE32" s="234" t="s">
        <v>417</v>
      </c>
      <c r="AF32" s="234" t="s">
        <v>137</v>
      </c>
      <c r="AG32" s="234" t="s">
        <v>435</v>
      </c>
      <c r="AH32" s="234" t="s">
        <v>429</v>
      </c>
      <c r="AJ32" s="234" t="s">
        <v>436</v>
      </c>
      <c r="AK32" s="234">
        <v>0.97</v>
      </c>
      <c r="AL32" s="234" t="s">
        <v>431</v>
      </c>
      <c r="AM32" s="234">
        <v>5</v>
      </c>
    </row>
    <row r="33" spans="2:39">
      <c r="F33" s="234" t="s">
        <v>172</v>
      </c>
      <c r="G33" s="234" t="s">
        <v>378</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454</v>
      </c>
      <c r="AC33" s="234" t="s">
        <v>64</v>
      </c>
      <c r="AD33" s="234" t="s">
        <v>427</v>
      </c>
      <c r="AE33" s="234" t="s">
        <v>417</v>
      </c>
      <c r="AF33" s="234" t="s">
        <v>137</v>
      </c>
      <c r="AG33" s="234" t="s">
        <v>435</v>
      </c>
      <c r="AH33" s="234" t="s">
        <v>429</v>
      </c>
      <c r="AJ33" s="234" t="s">
        <v>436</v>
      </c>
      <c r="AK33" s="234">
        <v>0.97</v>
      </c>
      <c r="AL33" s="234" t="s">
        <v>431</v>
      </c>
      <c r="AM33" s="234">
        <v>5</v>
      </c>
    </row>
    <row r="34" spans="2:39">
      <c r="F34" s="234" t="s">
        <v>172</v>
      </c>
      <c r="G34" s="234" t="s">
        <v>379</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454</v>
      </c>
      <c r="AC34" s="234" t="s">
        <v>64</v>
      </c>
      <c r="AD34" s="234" t="s">
        <v>427</v>
      </c>
      <c r="AE34" s="234" t="s">
        <v>417</v>
      </c>
      <c r="AF34" s="234" t="s">
        <v>137</v>
      </c>
      <c r="AG34" s="234" t="s">
        <v>435</v>
      </c>
      <c r="AH34" s="234" t="s">
        <v>429</v>
      </c>
      <c r="AJ34" s="234" t="s">
        <v>436</v>
      </c>
      <c r="AK34" s="234">
        <v>0.97</v>
      </c>
      <c r="AL34" s="234" t="s">
        <v>431</v>
      </c>
      <c r="AM34" s="234">
        <v>5</v>
      </c>
    </row>
    <row r="35" spans="2:39">
      <c r="B35" s="234" t="s">
        <v>455</v>
      </c>
      <c r="C35" s="234" t="s">
        <v>456</v>
      </c>
      <c r="D35" s="234" t="s">
        <v>35</v>
      </c>
      <c r="E35" s="234" t="s">
        <v>28</v>
      </c>
      <c r="F35" s="234" t="s">
        <v>172</v>
      </c>
      <c r="G35" s="234" t="s">
        <v>369</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457</v>
      </c>
      <c r="AC35" s="234" t="s">
        <v>64</v>
      </c>
      <c r="AD35" s="234" t="s">
        <v>427</v>
      </c>
      <c r="AE35" s="234" t="s">
        <v>131</v>
      </c>
      <c r="AF35" s="234" t="s">
        <v>141</v>
      </c>
      <c r="AG35" s="234" t="s">
        <v>428</v>
      </c>
      <c r="AH35" s="234" t="s">
        <v>429</v>
      </c>
      <c r="AJ35" s="234" t="s">
        <v>430</v>
      </c>
      <c r="AK35" s="234">
        <v>0.99</v>
      </c>
      <c r="AL35" s="234" t="s">
        <v>431</v>
      </c>
      <c r="AM35" s="234">
        <v>1</v>
      </c>
    </row>
    <row r="36" spans="2:39">
      <c r="E36" s="234" t="s">
        <v>32</v>
      </c>
      <c r="F36" s="234" t="s">
        <v>172</v>
      </c>
      <c r="G36" s="234" t="s">
        <v>377</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457</v>
      </c>
      <c r="AC36" s="234" t="s">
        <v>64</v>
      </c>
      <c r="AD36" s="234" t="s">
        <v>427</v>
      </c>
      <c r="AE36" s="234" t="s">
        <v>131</v>
      </c>
      <c r="AF36" s="234" t="s">
        <v>141</v>
      </c>
      <c r="AG36" s="234" t="s">
        <v>428</v>
      </c>
      <c r="AH36" s="234" t="s">
        <v>429</v>
      </c>
      <c r="AJ36" s="234" t="s">
        <v>430</v>
      </c>
      <c r="AK36" s="234">
        <v>0.99</v>
      </c>
      <c r="AL36" s="234" t="s">
        <v>431</v>
      </c>
      <c r="AM36" s="234">
        <v>1</v>
      </c>
    </row>
    <row r="37" spans="2:39">
      <c r="F37" s="234" t="s">
        <v>172</v>
      </c>
      <c r="G37" s="234" t="s">
        <v>378</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457</v>
      </c>
      <c r="AC37" s="234" t="s">
        <v>64</v>
      </c>
      <c r="AD37" s="234" t="s">
        <v>427</v>
      </c>
      <c r="AE37" s="234" t="s">
        <v>131</v>
      </c>
      <c r="AF37" s="234" t="s">
        <v>141</v>
      </c>
      <c r="AG37" s="234" t="s">
        <v>428</v>
      </c>
      <c r="AH37" s="234" t="s">
        <v>429</v>
      </c>
      <c r="AJ37" s="234" t="s">
        <v>430</v>
      </c>
      <c r="AK37" s="234">
        <v>0.99</v>
      </c>
      <c r="AL37" s="234" t="s">
        <v>431</v>
      </c>
      <c r="AM37" s="234">
        <v>1</v>
      </c>
    </row>
    <row r="38" spans="2:39">
      <c r="F38" s="234" t="s">
        <v>172</v>
      </c>
      <c r="G38" s="234" t="s">
        <v>379</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457</v>
      </c>
      <c r="AC38" s="234" t="s">
        <v>64</v>
      </c>
      <c r="AD38" s="234" t="s">
        <v>427</v>
      </c>
      <c r="AE38" s="234" t="s">
        <v>131</v>
      </c>
      <c r="AF38" s="234" t="s">
        <v>141</v>
      </c>
      <c r="AG38" s="234" t="s">
        <v>428</v>
      </c>
      <c r="AH38" s="234" t="s">
        <v>429</v>
      </c>
      <c r="AJ38" s="234" t="s">
        <v>430</v>
      </c>
      <c r="AK38" s="234">
        <v>0.99</v>
      </c>
      <c r="AL38" s="234" t="s">
        <v>431</v>
      </c>
      <c r="AM38" s="234">
        <v>1</v>
      </c>
    </row>
    <row r="39" spans="2:39">
      <c r="B39" s="234" t="s">
        <v>458</v>
      </c>
      <c r="C39" s="234" t="s">
        <v>459</v>
      </c>
      <c r="D39" s="234" t="s">
        <v>35</v>
      </c>
      <c r="E39" s="234" t="s">
        <v>28</v>
      </c>
      <c r="F39" s="234" t="s">
        <v>172</v>
      </c>
      <c r="G39" s="234" t="s">
        <v>369</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460</v>
      </c>
      <c r="AC39" s="234" t="s">
        <v>64</v>
      </c>
      <c r="AD39" s="234" t="s">
        <v>427</v>
      </c>
      <c r="AE39" s="234" t="s">
        <v>131</v>
      </c>
      <c r="AF39" s="234" t="s">
        <v>141</v>
      </c>
      <c r="AG39" s="234" t="s">
        <v>435</v>
      </c>
      <c r="AH39" s="234" t="s">
        <v>429</v>
      </c>
      <c r="AJ39" s="234" t="s">
        <v>430</v>
      </c>
      <c r="AK39" s="234">
        <v>0.99</v>
      </c>
      <c r="AL39" s="234" t="s">
        <v>431</v>
      </c>
      <c r="AM39" s="234">
        <v>2</v>
      </c>
    </row>
    <row r="40" spans="2:39">
      <c r="E40" s="234" t="s">
        <v>32</v>
      </c>
      <c r="F40" s="234" t="s">
        <v>172</v>
      </c>
      <c r="G40" s="234" t="s">
        <v>377</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460</v>
      </c>
      <c r="AC40" s="234" t="s">
        <v>64</v>
      </c>
      <c r="AD40" s="234" t="s">
        <v>427</v>
      </c>
      <c r="AE40" s="234" t="s">
        <v>131</v>
      </c>
      <c r="AF40" s="234" t="s">
        <v>141</v>
      </c>
      <c r="AG40" s="234" t="s">
        <v>435</v>
      </c>
      <c r="AH40" s="234" t="s">
        <v>429</v>
      </c>
      <c r="AJ40" s="234" t="s">
        <v>430</v>
      </c>
      <c r="AK40" s="234">
        <v>0.99</v>
      </c>
      <c r="AL40" s="234" t="s">
        <v>431</v>
      </c>
      <c r="AM40" s="234">
        <v>2</v>
      </c>
    </row>
    <row r="41" spans="2:39">
      <c r="F41" s="234" t="s">
        <v>172</v>
      </c>
      <c r="G41" s="234" t="s">
        <v>378</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460</v>
      </c>
      <c r="AC41" s="234" t="s">
        <v>64</v>
      </c>
      <c r="AD41" s="234" t="s">
        <v>427</v>
      </c>
      <c r="AE41" s="234" t="s">
        <v>131</v>
      </c>
      <c r="AF41" s="234" t="s">
        <v>141</v>
      </c>
      <c r="AG41" s="234" t="s">
        <v>435</v>
      </c>
      <c r="AH41" s="234" t="s">
        <v>429</v>
      </c>
      <c r="AJ41" s="234" t="s">
        <v>430</v>
      </c>
      <c r="AK41" s="234">
        <v>0.99</v>
      </c>
      <c r="AL41" s="234" t="s">
        <v>431</v>
      </c>
      <c r="AM41" s="234">
        <v>2</v>
      </c>
    </row>
    <row r="42" spans="2:39">
      <c r="F42" s="234" t="s">
        <v>172</v>
      </c>
      <c r="G42" s="234" t="s">
        <v>379</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460</v>
      </c>
      <c r="AC42" s="234" t="s">
        <v>64</v>
      </c>
      <c r="AD42" s="234" t="s">
        <v>427</v>
      </c>
      <c r="AE42" s="234" t="s">
        <v>131</v>
      </c>
      <c r="AF42" s="234" t="s">
        <v>141</v>
      </c>
      <c r="AG42" s="234" t="s">
        <v>435</v>
      </c>
      <c r="AH42" s="234" t="s">
        <v>429</v>
      </c>
      <c r="AJ42" s="234" t="s">
        <v>430</v>
      </c>
      <c r="AK42" s="234">
        <v>0.99</v>
      </c>
      <c r="AL42" s="234" t="s">
        <v>431</v>
      </c>
      <c r="AM42" s="234">
        <v>2</v>
      </c>
    </row>
    <row r="43" spans="2:39">
      <c r="B43" s="234" t="s">
        <v>461</v>
      </c>
      <c r="C43" s="234" t="s">
        <v>462</v>
      </c>
      <c r="D43" s="234" t="s">
        <v>35</v>
      </c>
      <c r="E43" s="234" t="s">
        <v>28</v>
      </c>
      <c r="F43" s="234" t="s">
        <v>172</v>
      </c>
      <c r="G43" s="234" t="s">
        <v>369</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463</v>
      </c>
      <c r="AC43" s="234" t="s">
        <v>64</v>
      </c>
      <c r="AD43" s="234" t="s">
        <v>427</v>
      </c>
      <c r="AE43" s="234" t="s">
        <v>131</v>
      </c>
      <c r="AF43" s="234" t="s">
        <v>141</v>
      </c>
      <c r="AG43" s="234" t="s">
        <v>435</v>
      </c>
      <c r="AH43" s="234" t="s">
        <v>429</v>
      </c>
      <c r="AJ43" s="234" t="s">
        <v>430</v>
      </c>
      <c r="AK43" s="234">
        <v>0.99</v>
      </c>
      <c r="AL43" s="234" t="s">
        <v>431</v>
      </c>
      <c r="AM43" s="234">
        <v>3</v>
      </c>
    </row>
    <row r="44" spans="2:39">
      <c r="E44" s="234" t="s">
        <v>32</v>
      </c>
      <c r="F44" s="234" t="s">
        <v>172</v>
      </c>
      <c r="G44" s="234" t="s">
        <v>377</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463</v>
      </c>
      <c r="AC44" s="234" t="s">
        <v>64</v>
      </c>
      <c r="AD44" s="234" t="s">
        <v>427</v>
      </c>
      <c r="AE44" s="234" t="s">
        <v>131</v>
      </c>
      <c r="AF44" s="234" t="s">
        <v>141</v>
      </c>
      <c r="AG44" s="234" t="s">
        <v>435</v>
      </c>
      <c r="AH44" s="234" t="s">
        <v>429</v>
      </c>
      <c r="AJ44" s="234" t="s">
        <v>430</v>
      </c>
      <c r="AK44" s="234">
        <v>0.99</v>
      </c>
      <c r="AL44" s="234" t="s">
        <v>431</v>
      </c>
      <c r="AM44" s="234">
        <v>3</v>
      </c>
    </row>
    <row r="45" spans="2:39">
      <c r="F45" s="234" t="s">
        <v>172</v>
      </c>
      <c r="G45" s="234" t="s">
        <v>378</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463</v>
      </c>
      <c r="AC45" s="234" t="s">
        <v>64</v>
      </c>
      <c r="AD45" s="234" t="s">
        <v>427</v>
      </c>
      <c r="AE45" s="234" t="s">
        <v>131</v>
      </c>
      <c r="AF45" s="234" t="s">
        <v>141</v>
      </c>
      <c r="AG45" s="234" t="s">
        <v>435</v>
      </c>
      <c r="AH45" s="234" t="s">
        <v>429</v>
      </c>
      <c r="AJ45" s="234" t="s">
        <v>430</v>
      </c>
      <c r="AK45" s="234">
        <v>0.99</v>
      </c>
      <c r="AL45" s="234" t="s">
        <v>431</v>
      </c>
      <c r="AM45" s="234">
        <v>3</v>
      </c>
    </row>
    <row r="46" spans="2:39">
      <c r="F46" s="234" t="s">
        <v>172</v>
      </c>
      <c r="G46" s="234" t="s">
        <v>379</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463</v>
      </c>
      <c r="AC46" s="234" t="s">
        <v>64</v>
      </c>
      <c r="AD46" s="234" t="s">
        <v>427</v>
      </c>
      <c r="AE46" s="234" t="s">
        <v>131</v>
      </c>
      <c r="AF46" s="234" t="s">
        <v>141</v>
      </c>
      <c r="AG46" s="234" t="s">
        <v>435</v>
      </c>
      <c r="AH46" s="234" t="s">
        <v>429</v>
      </c>
      <c r="AJ46" s="234" t="s">
        <v>430</v>
      </c>
      <c r="AK46" s="234">
        <v>0.99</v>
      </c>
      <c r="AL46" s="234" t="s">
        <v>431</v>
      </c>
      <c r="AM46" s="234">
        <v>3</v>
      </c>
    </row>
    <row r="47" spans="2:39">
      <c r="B47" s="234" t="s">
        <v>464</v>
      </c>
      <c r="C47" s="234" t="s">
        <v>465</v>
      </c>
      <c r="D47" s="234" t="s">
        <v>35</v>
      </c>
      <c r="E47" s="234" t="s">
        <v>32</v>
      </c>
      <c r="F47" s="234" t="s">
        <v>172</v>
      </c>
      <c r="G47" s="234" t="s">
        <v>369</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466</v>
      </c>
      <c r="AC47" s="234" t="s">
        <v>160</v>
      </c>
      <c r="AD47" s="234" t="s">
        <v>467</v>
      </c>
      <c r="AE47" s="234" t="s">
        <v>131</v>
      </c>
      <c r="AF47" s="234" t="s">
        <v>141</v>
      </c>
      <c r="AG47" s="234" t="s">
        <v>435</v>
      </c>
      <c r="AH47" s="234" t="s">
        <v>468</v>
      </c>
      <c r="AJ47" s="234" t="s">
        <v>469</v>
      </c>
      <c r="AK47" s="234">
        <v>0.99</v>
      </c>
      <c r="AL47" s="234" t="s">
        <v>431</v>
      </c>
      <c r="AM47" s="234">
        <v>1</v>
      </c>
    </row>
    <row r="48" spans="2:39">
      <c r="F48" s="234" t="s">
        <v>172</v>
      </c>
      <c r="G48" s="234" t="s">
        <v>377</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466</v>
      </c>
      <c r="AC48" s="234" t="s">
        <v>160</v>
      </c>
      <c r="AD48" s="234" t="s">
        <v>467</v>
      </c>
      <c r="AE48" s="234" t="s">
        <v>131</v>
      </c>
      <c r="AF48" s="234" t="s">
        <v>141</v>
      </c>
      <c r="AG48" s="234" t="s">
        <v>435</v>
      </c>
      <c r="AH48" s="234" t="s">
        <v>468</v>
      </c>
      <c r="AJ48" s="234" t="s">
        <v>469</v>
      </c>
      <c r="AK48" s="234">
        <v>0.99</v>
      </c>
      <c r="AL48" s="234" t="s">
        <v>431</v>
      </c>
      <c r="AM48" s="234">
        <v>1</v>
      </c>
    </row>
    <row r="49" spans="2:39">
      <c r="F49" s="234" t="s">
        <v>172</v>
      </c>
      <c r="G49" s="234" t="s">
        <v>378</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466</v>
      </c>
      <c r="AC49" s="234" t="s">
        <v>160</v>
      </c>
      <c r="AD49" s="234" t="s">
        <v>467</v>
      </c>
      <c r="AE49" s="234" t="s">
        <v>131</v>
      </c>
      <c r="AF49" s="234" t="s">
        <v>141</v>
      </c>
      <c r="AG49" s="234" t="s">
        <v>435</v>
      </c>
      <c r="AH49" s="234" t="s">
        <v>468</v>
      </c>
      <c r="AJ49" s="234" t="s">
        <v>469</v>
      </c>
      <c r="AK49" s="234">
        <v>0.99</v>
      </c>
      <c r="AL49" s="234" t="s">
        <v>431</v>
      </c>
      <c r="AM49" s="234">
        <v>1</v>
      </c>
    </row>
    <row r="50" spans="2:39">
      <c r="F50" s="234" t="s">
        <v>172</v>
      </c>
      <c r="G50" s="234" t="s">
        <v>379</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466</v>
      </c>
      <c r="AC50" s="234" t="s">
        <v>160</v>
      </c>
      <c r="AD50" s="234" t="s">
        <v>467</v>
      </c>
      <c r="AE50" s="234" t="s">
        <v>131</v>
      </c>
      <c r="AF50" s="234" t="s">
        <v>141</v>
      </c>
      <c r="AG50" s="234" t="s">
        <v>435</v>
      </c>
      <c r="AH50" s="234" t="s">
        <v>468</v>
      </c>
      <c r="AJ50" s="234" t="s">
        <v>469</v>
      </c>
      <c r="AK50" s="234">
        <v>0.99</v>
      </c>
      <c r="AL50" s="234" t="s">
        <v>431</v>
      </c>
      <c r="AM50" s="234">
        <v>1</v>
      </c>
    </row>
    <row r="51" spans="2:39">
      <c r="B51" s="234" t="s">
        <v>470</v>
      </c>
      <c r="C51" s="234" t="s">
        <v>471</v>
      </c>
      <c r="D51" s="234" t="s">
        <v>185</v>
      </c>
      <c r="E51" s="234" t="s">
        <v>32</v>
      </c>
      <c r="F51" s="234" t="s">
        <v>172</v>
      </c>
      <c r="G51" s="234" t="s">
        <v>369</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472</v>
      </c>
      <c r="AC51" s="234" t="s">
        <v>160</v>
      </c>
      <c r="AD51" s="234" t="s">
        <v>467</v>
      </c>
      <c r="AE51" s="234" t="s">
        <v>473</v>
      </c>
      <c r="AF51" s="234" t="s">
        <v>204</v>
      </c>
      <c r="AG51" s="234" t="s">
        <v>435</v>
      </c>
      <c r="AH51" s="234" t="s">
        <v>468</v>
      </c>
      <c r="AJ51" s="234" t="s">
        <v>469</v>
      </c>
      <c r="AK51" s="234">
        <v>0.96</v>
      </c>
      <c r="AL51" s="234" t="s">
        <v>431</v>
      </c>
      <c r="AM51" s="234">
        <v>1</v>
      </c>
    </row>
    <row r="52" spans="2:39">
      <c r="F52" s="234" t="s">
        <v>172</v>
      </c>
      <c r="G52" s="234" t="s">
        <v>377</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472</v>
      </c>
      <c r="AC52" s="234" t="s">
        <v>160</v>
      </c>
      <c r="AD52" s="234" t="s">
        <v>467</v>
      </c>
      <c r="AE52" s="234" t="s">
        <v>473</v>
      </c>
      <c r="AF52" s="234" t="s">
        <v>204</v>
      </c>
      <c r="AG52" s="234" t="s">
        <v>435</v>
      </c>
      <c r="AH52" s="234" t="s">
        <v>468</v>
      </c>
      <c r="AJ52" s="234" t="s">
        <v>469</v>
      </c>
      <c r="AK52" s="234">
        <v>0.96</v>
      </c>
      <c r="AL52" s="234" t="s">
        <v>431</v>
      </c>
      <c r="AM52" s="234">
        <v>1</v>
      </c>
    </row>
    <row r="53" spans="2:39">
      <c r="F53" s="234" t="s">
        <v>172</v>
      </c>
      <c r="G53" s="234" t="s">
        <v>378</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472</v>
      </c>
      <c r="AC53" s="234" t="s">
        <v>160</v>
      </c>
      <c r="AD53" s="234" t="s">
        <v>467</v>
      </c>
      <c r="AE53" s="234" t="s">
        <v>473</v>
      </c>
      <c r="AF53" s="234" t="s">
        <v>204</v>
      </c>
      <c r="AG53" s="234" t="s">
        <v>435</v>
      </c>
      <c r="AH53" s="234" t="s">
        <v>468</v>
      </c>
      <c r="AJ53" s="234" t="s">
        <v>469</v>
      </c>
      <c r="AK53" s="234">
        <v>0.96</v>
      </c>
      <c r="AL53" s="234" t="s">
        <v>431</v>
      </c>
      <c r="AM53" s="234">
        <v>1</v>
      </c>
    </row>
    <row r="54" spans="2:39">
      <c r="F54" s="234" t="s">
        <v>172</v>
      </c>
      <c r="G54" s="234" t="s">
        <v>379</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472</v>
      </c>
      <c r="AC54" s="234" t="s">
        <v>160</v>
      </c>
      <c r="AD54" s="234" t="s">
        <v>467</v>
      </c>
      <c r="AE54" s="234" t="s">
        <v>473</v>
      </c>
      <c r="AF54" s="234" t="s">
        <v>204</v>
      </c>
      <c r="AG54" s="234" t="s">
        <v>435</v>
      </c>
      <c r="AH54" s="234" t="s">
        <v>468</v>
      </c>
      <c r="AJ54" s="234" t="s">
        <v>469</v>
      </c>
      <c r="AK54" s="234">
        <v>0.96</v>
      </c>
      <c r="AL54" s="234" t="s">
        <v>431</v>
      </c>
      <c r="AM54" s="234">
        <v>1</v>
      </c>
    </row>
    <row r="55" spans="2:39">
      <c r="B55" s="234" t="s">
        <v>474</v>
      </c>
      <c r="C55" s="234" t="s">
        <v>475</v>
      </c>
      <c r="D55" s="234" t="s">
        <v>185</v>
      </c>
      <c r="E55" s="234" t="s">
        <v>28</v>
      </c>
      <c r="F55" s="234" t="s">
        <v>172</v>
      </c>
      <c r="G55" s="234" t="s">
        <v>369</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476</v>
      </c>
      <c r="AC55" s="234" t="s">
        <v>64</v>
      </c>
      <c r="AD55" s="234" t="s">
        <v>427</v>
      </c>
      <c r="AE55" s="234" t="s">
        <v>473</v>
      </c>
      <c r="AF55" s="234" t="s">
        <v>204</v>
      </c>
      <c r="AG55" s="234" t="s">
        <v>428</v>
      </c>
      <c r="AH55" s="234" t="s">
        <v>429</v>
      </c>
      <c r="AJ55" s="234" t="s">
        <v>430</v>
      </c>
      <c r="AK55" s="234">
        <v>0.97</v>
      </c>
      <c r="AL55" s="234" t="s">
        <v>431</v>
      </c>
      <c r="AM55" s="234">
        <v>1</v>
      </c>
    </row>
    <row r="56" spans="2:39">
      <c r="E56" s="234" t="s">
        <v>32</v>
      </c>
      <c r="F56" s="234" t="s">
        <v>172</v>
      </c>
      <c r="G56" s="234" t="s">
        <v>377</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476</v>
      </c>
      <c r="AC56" s="234" t="s">
        <v>64</v>
      </c>
      <c r="AD56" s="234" t="s">
        <v>427</v>
      </c>
      <c r="AE56" s="234" t="s">
        <v>473</v>
      </c>
      <c r="AF56" s="234" t="s">
        <v>204</v>
      </c>
      <c r="AG56" s="234" t="s">
        <v>428</v>
      </c>
      <c r="AH56" s="234" t="s">
        <v>429</v>
      </c>
      <c r="AJ56" s="234" t="s">
        <v>430</v>
      </c>
      <c r="AK56" s="234">
        <v>0.97</v>
      </c>
      <c r="AL56" s="234" t="s">
        <v>431</v>
      </c>
      <c r="AM56" s="234">
        <v>1</v>
      </c>
    </row>
    <row r="57" spans="2:39">
      <c r="F57" s="234" t="s">
        <v>172</v>
      </c>
      <c r="G57" s="234" t="s">
        <v>378</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476</v>
      </c>
      <c r="AC57" s="234" t="s">
        <v>64</v>
      </c>
      <c r="AD57" s="234" t="s">
        <v>427</v>
      </c>
      <c r="AE57" s="234" t="s">
        <v>473</v>
      </c>
      <c r="AF57" s="234" t="s">
        <v>204</v>
      </c>
      <c r="AG57" s="234" t="s">
        <v>428</v>
      </c>
      <c r="AH57" s="234" t="s">
        <v>429</v>
      </c>
      <c r="AJ57" s="234" t="s">
        <v>430</v>
      </c>
      <c r="AK57" s="234">
        <v>0.97</v>
      </c>
      <c r="AL57" s="234" t="s">
        <v>431</v>
      </c>
      <c r="AM57" s="234">
        <v>1</v>
      </c>
    </row>
    <row r="58" spans="2:39">
      <c r="F58" s="234" t="s">
        <v>172</v>
      </c>
      <c r="G58" s="234" t="s">
        <v>379</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476</v>
      </c>
      <c r="AC58" s="234" t="s">
        <v>64</v>
      </c>
      <c r="AD58" s="234" t="s">
        <v>427</v>
      </c>
      <c r="AE58" s="234" t="s">
        <v>473</v>
      </c>
      <c r="AF58" s="234" t="s">
        <v>204</v>
      </c>
      <c r="AG58" s="234" t="s">
        <v>428</v>
      </c>
      <c r="AH58" s="234" t="s">
        <v>429</v>
      </c>
      <c r="AJ58" s="234" t="s">
        <v>430</v>
      </c>
      <c r="AK58" s="234">
        <v>0.97</v>
      </c>
      <c r="AL58" s="234" t="s">
        <v>431</v>
      </c>
      <c r="AM58" s="234">
        <v>1</v>
      </c>
    </row>
    <row r="59" spans="2:39">
      <c r="B59" s="234" t="s">
        <v>477</v>
      </c>
      <c r="C59" s="234" t="s">
        <v>478</v>
      </c>
      <c r="D59" s="234" t="s">
        <v>185</v>
      </c>
      <c r="E59" s="234" t="s">
        <v>28</v>
      </c>
      <c r="F59" s="234" t="s">
        <v>172</v>
      </c>
      <c r="G59" s="234" t="s">
        <v>369</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479</v>
      </c>
      <c r="AC59" s="234" t="s">
        <v>64</v>
      </c>
      <c r="AD59" s="234" t="s">
        <v>427</v>
      </c>
      <c r="AE59" s="234" t="s">
        <v>473</v>
      </c>
      <c r="AF59" s="234" t="s">
        <v>204</v>
      </c>
      <c r="AG59" s="234" t="s">
        <v>435</v>
      </c>
      <c r="AH59" s="234" t="s">
        <v>429</v>
      </c>
      <c r="AJ59" s="234" t="s">
        <v>430</v>
      </c>
      <c r="AK59" s="234">
        <v>0.96</v>
      </c>
      <c r="AL59" s="234" t="s">
        <v>431</v>
      </c>
      <c r="AM59" s="234">
        <v>2</v>
      </c>
    </row>
    <row r="60" spans="2:39">
      <c r="E60" s="234" t="s">
        <v>32</v>
      </c>
      <c r="F60" s="234" t="s">
        <v>172</v>
      </c>
      <c r="G60" s="234" t="s">
        <v>377</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479</v>
      </c>
      <c r="AC60" s="234" t="s">
        <v>64</v>
      </c>
      <c r="AD60" s="234" t="s">
        <v>427</v>
      </c>
      <c r="AE60" s="234" t="s">
        <v>473</v>
      </c>
      <c r="AF60" s="234" t="s">
        <v>204</v>
      </c>
      <c r="AG60" s="234" t="s">
        <v>435</v>
      </c>
      <c r="AH60" s="234" t="s">
        <v>429</v>
      </c>
      <c r="AJ60" s="234" t="s">
        <v>430</v>
      </c>
      <c r="AK60" s="234">
        <v>0.96</v>
      </c>
      <c r="AL60" s="234" t="s">
        <v>431</v>
      </c>
      <c r="AM60" s="234">
        <v>2</v>
      </c>
    </row>
    <row r="61" spans="2:39">
      <c r="F61" s="234" t="s">
        <v>172</v>
      </c>
      <c r="G61" s="234" t="s">
        <v>378</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479</v>
      </c>
      <c r="AC61" s="234" t="s">
        <v>64</v>
      </c>
      <c r="AD61" s="234" t="s">
        <v>427</v>
      </c>
      <c r="AE61" s="234" t="s">
        <v>473</v>
      </c>
      <c r="AF61" s="234" t="s">
        <v>204</v>
      </c>
      <c r="AG61" s="234" t="s">
        <v>435</v>
      </c>
      <c r="AH61" s="234" t="s">
        <v>429</v>
      </c>
      <c r="AJ61" s="234" t="s">
        <v>430</v>
      </c>
      <c r="AK61" s="234">
        <v>0.96</v>
      </c>
      <c r="AL61" s="234" t="s">
        <v>431</v>
      </c>
      <c r="AM61" s="234">
        <v>2</v>
      </c>
    </row>
    <row r="62" spans="2:39">
      <c r="F62" s="234" t="s">
        <v>172</v>
      </c>
      <c r="G62" s="234" t="s">
        <v>379</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479</v>
      </c>
      <c r="AC62" s="234" t="s">
        <v>64</v>
      </c>
      <c r="AD62" s="234" t="s">
        <v>427</v>
      </c>
      <c r="AE62" s="234" t="s">
        <v>473</v>
      </c>
      <c r="AF62" s="234" t="s">
        <v>204</v>
      </c>
      <c r="AG62" s="234" t="s">
        <v>435</v>
      </c>
      <c r="AH62" s="234" t="s">
        <v>429</v>
      </c>
      <c r="AJ62" s="234" t="s">
        <v>430</v>
      </c>
      <c r="AK62" s="234">
        <v>0.96</v>
      </c>
      <c r="AL62" s="234" t="s">
        <v>431</v>
      </c>
      <c r="AM62" s="234">
        <v>2</v>
      </c>
    </row>
    <row r="63" spans="2:39">
      <c r="B63" s="234" t="s">
        <v>480</v>
      </c>
      <c r="C63" s="234" t="s">
        <v>481</v>
      </c>
      <c r="D63" s="234" t="s">
        <v>185</v>
      </c>
      <c r="E63" s="234" t="s">
        <v>28</v>
      </c>
      <c r="F63" s="234" t="s">
        <v>172</v>
      </c>
      <c r="G63" s="234" t="s">
        <v>369</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482</v>
      </c>
      <c r="AC63" s="234" t="s">
        <v>64</v>
      </c>
      <c r="AD63" s="234" t="s">
        <v>427</v>
      </c>
      <c r="AE63" s="234" t="s">
        <v>473</v>
      </c>
      <c r="AF63" s="234" t="s">
        <v>204</v>
      </c>
      <c r="AG63" s="234" t="s">
        <v>435</v>
      </c>
      <c r="AH63" s="234" t="s">
        <v>429</v>
      </c>
      <c r="AJ63" s="234" t="s">
        <v>430</v>
      </c>
      <c r="AK63" s="234">
        <v>0.96</v>
      </c>
      <c r="AL63" s="234" t="s">
        <v>431</v>
      </c>
      <c r="AM63" s="234">
        <v>3</v>
      </c>
    </row>
    <row r="64" spans="2:39">
      <c r="E64" s="234" t="s">
        <v>32</v>
      </c>
      <c r="F64" s="234" t="s">
        <v>172</v>
      </c>
      <c r="G64" s="234" t="s">
        <v>377</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482</v>
      </c>
      <c r="AC64" s="234" t="s">
        <v>64</v>
      </c>
      <c r="AD64" s="234" t="s">
        <v>427</v>
      </c>
      <c r="AE64" s="234" t="s">
        <v>473</v>
      </c>
      <c r="AF64" s="234" t="s">
        <v>204</v>
      </c>
      <c r="AG64" s="234" t="s">
        <v>435</v>
      </c>
      <c r="AH64" s="234" t="s">
        <v>429</v>
      </c>
      <c r="AJ64" s="234" t="s">
        <v>430</v>
      </c>
      <c r="AK64" s="234">
        <v>0.96</v>
      </c>
      <c r="AL64" s="234" t="s">
        <v>431</v>
      </c>
      <c r="AM64" s="234">
        <v>3</v>
      </c>
    </row>
    <row r="65" spans="2:39">
      <c r="F65" s="234" t="s">
        <v>172</v>
      </c>
      <c r="G65" s="234" t="s">
        <v>378</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482</v>
      </c>
      <c r="AC65" s="234" t="s">
        <v>64</v>
      </c>
      <c r="AD65" s="234" t="s">
        <v>427</v>
      </c>
      <c r="AE65" s="234" t="s">
        <v>473</v>
      </c>
      <c r="AF65" s="234" t="s">
        <v>204</v>
      </c>
      <c r="AG65" s="234" t="s">
        <v>435</v>
      </c>
      <c r="AH65" s="234" t="s">
        <v>429</v>
      </c>
      <c r="AJ65" s="234" t="s">
        <v>430</v>
      </c>
      <c r="AK65" s="234">
        <v>0.96</v>
      </c>
      <c r="AL65" s="234" t="s">
        <v>431</v>
      </c>
      <c r="AM65" s="234">
        <v>3</v>
      </c>
    </row>
    <row r="66" spans="2:39">
      <c r="F66" s="234" t="s">
        <v>172</v>
      </c>
      <c r="G66" s="234" t="s">
        <v>379</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482</v>
      </c>
      <c r="AC66" s="234" t="s">
        <v>64</v>
      </c>
      <c r="AD66" s="234" t="s">
        <v>427</v>
      </c>
      <c r="AE66" s="234" t="s">
        <v>473</v>
      </c>
      <c r="AF66" s="234" t="s">
        <v>204</v>
      </c>
      <c r="AG66" s="234" t="s">
        <v>435</v>
      </c>
      <c r="AH66" s="234" t="s">
        <v>429</v>
      </c>
      <c r="AJ66" s="234" t="s">
        <v>430</v>
      </c>
      <c r="AK66" s="234">
        <v>0.96</v>
      </c>
      <c r="AL66" s="234" t="s">
        <v>431</v>
      </c>
      <c r="AM66" s="234">
        <v>3</v>
      </c>
    </row>
    <row r="67" spans="2:39">
      <c r="B67" s="234" t="s">
        <v>483</v>
      </c>
      <c r="C67" s="234" t="s">
        <v>484</v>
      </c>
      <c r="D67" s="234" t="s">
        <v>38</v>
      </c>
      <c r="E67" s="234" t="s">
        <v>32</v>
      </c>
      <c r="F67" s="234" t="s">
        <v>172</v>
      </c>
      <c r="G67" s="234" t="s">
        <v>369</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485</v>
      </c>
      <c r="AC67" s="234" t="s">
        <v>160</v>
      </c>
      <c r="AD67" s="234" t="s">
        <v>467</v>
      </c>
      <c r="AE67" s="234" t="s">
        <v>157</v>
      </c>
      <c r="AF67" s="234" t="s">
        <v>140</v>
      </c>
      <c r="AG67" s="234" t="s">
        <v>435</v>
      </c>
      <c r="AH67" s="234" t="s">
        <v>468</v>
      </c>
      <c r="AJ67" s="234" t="s">
        <v>469</v>
      </c>
      <c r="AK67" s="234">
        <v>0.97</v>
      </c>
      <c r="AL67" s="234" t="s">
        <v>431</v>
      </c>
      <c r="AM67" s="234">
        <v>1</v>
      </c>
    </row>
    <row r="68" spans="2:39">
      <c r="F68" s="234" t="s">
        <v>172</v>
      </c>
      <c r="G68" s="234" t="s">
        <v>377</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485</v>
      </c>
      <c r="AC68" s="234" t="s">
        <v>160</v>
      </c>
      <c r="AD68" s="234" t="s">
        <v>467</v>
      </c>
      <c r="AE68" s="234" t="s">
        <v>157</v>
      </c>
      <c r="AF68" s="234" t="s">
        <v>140</v>
      </c>
      <c r="AG68" s="234" t="s">
        <v>435</v>
      </c>
      <c r="AH68" s="234" t="s">
        <v>468</v>
      </c>
      <c r="AJ68" s="234" t="s">
        <v>469</v>
      </c>
      <c r="AK68" s="234">
        <v>0.97</v>
      </c>
      <c r="AL68" s="234" t="s">
        <v>431</v>
      </c>
      <c r="AM68" s="234">
        <v>1</v>
      </c>
    </row>
    <row r="69" spans="2:39">
      <c r="F69" s="234" t="s">
        <v>172</v>
      </c>
      <c r="G69" s="234" t="s">
        <v>378</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485</v>
      </c>
      <c r="AC69" s="234" t="s">
        <v>160</v>
      </c>
      <c r="AD69" s="234" t="s">
        <v>467</v>
      </c>
      <c r="AE69" s="234" t="s">
        <v>157</v>
      </c>
      <c r="AF69" s="234" t="s">
        <v>140</v>
      </c>
      <c r="AG69" s="234" t="s">
        <v>435</v>
      </c>
      <c r="AH69" s="234" t="s">
        <v>468</v>
      </c>
      <c r="AJ69" s="234" t="s">
        <v>469</v>
      </c>
      <c r="AK69" s="234">
        <v>0.97</v>
      </c>
      <c r="AL69" s="234" t="s">
        <v>431</v>
      </c>
      <c r="AM69" s="234">
        <v>1</v>
      </c>
    </row>
    <row r="70" spans="2:39">
      <c r="F70" s="234" t="s">
        <v>172</v>
      </c>
      <c r="G70" s="234" t="s">
        <v>379</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485</v>
      </c>
      <c r="AC70" s="234" t="s">
        <v>160</v>
      </c>
      <c r="AD70" s="234" t="s">
        <v>467</v>
      </c>
      <c r="AE70" s="234" t="s">
        <v>157</v>
      </c>
      <c r="AF70" s="234" t="s">
        <v>140</v>
      </c>
      <c r="AG70" s="234" t="s">
        <v>435</v>
      </c>
      <c r="AH70" s="234" t="s">
        <v>468</v>
      </c>
      <c r="AJ70" s="234" t="s">
        <v>469</v>
      </c>
      <c r="AK70" s="234">
        <v>0.97</v>
      </c>
      <c r="AL70" s="234" t="s">
        <v>431</v>
      </c>
      <c r="AM70" s="234">
        <v>1</v>
      </c>
    </row>
    <row r="71" spans="2:39">
      <c r="B71" s="234" t="s">
        <v>486</v>
      </c>
      <c r="C71" s="234" t="s">
        <v>487</v>
      </c>
      <c r="D71" s="234" t="s">
        <v>38</v>
      </c>
      <c r="E71" s="234" t="s">
        <v>28</v>
      </c>
      <c r="F71" s="234" t="s">
        <v>172</v>
      </c>
      <c r="G71" s="234" t="s">
        <v>369</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488</v>
      </c>
      <c r="AC71" s="234" t="s">
        <v>64</v>
      </c>
      <c r="AD71" s="234" t="s">
        <v>427</v>
      </c>
      <c r="AE71" s="234" t="s">
        <v>157</v>
      </c>
      <c r="AF71" s="234" t="s">
        <v>140</v>
      </c>
      <c r="AG71" s="234" t="s">
        <v>428</v>
      </c>
      <c r="AH71" s="234" t="s">
        <v>429</v>
      </c>
      <c r="AJ71" s="234" t="s">
        <v>430</v>
      </c>
      <c r="AK71" s="234">
        <v>0.97</v>
      </c>
      <c r="AL71" s="234" t="s">
        <v>431</v>
      </c>
      <c r="AM71" s="234">
        <v>1</v>
      </c>
    </row>
    <row r="72" spans="2:39">
      <c r="E72" s="234" t="s">
        <v>32</v>
      </c>
      <c r="F72" s="234" t="s">
        <v>172</v>
      </c>
      <c r="G72" s="234" t="s">
        <v>377</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488</v>
      </c>
      <c r="AC72" s="234" t="s">
        <v>64</v>
      </c>
      <c r="AD72" s="234" t="s">
        <v>427</v>
      </c>
      <c r="AE72" s="234" t="s">
        <v>157</v>
      </c>
      <c r="AF72" s="234" t="s">
        <v>140</v>
      </c>
      <c r="AG72" s="234" t="s">
        <v>428</v>
      </c>
      <c r="AH72" s="234" t="s">
        <v>429</v>
      </c>
      <c r="AJ72" s="234" t="s">
        <v>430</v>
      </c>
      <c r="AK72" s="234">
        <v>0.97</v>
      </c>
      <c r="AL72" s="234" t="s">
        <v>431</v>
      </c>
      <c r="AM72" s="234">
        <v>1</v>
      </c>
    </row>
    <row r="73" spans="2:39">
      <c r="F73" s="234" t="s">
        <v>172</v>
      </c>
      <c r="G73" s="234" t="s">
        <v>378</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488</v>
      </c>
      <c r="AC73" s="234" t="s">
        <v>64</v>
      </c>
      <c r="AD73" s="234" t="s">
        <v>427</v>
      </c>
      <c r="AE73" s="234" t="s">
        <v>157</v>
      </c>
      <c r="AF73" s="234" t="s">
        <v>140</v>
      </c>
      <c r="AG73" s="234" t="s">
        <v>428</v>
      </c>
      <c r="AH73" s="234" t="s">
        <v>429</v>
      </c>
      <c r="AJ73" s="234" t="s">
        <v>430</v>
      </c>
      <c r="AK73" s="234">
        <v>0.97</v>
      </c>
      <c r="AL73" s="234" t="s">
        <v>431</v>
      </c>
      <c r="AM73" s="234">
        <v>1</v>
      </c>
    </row>
    <row r="74" spans="2:39">
      <c r="F74" s="234" t="s">
        <v>172</v>
      </c>
      <c r="G74" s="234" t="s">
        <v>379</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488</v>
      </c>
      <c r="AC74" s="234" t="s">
        <v>64</v>
      </c>
      <c r="AD74" s="234" t="s">
        <v>427</v>
      </c>
      <c r="AE74" s="234" t="s">
        <v>157</v>
      </c>
      <c r="AF74" s="234" t="s">
        <v>140</v>
      </c>
      <c r="AG74" s="234" t="s">
        <v>428</v>
      </c>
      <c r="AH74" s="234" t="s">
        <v>429</v>
      </c>
      <c r="AJ74" s="234" t="s">
        <v>430</v>
      </c>
      <c r="AK74" s="234">
        <v>0.97</v>
      </c>
      <c r="AL74" s="234" t="s">
        <v>431</v>
      </c>
      <c r="AM74" s="234">
        <v>1</v>
      </c>
    </row>
    <row r="75" spans="2:39">
      <c r="B75" s="234" t="s">
        <v>489</v>
      </c>
      <c r="C75" s="234" t="s">
        <v>490</v>
      </c>
      <c r="D75" s="234" t="s">
        <v>38</v>
      </c>
      <c r="E75" s="234" t="s">
        <v>28</v>
      </c>
      <c r="F75" s="234" t="s">
        <v>172</v>
      </c>
      <c r="G75" s="234" t="s">
        <v>369</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491</v>
      </c>
      <c r="AC75" s="234" t="s">
        <v>64</v>
      </c>
      <c r="AD75" s="234" t="s">
        <v>427</v>
      </c>
      <c r="AE75" s="234" t="s">
        <v>157</v>
      </c>
      <c r="AF75" s="234" t="s">
        <v>140</v>
      </c>
      <c r="AG75" s="234" t="s">
        <v>435</v>
      </c>
      <c r="AH75" s="234" t="s">
        <v>429</v>
      </c>
      <c r="AJ75" s="234" t="s">
        <v>430</v>
      </c>
      <c r="AK75" s="234">
        <v>0.97</v>
      </c>
      <c r="AL75" s="234" t="s">
        <v>431</v>
      </c>
      <c r="AM75" s="234">
        <v>2</v>
      </c>
    </row>
    <row r="76" spans="2:39">
      <c r="E76" s="234" t="s">
        <v>32</v>
      </c>
      <c r="F76" s="234" t="s">
        <v>172</v>
      </c>
      <c r="G76" s="234" t="s">
        <v>377</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491</v>
      </c>
      <c r="AC76" s="234" t="s">
        <v>64</v>
      </c>
      <c r="AD76" s="234" t="s">
        <v>427</v>
      </c>
      <c r="AE76" s="234" t="s">
        <v>157</v>
      </c>
      <c r="AF76" s="234" t="s">
        <v>140</v>
      </c>
      <c r="AG76" s="234" t="s">
        <v>435</v>
      </c>
      <c r="AH76" s="234" t="s">
        <v>429</v>
      </c>
      <c r="AJ76" s="234" t="s">
        <v>430</v>
      </c>
      <c r="AK76" s="234">
        <v>0.97</v>
      </c>
      <c r="AL76" s="234" t="s">
        <v>431</v>
      </c>
      <c r="AM76" s="234">
        <v>2</v>
      </c>
    </row>
    <row r="77" spans="2:39">
      <c r="F77" s="234" t="s">
        <v>172</v>
      </c>
      <c r="G77" s="234" t="s">
        <v>378</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491</v>
      </c>
      <c r="AC77" s="234" t="s">
        <v>64</v>
      </c>
      <c r="AD77" s="234" t="s">
        <v>427</v>
      </c>
      <c r="AE77" s="234" t="s">
        <v>157</v>
      </c>
      <c r="AF77" s="234" t="s">
        <v>140</v>
      </c>
      <c r="AG77" s="234" t="s">
        <v>435</v>
      </c>
      <c r="AH77" s="234" t="s">
        <v>429</v>
      </c>
      <c r="AJ77" s="234" t="s">
        <v>430</v>
      </c>
      <c r="AK77" s="234">
        <v>0.97</v>
      </c>
      <c r="AL77" s="234" t="s">
        <v>431</v>
      </c>
      <c r="AM77" s="234">
        <v>2</v>
      </c>
    </row>
    <row r="78" spans="2:39">
      <c r="F78" s="234" t="s">
        <v>172</v>
      </c>
      <c r="G78" s="234" t="s">
        <v>379</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491</v>
      </c>
      <c r="AC78" s="234" t="s">
        <v>64</v>
      </c>
      <c r="AD78" s="234" t="s">
        <v>427</v>
      </c>
      <c r="AE78" s="234" t="s">
        <v>157</v>
      </c>
      <c r="AF78" s="234" t="s">
        <v>140</v>
      </c>
      <c r="AG78" s="234" t="s">
        <v>435</v>
      </c>
      <c r="AH78" s="234" t="s">
        <v>429</v>
      </c>
      <c r="AJ78" s="234" t="s">
        <v>430</v>
      </c>
      <c r="AK78" s="234">
        <v>0.97</v>
      </c>
      <c r="AL78" s="234" t="s">
        <v>431</v>
      </c>
      <c r="AM78" s="234">
        <v>2</v>
      </c>
    </row>
    <row r="79" spans="2:39">
      <c r="B79" s="234" t="s">
        <v>492</v>
      </c>
      <c r="C79" s="234" t="s">
        <v>493</v>
      </c>
      <c r="D79" s="234" t="s">
        <v>38</v>
      </c>
      <c r="E79" s="234" t="s">
        <v>28</v>
      </c>
      <c r="F79" s="234" t="s">
        <v>172</v>
      </c>
      <c r="G79" s="234" t="s">
        <v>369</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494</v>
      </c>
      <c r="AC79" s="234" t="s">
        <v>64</v>
      </c>
      <c r="AD79" s="234" t="s">
        <v>427</v>
      </c>
      <c r="AE79" s="234" t="s">
        <v>157</v>
      </c>
      <c r="AF79" s="234" t="s">
        <v>140</v>
      </c>
      <c r="AG79" s="234" t="s">
        <v>435</v>
      </c>
      <c r="AH79" s="234" t="s">
        <v>429</v>
      </c>
      <c r="AJ79" s="234" t="s">
        <v>430</v>
      </c>
      <c r="AK79" s="234">
        <v>0.97</v>
      </c>
      <c r="AL79" s="234" t="s">
        <v>431</v>
      </c>
      <c r="AM79" s="234">
        <v>3</v>
      </c>
    </row>
    <row r="80" spans="2:39">
      <c r="E80" s="234" t="s">
        <v>32</v>
      </c>
      <c r="F80" s="234" t="s">
        <v>172</v>
      </c>
      <c r="G80" s="234" t="s">
        <v>377</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494</v>
      </c>
      <c r="AC80" s="234" t="s">
        <v>64</v>
      </c>
      <c r="AD80" s="234" t="s">
        <v>427</v>
      </c>
      <c r="AE80" s="234" t="s">
        <v>157</v>
      </c>
      <c r="AF80" s="234" t="s">
        <v>140</v>
      </c>
      <c r="AG80" s="234" t="s">
        <v>435</v>
      </c>
      <c r="AH80" s="234" t="s">
        <v>429</v>
      </c>
      <c r="AJ80" s="234" t="s">
        <v>430</v>
      </c>
      <c r="AK80" s="234">
        <v>0.97</v>
      </c>
      <c r="AL80" s="234" t="s">
        <v>431</v>
      </c>
      <c r="AM80" s="234">
        <v>3</v>
      </c>
    </row>
    <row r="81" spans="2:39">
      <c r="F81" s="234" t="s">
        <v>172</v>
      </c>
      <c r="G81" s="234" t="s">
        <v>378</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494</v>
      </c>
      <c r="AC81" s="234" t="s">
        <v>64</v>
      </c>
      <c r="AD81" s="234" t="s">
        <v>427</v>
      </c>
      <c r="AE81" s="234" t="s">
        <v>157</v>
      </c>
      <c r="AF81" s="234" t="s">
        <v>140</v>
      </c>
      <c r="AG81" s="234" t="s">
        <v>435</v>
      </c>
      <c r="AH81" s="234" t="s">
        <v>429</v>
      </c>
      <c r="AJ81" s="234" t="s">
        <v>430</v>
      </c>
      <c r="AK81" s="234">
        <v>0.97</v>
      </c>
      <c r="AL81" s="234" t="s">
        <v>431</v>
      </c>
      <c r="AM81" s="234">
        <v>3</v>
      </c>
    </row>
    <row r="82" spans="2:39">
      <c r="F82" s="234" t="s">
        <v>172</v>
      </c>
      <c r="G82" s="234" t="s">
        <v>379</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494</v>
      </c>
      <c r="AC82" s="234" t="s">
        <v>64</v>
      </c>
      <c r="AD82" s="234" t="s">
        <v>427</v>
      </c>
      <c r="AE82" s="234" t="s">
        <v>157</v>
      </c>
      <c r="AF82" s="234" t="s">
        <v>140</v>
      </c>
      <c r="AG82" s="234" t="s">
        <v>435</v>
      </c>
      <c r="AH82" s="234" t="s">
        <v>429</v>
      </c>
      <c r="AJ82" s="234" t="s">
        <v>430</v>
      </c>
      <c r="AK82" s="234">
        <v>0.97</v>
      </c>
      <c r="AL82" s="234" t="s">
        <v>431</v>
      </c>
      <c r="AM82" s="234">
        <v>3</v>
      </c>
    </row>
    <row r="83" spans="2:39">
      <c r="B83" s="234" t="s">
        <v>495</v>
      </c>
      <c r="C83" s="234" t="s">
        <v>496</v>
      </c>
      <c r="D83" s="234" t="s">
        <v>33</v>
      </c>
      <c r="E83" s="234" t="s">
        <v>32</v>
      </c>
      <c r="F83" s="234" t="s">
        <v>172</v>
      </c>
      <c r="G83" s="234" t="s">
        <v>369</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497</v>
      </c>
      <c r="AC83" s="234" t="s">
        <v>160</v>
      </c>
      <c r="AD83" s="234" t="s">
        <v>467</v>
      </c>
      <c r="AE83" s="234" t="s">
        <v>153</v>
      </c>
      <c r="AF83" s="234" t="s">
        <v>139</v>
      </c>
      <c r="AG83" s="234" t="s">
        <v>435</v>
      </c>
      <c r="AH83" s="234" t="s">
        <v>468</v>
      </c>
      <c r="AJ83" s="234" t="s">
        <v>469</v>
      </c>
      <c r="AK83" s="234">
        <v>0.97</v>
      </c>
      <c r="AL83" s="234" t="s">
        <v>431</v>
      </c>
      <c r="AM83" s="234">
        <v>1</v>
      </c>
    </row>
    <row r="84" spans="2:39">
      <c r="F84" s="234" t="s">
        <v>172</v>
      </c>
      <c r="G84" s="234" t="s">
        <v>377</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497</v>
      </c>
      <c r="AC84" s="234" t="s">
        <v>160</v>
      </c>
      <c r="AD84" s="234" t="s">
        <v>467</v>
      </c>
      <c r="AE84" s="234" t="s">
        <v>153</v>
      </c>
      <c r="AF84" s="234" t="s">
        <v>139</v>
      </c>
      <c r="AG84" s="234" t="s">
        <v>435</v>
      </c>
      <c r="AH84" s="234" t="s">
        <v>468</v>
      </c>
      <c r="AJ84" s="234" t="s">
        <v>469</v>
      </c>
      <c r="AK84" s="234">
        <v>0.97</v>
      </c>
      <c r="AL84" s="234" t="s">
        <v>431</v>
      </c>
      <c r="AM84" s="234">
        <v>1</v>
      </c>
    </row>
    <row r="85" spans="2:39">
      <c r="F85" s="234" t="s">
        <v>172</v>
      </c>
      <c r="G85" s="234" t="s">
        <v>378</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497</v>
      </c>
      <c r="AC85" s="234" t="s">
        <v>160</v>
      </c>
      <c r="AD85" s="234" t="s">
        <v>467</v>
      </c>
      <c r="AE85" s="234" t="s">
        <v>153</v>
      </c>
      <c r="AF85" s="234" t="s">
        <v>139</v>
      </c>
      <c r="AG85" s="234" t="s">
        <v>435</v>
      </c>
      <c r="AH85" s="234" t="s">
        <v>468</v>
      </c>
      <c r="AJ85" s="234" t="s">
        <v>469</v>
      </c>
      <c r="AK85" s="234">
        <v>0.97</v>
      </c>
      <c r="AL85" s="234" t="s">
        <v>431</v>
      </c>
      <c r="AM85" s="234">
        <v>1</v>
      </c>
    </row>
    <row r="86" spans="2:39">
      <c r="F86" s="234" t="s">
        <v>172</v>
      </c>
      <c r="G86" s="234" t="s">
        <v>379</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497</v>
      </c>
      <c r="AC86" s="234" t="s">
        <v>160</v>
      </c>
      <c r="AD86" s="234" t="s">
        <v>467</v>
      </c>
      <c r="AE86" s="234" t="s">
        <v>153</v>
      </c>
      <c r="AF86" s="234" t="s">
        <v>139</v>
      </c>
      <c r="AG86" s="234" t="s">
        <v>435</v>
      </c>
      <c r="AH86" s="234" t="s">
        <v>468</v>
      </c>
      <c r="AJ86" s="234" t="s">
        <v>469</v>
      </c>
      <c r="AK86" s="234">
        <v>0.97</v>
      </c>
      <c r="AL86" s="234" t="s">
        <v>431</v>
      </c>
      <c r="AM86" s="234">
        <v>1</v>
      </c>
    </row>
    <row r="87" spans="2:39">
      <c r="B87" s="234" t="s">
        <v>498</v>
      </c>
      <c r="C87" s="234" t="s">
        <v>499</v>
      </c>
      <c r="D87" s="234" t="s">
        <v>33</v>
      </c>
      <c r="E87" s="234" t="s">
        <v>28</v>
      </c>
      <c r="F87" s="234" t="s">
        <v>172</v>
      </c>
      <c r="G87" s="234" t="s">
        <v>369</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500</v>
      </c>
      <c r="AC87" s="234" t="s">
        <v>64</v>
      </c>
      <c r="AD87" s="234" t="s">
        <v>427</v>
      </c>
      <c r="AE87" s="234" t="s">
        <v>153</v>
      </c>
      <c r="AF87" s="234" t="s">
        <v>139</v>
      </c>
      <c r="AG87" s="234" t="s">
        <v>428</v>
      </c>
      <c r="AH87" s="234" t="s">
        <v>429</v>
      </c>
      <c r="AJ87" s="234" t="s">
        <v>430</v>
      </c>
      <c r="AK87" s="234">
        <v>0.97</v>
      </c>
      <c r="AL87" s="234" t="s">
        <v>431</v>
      </c>
      <c r="AM87" s="234">
        <v>1</v>
      </c>
    </row>
    <row r="88" spans="2:39">
      <c r="E88" s="234" t="s">
        <v>32</v>
      </c>
      <c r="F88" s="234" t="s">
        <v>172</v>
      </c>
      <c r="G88" s="234" t="s">
        <v>377</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500</v>
      </c>
      <c r="AC88" s="234" t="s">
        <v>64</v>
      </c>
      <c r="AD88" s="234" t="s">
        <v>427</v>
      </c>
      <c r="AE88" s="234" t="s">
        <v>153</v>
      </c>
      <c r="AF88" s="234" t="s">
        <v>139</v>
      </c>
      <c r="AG88" s="234" t="s">
        <v>428</v>
      </c>
      <c r="AH88" s="234" t="s">
        <v>429</v>
      </c>
      <c r="AJ88" s="234" t="s">
        <v>430</v>
      </c>
      <c r="AK88" s="234">
        <v>0.97</v>
      </c>
      <c r="AL88" s="234" t="s">
        <v>431</v>
      </c>
      <c r="AM88" s="234">
        <v>1</v>
      </c>
    </row>
    <row r="89" spans="2:39">
      <c r="F89" s="234" t="s">
        <v>172</v>
      </c>
      <c r="G89" s="234" t="s">
        <v>378</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500</v>
      </c>
      <c r="AC89" s="234" t="s">
        <v>64</v>
      </c>
      <c r="AD89" s="234" t="s">
        <v>427</v>
      </c>
      <c r="AE89" s="234" t="s">
        <v>153</v>
      </c>
      <c r="AF89" s="234" t="s">
        <v>139</v>
      </c>
      <c r="AG89" s="234" t="s">
        <v>428</v>
      </c>
      <c r="AH89" s="234" t="s">
        <v>429</v>
      </c>
      <c r="AJ89" s="234" t="s">
        <v>430</v>
      </c>
      <c r="AK89" s="234">
        <v>0.97</v>
      </c>
      <c r="AL89" s="234" t="s">
        <v>431</v>
      </c>
      <c r="AM89" s="234">
        <v>1</v>
      </c>
    </row>
    <row r="90" spans="2:39">
      <c r="F90" s="234" t="s">
        <v>172</v>
      </c>
      <c r="G90" s="234" t="s">
        <v>379</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500</v>
      </c>
      <c r="AC90" s="234" t="s">
        <v>64</v>
      </c>
      <c r="AD90" s="234" t="s">
        <v>427</v>
      </c>
      <c r="AE90" s="234" t="s">
        <v>153</v>
      </c>
      <c r="AF90" s="234" t="s">
        <v>139</v>
      </c>
      <c r="AG90" s="234" t="s">
        <v>428</v>
      </c>
      <c r="AH90" s="234" t="s">
        <v>429</v>
      </c>
      <c r="AJ90" s="234" t="s">
        <v>430</v>
      </c>
      <c r="AK90" s="234">
        <v>0.97</v>
      </c>
      <c r="AL90" s="234" t="s">
        <v>431</v>
      </c>
      <c r="AM90" s="234">
        <v>1</v>
      </c>
    </row>
    <row r="91" spans="2:39">
      <c r="B91" s="234" t="s">
        <v>501</v>
      </c>
      <c r="C91" s="234" t="s">
        <v>502</v>
      </c>
      <c r="D91" s="234" t="s">
        <v>33</v>
      </c>
      <c r="E91" s="234" t="s">
        <v>28</v>
      </c>
      <c r="F91" s="234" t="s">
        <v>172</v>
      </c>
      <c r="G91" s="234" t="s">
        <v>369</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503</v>
      </c>
      <c r="AC91" s="234" t="s">
        <v>64</v>
      </c>
      <c r="AD91" s="234" t="s">
        <v>427</v>
      </c>
      <c r="AE91" s="234" t="s">
        <v>153</v>
      </c>
      <c r="AF91" s="234" t="s">
        <v>139</v>
      </c>
      <c r="AG91" s="234" t="s">
        <v>435</v>
      </c>
      <c r="AH91" s="234" t="s">
        <v>429</v>
      </c>
      <c r="AJ91" s="234" t="s">
        <v>430</v>
      </c>
      <c r="AK91" s="234">
        <v>0.97</v>
      </c>
      <c r="AL91" s="234" t="s">
        <v>431</v>
      </c>
      <c r="AM91" s="234">
        <v>2</v>
      </c>
    </row>
    <row r="92" spans="2:39">
      <c r="E92" s="234" t="s">
        <v>32</v>
      </c>
      <c r="F92" s="234" t="s">
        <v>172</v>
      </c>
      <c r="G92" s="234" t="s">
        <v>377</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503</v>
      </c>
      <c r="AC92" s="234" t="s">
        <v>64</v>
      </c>
      <c r="AD92" s="234" t="s">
        <v>427</v>
      </c>
      <c r="AE92" s="234" t="s">
        <v>153</v>
      </c>
      <c r="AF92" s="234" t="s">
        <v>139</v>
      </c>
      <c r="AG92" s="234" t="s">
        <v>435</v>
      </c>
      <c r="AH92" s="234" t="s">
        <v>429</v>
      </c>
      <c r="AJ92" s="234" t="s">
        <v>430</v>
      </c>
      <c r="AK92" s="234">
        <v>0.97</v>
      </c>
      <c r="AL92" s="234" t="s">
        <v>431</v>
      </c>
      <c r="AM92" s="234">
        <v>2</v>
      </c>
    </row>
    <row r="93" spans="2:39">
      <c r="F93" s="234" t="s">
        <v>172</v>
      </c>
      <c r="G93" s="234" t="s">
        <v>378</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503</v>
      </c>
      <c r="AC93" s="234" t="s">
        <v>64</v>
      </c>
      <c r="AD93" s="234" t="s">
        <v>427</v>
      </c>
      <c r="AE93" s="234" t="s">
        <v>153</v>
      </c>
      <c r="AF93" s="234" t="s">
        <v>139</v>
      </c>
      <c r="AG93" s="234" t="s">
        <v>435</v>
      </c>
      <c r="AH93" s="234" t="s">
        <v>429</v>
      </c>
      <c r="AJ93" s="234" t="s">
        <v>430</v>
      </c>
      <c r="AK93" s="234">
        <v>0.97</v>
      </c>
      <c r="AL93" s="234" t="s">
        <v>431</v>
      </c>
      <c r="AM93" s="234">
        <v>2</v>
      </c>
    </row>
    <row r="94" spans="2:39">
      <c r="F94" s="234" t="s">
        <v>172</v>
      </c>
      <c r="G94" s="234" t="s">
        <v>379</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503</v>
      </c>
      <c r="AC94" s="234" t="s">
        <v>64</v>
      </c>
      <c r="AD94" s="234" t="s">
        <v>427</v>
      </c>
      <c r="AE94" s="234" t="s">
        <v>153</v>
      </c>
      <c r="AF94" s="234" t="s">
        <v>139</v>
      </c>
      <c r="AG94" s="234" t="s">
        <v>435</v>
      </c>
      <c r="AH94" s="234" t="s">
        <v>429</v>
      </c>
      <c r="AJ94" s="234" t="s">
        <v>430</v>
      </c>
      <c r="AK94" s="234">
        <v>0.97</v>
      </c>
      <c r="AL94" s="234" t="s">
        <v>431</v>
      </c>
      <c r="AM94" s="234">
        <v>2</v>
      </c>
    </row>
    <row r="95" spans="2:39">
      <c r="B95" s="234" t="s">
        <v>504</v>
      </c>
      <c r="C95" s="234" t="s">
        <v>505</v>
      </c>
      <c r="D95" s="234" t="s">
        <v>33</v>
      </c>
      <c r="E95" s="234" t="s">
        <v>28</v>
      </c>
      <c r="F95" s="234" t="s">
        <v>172</v>
      </c>
      <c r="G95" s="234" t="s">
        <v>369</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506</v>
      </c>
      <c r="AC95" s="234" t="s">
        <v>64</v>
      </c>
      <c r="AD95" s="234" t="s">
        <v>427</v>
      </c>
      <c r="AE95" s="234" t="s">
        <v>153</v>
      </c>
      <c r="AF95" s="234" t="s">
        <v>139</v>
      </c>
      <c r="AG95" s="234" t="s">
        <v>435</v>
      </c>
      <c r="AH95" s="234" t="s">
        <v>429</v>
      </c>
      <c r="AJ95" s="234" t="s">
        <v>430</v>
      </c>
      <c r="AK95" s="234">
        <v>0.97</v>
      </c>
      <c r="AL95" s="234" t="s">
        <v>431</v>
      </c>
      <c r="AM95" s="234">
        <v>3</v>
      </c>
    </row>
    <row r="96" spans="2:39">
      <c r="E96" s="234" t="s">
        <v>32</v>
      </c>
      <c r="F96" s="234" t="s">
        <v>172</v>
      </c>
      <c r="G96" s="234" t="s">
        <v>377</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506</v>
      </c>
      <c r="AC96" s="234" t="s">
        <v>64</v>
      </c>
      <c r="AD96" s="234" t="s">
        <v>427</v>
      </c>
      <c r="AE96" s="234" t="s">
        <v>153</v>
      </c>
      <c r="AF96" s="234" t="s">
        <v>139</v>
      </c>
      <c r="AG96" s="234" t="s">
        <v>435</v>
      </c>
      <c r="AH96" s="234" t="s">
        <v>429</v>
      </c>
      <c r="AJ96" s="234" t="s">
        <v>430</v>
      </c>
      <c r="AK96" s="234">
        <v>0.97</v>
      </c>
      <c r="AL96" s="234" t="s">
        <v>431</v>
      </c>
      <c r="AM96" s="234">
        <v>3</v>
      </c>
    </row>
    <row r="97" spans="2:39">
      <c r="F97" s="234" t="s">
        <v>172</v>
      </c>
      <c r="G97" s="234" t="s">
        <v>378</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506</v>
      </c>
      <c r="AC97" s="234" t="s">
        <v>64</v>
      </c>
      <c r="AD97" s="234" t="s">
        <v>427</v>
      </c>
      <c r="AE97" s="234" t="s">
        <v>153</v>
      </c>
      <c r="AF97" s="234" t="s">
        <v>139</v>
      </c>
      <c r="AG97" s="234" t="s">
        <v>435</v>
      </c>
      <c r="AH97" s="234" t="s">
        <v>429</v>
      </c>
      <c r="AJ97" s="234" t="s">
        <v>430</v>
      </c>
      <c r="AK97" s="234">
        <v>0.97</v>
      </c>
      <c r="AL97" s="234" t="s">
        <v>431</v>
      </c>
      <c r="AM97" s="234">
        <v>3</v>
      </c>
    </row>
    <row r="98" spans="2:39">
      <c r="F98" s="234" t="s">
        <v>172</v>
      </c>
      <c r="G98" s="234" t="s">
        <v>379</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506</v>
      </c>
      <c r="AC98" s="234" t="s">
        <v>64</v>
      </c>
      <c r="AD98" s="234" t="s">
        <v>427</v>
      </c>
      <c r="AE98" s="234" t="s">
        <v>153</v>
      </c>
      <c r="AF98" s="234" t="s">
        <v>139</v>
      </c>
      <c r="AG98" s="234" t="s">
        <v>435</v>
      </c>
      <c r="AH98" s="234" t="s">
        <v>429</v>
      </c>
      <c r="AJ98" s="234" t="s">
        <v>430</v>
      </c>
      <c r="AK98" s="234">
        <v>0.97</v>
      </c>
      <c r="AL98" s="234" t="s">
        <v>431</v>
      </c>
      <c r="AM98" s="234">
        <v>3</v>
      </c>
    </row>
    <row r="99" spans="2:39">
      <c r="B99" s="234" t="s">
        <v>507</v>
      </c>
      <c r="C99" s="234" t="s">
        <v>508</v>
      </c>
      <c r="D99" s="234" t="s">
        <v>345</v>
      </c>
      <c r="E99" s="234" t="s">
        <v>28</v>
      </c>
      <c r="F99" s="234" t="s">
        <v>172</v>
      </c>
      <c r="G99" s="234" t="s">
        <v>369</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509</v>
      </c>
      <c r="AC99" s="234" t="s">
        <v>64</v>
      </c>
      <c r="AD99" s="234" t="s">
        <v>427</v>
      </c>
      <c r="AE99" s="234" t="s">
        <v>417</v>
      </c>
      <c r="AF99" s="234" t="s">
        <v>137</v>
      </c>
      <c r="AG99" s="234" t="s">
        <v>435</v>
      </c>
      <c r="AH99" s="234" t="s">
        <v>429</v>
      </c>
      <c r="AJ99" s="234" t="s">
        <v>436</v>
      </c>
      <c r="AL99" s="234" t="s">
        <v>431</v>
      </c>
      <c r="AM99" s="234">
        <v>6</v>
      </c>
    </row>
    <row r="100" spans="2:39">
      <c r="E100" s="234" t="s">
        <v>32</v>
      </c>
      <c r="F100" s="234" t="s">
        <v>172</v>
      </c>
      <c r="G100" s="234" t="s">
        <v>377</v>
      </c>
      <c r="I100" s="234">
        <v>0.57999999999999996</v>
      </c>
      <c r="L100" s="234">
        <v>0.6</v>
      </c>
      <c r="N100" s="234">
        <v>24.585000000000001</v>
      </c>
      <c r="O100" s="234">
        <v>1.22925</v>
      </c>
      <c r="R100" s="234">
        <v>1</v>
      </c>
      <c r="T100" s="234">
        <v>20</v>
      </c>
      <c r="U100" s="234">
        <v>1</v>
      </c>
      <c r="V100" s="234">
        <v>1.4</v>
      </c>
      <c r="W100" s="234">
        <v>1.25</v>
      </c>
      <c r="AA100" s="234">
        <v>32</v>
      </c>
      <c r="AB100" s="234" t="s">
        <v>509</v>
      </c>
      <c r="AC100" s="234" t="s">
        <v>64</v>
      </c>
      <c r="AD100" s="234" t="s">
        <v>427</v>
      </c>
      <c r="AE100" s="234" t="s">
        <v>417</v>
      </c>
      <c r="AF100" s="234" t="s">
        <v>137</v>
      </c>
      <c r="AG100" s="234" t="s">
        <v>435</v>
      </c>
      <c r="AH100" s="234" t="s">
        <v>429</v>
      </c>
      <c r="AJ100" s="234" t="s">
        <v>436</v>
      </c>
      <c r="AL100" s="234" t="s">
        <v>431</v>
      </c>
      <c r="AM100" s="234">
        <v>6</v>
      </c>
    </row>
    <row r="101" spans="2:39">
      <c r="F101" s="234" t="s">
        <v>172</v>
      </c>
      <c r="G101" s="234" t="s">
        <v>378</v>
      </c>
      <c r="I101" s="234">
        <v>0.6</v>
      </c>
      <c r="L101" s="234">
        <v>0.62</v>
      </c>
      <c r="N101" s="234">
        <v>14.9</v>
      </c>
      <c r="O101" s="234">
        <v>0.745</v>
      </c>
      <c r="R101" s="234">
        <v>1</v>
      </c>
      <c r="T101" s="234">
        <v>20</v>
      </c>
      <c r="U101" s="234">
        <v>1</v>
      </c>
      <c r="V101" s="234">
        <v>1.5</v>
      </c>
      <c r="W101" s="234">
        <v>1.25</v>
      </c>
      <c r="AA101" s="234">
        <v>32</v>
      </c>
      <c r="AB101" s="234" t="s">
        <v>509</v>
      </c>
      <c r="AC101" s="234" t="s">
        <v>64</v>
      </c>
      <c r="AD101" s="234" t="s">
        <v>427</v>
      </c>
      <c r="AE101" s="234" t="s">
        <v>417</v>
      </c>
      <c r="AF101" s="234" t="s">
        <v>137</v>
      </c>
      <c r="AG101" s="234" t="s">
        <v>435</v>
      </c>
      <c r="AH101" s="234" t="s">
        <v>429</v>
      </c>
      <c r="AJ101" s="234" t="s">
        <v>436</v>
      </c>
      <c r="AL101" s="234" t="s">
        <v>431</v>
      </c>
      <c r="AM101" s="234">
        <v>6</v>
      </c>
    </row>
    <row r="102" spans="2:39">
      <c r="F102" s="234" t="s">
        <v>172</v>
      </c>
      <c r="G102" s="234" t="s">
        <v>379</v>
      </c>
      <c r="I102" s="234">
        <v>0.6</v>
      </c>
      <c r="L102" s="234">
        <v>0.62</v>
      </c>
      <c r="N102" s="234">
        <v>5.96</v>
      </c>
      <c r="O102" s="234">
        <v>0.29799999999999999</v>
      </c>
      <c r="R102" s="234">
        <v>1</v>
      </c>
      <c r="T102" s="234">
        <v>20</v>
      </c>
      <c r="U102" s="234">
        <v>1</v>
      </c>
      <c r="V102" s="234">
        <v>1.6</v>
      </c>
      <c r="W102" s="234">
        <v>1.25</v>
      </c>
      <c r="AA102" s="234">
        <v>32</v>
      </c>
      <c r="AB102" s="234" t="s">
        <v>509</v>
      </c>
      <c r="AC102" s="234" t="s">
        <v>64</v>
      </c>
      <c r="AD102" s="234" t="s">
        <v>427</v>
      </c>
      <c r="AE102" s="234" t="s">
        <v>417</v>
      </c>
      <c r="AF102" s="234" t="s">
        <v>137</v>
      </c>
      <c r="AG102" s="234" t="s">
        <v>435</v>
      </c>
      <c r="AH102" s="234" t="s">
        <v>429</v>
      </c>
      <c r="AJ102" s="234" t="s">
        <v>436</v>
      </c>
      <c r="AL102" s="234" t="s">
        <v>431</v>
      </c>
      <c r="AM102" s="234">
        <v>6</v>
      </c>
    </row>
    <row r="103" spans="2:39">
      <c r="B103" s="234" t="s">
        <v>510</v>
      </c>
      <c r="C103" s="234" t="s">
        <v>511</v>
      </c>
      <c r="D103" s="234" t="s">
        <v>512</v>
      </c>
      <c r="E103" s="234" t="s">
        <v>28</v>
      </c>
      <c r="F103" s="234" t="s">
        <v>172</v>
      </c>
      <c r="G103" s="234" t="s">
        <v>369</v>
      </c>
      <c r="H103" s="234">
        <v>2020</v>
      </c>
      <c r="I103" s="234">
        <v>0.45</v>
      </c>
      <c r="N103" s="234">
        <v>14.154999999999999</v>
      </c>
      <c r="O103" s="234">
        <v>0.70774999999999999</v>
      </c>
      <c r="Q103" s="234">
        <v>3.1536000000000002E-2</v>
      </c>
      <c r="R103" s="234">
        <v>1</v>
      </c>
      <c r="S103" s="234">
        <v>1</v>
      </c>
      <c r="T103" s="234">
        <v>10</v>
      </c>
      <c r="U103" s="234">
        <v>1</v>
      </c>
      <c r="AA103" s="234">
        <v>33</v>
      </c>
      <c r="AB103" s="234" t="s">
        <v>513</v>
      </c>
      <c r="AC103" s="234" t="s">
        <v>64</v>
      </c>
      <c r="AD103" s="234" t="s">
        <v>427</v>
      </c>
      <c r="AE103" s="234" t="s">
        <v>514</v>
      </c>
      <c r="AF103" s="234" t="s">
        <v>515</v>
      </c>
      <c r="AG103" s="234" t="s">
        <v>435</v>
      </c>
      <c r="AH103" s="234" t="s">
        <v>429</v>
      </c>
      <c r="AJ103" s="234" t="s">
        <v>436</v>
      </c>
      <c r="AK103" s="234">
        <v>0.9</v>
      </c>
      <c r="AL103" s="234" t="s">
        <v>431</v>
      </c>
      <c r="AM103" s="234">
        <v>1</v>
      </c>
    </row>
    <row r="104" spans="2:39">
      <c r="E104" s="234" t="s">
        <v>32</v>
      </c>
      <c r="F104" s="234" t="s">
        <v>172</v>
      </c>
      <c r="G104" s="234" t="s">
        <v>377</v>
      </c>
      <c r="I104" s="234">
        <v>0.5</v>
      </c>
      <c r="L104" s="234">
        <v>0.8</v>
      </c>
      <c r="N104" s="234">
        <v>9.6850000000000005</v>
      </c>
      <c r="O104" s="234">
        <v>0.48425000000000001</v>
      </c>
      <c r="R104" s="234">
        <v>1</v>
      </c>
      <c r="T104" s="234">
        <v>10</v>
      </c>
      <c r="U104" s="234">
        <v>1</v>
      </c>
      <c r="AA104" s="234">
        <v>33</v>
      </c>
      <c r="AB104" s="234" t="s">
        <v>513</v>
      </c>
      <c r="AC104" s="234" t="s">
        <v>64</v>
      </c>
      <c r="AD104" s="234" t="s">
        <v>427</v>
      </c>
      <c r="AE104" s="234" t="s">
        <v>514</v>
      </c>
      <c r="AF104" s="234" t="s">
        <v>515</v>
      </c>
      <c r="AG104" s="234" t="s">
        <v>435</v>
      </c>
      <c r="AH104" s="234" t="s">
        <v>429</v>
      </c>
      <c r="AJ104" s="234" t="s">
        <v>436</v>
      </c>
      <c r="AK104" s="234">
        <v>0.9</v>
      </c>
      <c r="AL104" s="234" t="s">
        <v>431</v>
      </c>
      <c r="AM104" s="234">
        <v>1</v>
      </c>
    </row>
    <row r="105" spans="2:39">
      <c r="F105" s="234" t="s">
        <v>172</v>
      </c>
      <c r="G105" s="234" t="s">
        <v>378</v>
      </c>
      <c r="I105" s="234">
        <v>0.5</v>
      </c>
      <c r="L105" s="234">
        <v>0.8</v>
      </c>
      <c r="N105" s="234">
        <v>8.1950000000000003</v>
      </c>
      <c r="O105" s="234">
        <v>0.40975</v>
      </c>
      <c r="R105" s="234">
        <v>1</v>
      </c>
      <c r="T105" s="234">
        <v>10</v>
      </c>
      <c r="U105" s="234">
        <v>1</v>
      </c>
      <c r="AA105" s="234">
        <v>33</v>
      </c>
      <c r="AB105" s="234" t="s">
        <v>513</v>
      </c>
      <c r="AC105" s="234" t="s">
        <v>64</v>
      </c>
      <c r="AD105" s="234" t="s">
        <v>427</v>
      </c>
      <c r="AE105" s="234" t="s">
        <v>514</v>
      </c>
      <c r="AF105" s="234" t="s">
        <v>515</v>
      </c>
      <c r="AG105" s="234" t="s">
        <v>435</v>
      </c>
      <c r="AH105" s="234" t="s">
        <v>429</v>
      </c>
      <c r="AJ105" s="234" t="s">
        <v>436</v>
      </c>
      <c r="AK105" s="234">
        <v>0.9</v>
      </c>
      <c r="AL105" s="234" t="s">
        <v>431</v>
      </c>
      <c r="AM105" s="234">
        <v>1</v>
      </c>
    </row>
    <row r="106" spans="2:39">
      <c r="F106" s="234" t="s">
        <v>172</v>
      </c>
      <c r="G106" s="234" t="s">
        <v>379</v>
      </c>
      <c r="I106" s="234">
        <v>0.5</v>
      </c>
      <c r="L106" s="234">
        <v>0.8</v>
      </c>
      <c r="N106" s="234">
        <v>5.96</v>
      </c>
      <c r="O106" s="234">
        <v>0.29799999999999999</v>
      </c>
      <c r="R106" s="234">
        <v>1</v>
      </c>
      <c r="T106" s="234">
        <v>10</v>
      </c>
      <c r="U106" s="234">
        <v>1</v>
      </c>
      <c r="AA106" s="234">
        <v>33</v>
      </c>
      <c r="AB106" s="234" t="s">
        <v>513</v>
      </c>
      <c r="AC106" s="234" t="s">
        <v>64</v>
      </c>
      <c r="AD106" s="234" t="s">
        <v>427</v>
      </c>
      <c r="AE106" s="234" t="s">
        <v>514</v>
      </c>
      <c r="AF106" s="234" t="s">
        <v>515</v>
      </c>
      <c r="AG106" s="234" t="s">
        <v>435</v>
      </c>
      <c r="AH106" s="234" t="s">
        <v>429</v>
      </c>
      <c r="AJ106" s="234" t="s">
        <v>436</v>
      </c>
      <c r="AK106" s="234">
        <v>0.9</v>
      </c>
      <c r="AL106" s="234" t="s">
        <v>431</v>
      </c>
      <c r="AM106" s="234">
        <v>1</v>
      </c>
    </row>
    <row r="107" spans="2:39">
      <c r="B107" s="234" t="s">
        <v>516</v>
      </c>
      <c r="C107" s="234" t="s">
        <v>517</v>
      </c>
      <c r="D107" s="234" t="s">
        <v>346</v>
      </c>
      <c r="E107" s="234" t="s">
        <v>32</v>
      </c>
      <c r="F107" s="234" t="s">
        <v>172</v>
      </c>
      <c r="G107" s="234" t="s">
        <v>369</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518</v>
      </c>
      <c r="AC107" s="234" t="s">
        <v>519</v>
      </c>
      <c r="AD107" s="234" t="s">
        <v>467</v>
      </c>
      <c r="AE107" s="234" t="s">
        <v>520</v>
      </c>
      <c r="AF107" s="234" t="s">
        <v>521</v>
      </c>
      <c r="AG107" s="234" t="s">
        <v>435</v>
      </c>
      <c r="AH107" s="234" t="s">
        <v>468</v>
      </c>
      <c r="AJ107" s="234" t="s">
        <v>467</v>
      </c>
      <c r="AL107" s="234" t="s">
        <v>431</v>
      </c>
      <c r="AM107" s="234">
        <v>1</v>
      </c>
    </row>
    <row r="108" spans="2:39">
      <c r="D108" s="234" t="s">
        <v>218</v>
      </c>
      <c r="F108" s="234" t="s">
        <v>172</v>
      </c>
      <c r="G108" s="234" t="s">
        <v>377</v>
      </c>
      <c r="I108" s="234">
        <v>1</v>
      </c>
      <c r="J108" s="234">
        <v>0.58479532163742698</v>
      </c>
      <c r="N108" s="234">
        <v>4.2018000000000004</v>
      </c>
      <c r="O108" s="234">
        <v>1.49E-2</v>
      </c>
      <c r="P108" s="234">
        <v>2.03219444444444</v>
      </c>
      <c r="R108" s="234">
        <v>1</v>
      </c>
      <c r="T108" s="234">
        <v>25</v>
      </c>
      <c r="U108" s="234">
        <v>0.5</v>
      </c>
      <c r="AA108" s="234">
        <v>43</v>
      </c>
      <c r="AB108" s="234" t="s">
        <v>518</v>
      </c>
      <c r="AC108" s="234" t="s">
        <v>519</v>
      </c>
      <c r="AD108" s="234" t="s">
        <v>467</v>
      </c>
      <c r="AE108" s="234" t="s">
        <v>520</v>
      </c>
      <c r="AF108" s="234" t="s">
        <v>521</v>
      </c>
      <c r="AG108" s="234" t="s">
        <v>435</v>
      </c>
      <c r="AH108" s="234" t="s">
        <v>468</v>
      </c>
      <c r="AJ108" s="234" t="s">
        <v>467</v>
      </c>
      <c r="AL108" s="234" t="s">
        <v>431</v>
      </c>
      <c r="AM108" s="234">
        <v>1</v>
      </c>
    </row>
    <row r="109" spans="2:39">
      <c r="D109" s="234" t="s">
        <v>28</v>
      </c>
      <c r="F109" s="234" t="s">
        <v>172</v>
      </c>
      <c r="G109" s="234" t="s">
        <v>378</v>
      </c>
      <c r="I109" s="234">
        <v>1</v>
      </c>
      <c r="J109" s="234">
        <v>0.57803468208092501</v>
      </c>
      <c r="N109" s="234">
        <v>3.7816200000000002</v>
      </c>
      <c r="O109" s="234">
        <v>1.49E-2</v>
      </c>
      <c r="P109" s="234">
        <v>2.59466944444444</v>
      </c>
      <c r="R109" s="234">
        <v>1</v>
      </c>
      <c r="T109" s="234">
        <v>25</v>
      </c>
      <c r="U109" s="234">
        <v>0.5</v>
      </c>
      <c r="AA109" s="234">
        <v>43</v>
      </c>
      <c r="AB109" s="234" t="s">
        <v>518</v>
      </c>
      <c r="AC109" s="234" t="s">
        <v>519</v>
      </c>
      <c r="AD109" s="234" t="s">
        <v>467</v>
      </c>
      <c r="AE109" s="234" t="s">
        <v>520</v>
      </c>
      <c r="AF109" s="234" t="s">
        <v>521</v>
      </c>
      <c r="AG109" s="234" t="s">
        <v>435</v>
      </c>
      <c r="AH109" s="234" t="s">
        <v>468</v>
      </c>
      <c r="AJ109" s="234" t="s">
        <v>467</v>
      </c>
      <c r="AL109" s="234" t="s">
        <v>431</v>
      </c>
      <c r="AM109" s="234">
        <v>1</v>
      </c>
    </row>
    <row r="110" spans="2:39">
      <c r="F110" s="234" t="s">
        <v>172</v>
      </c>
      <c r="G110" s="234" t="s">
        <v>379</v>
      </c>
      <c r="I110" s="234">
        <v>1</v>
      </c>
      <c r="J110" s="234">
        <v>0.57142857142857095</v>
      </c>
      <c r="N110" s="234">
        <v>3.4034580000000001</v>
      </c>
      <c r="O110" s="234">
        <v>1.49E-2</v>
      </c>
      <c r="P110" s="234">
        <v>2.9560358333333299</v>
      </c>
      <c r="R110" s="234">
        <v>1</v>
      </c>
      <c r="T110" s="234">
        <v>25</v>
      </c>
      <c r="U110" s="234">
        <v>0.5</v>
      </c>
      <c r="AA110" s="234">
        <v>43</v>
      </c>
      <c r="AB110" s="234" t="s">
        <v>518</v>
      </c>
      <c r="AC110" s="234" t="s">
        <v>519</v>
      </c>
      <c r="AD110" s="234" t="s">
        <v>467</v>
      </c>
      <c r="AE110" s="234" t="s">
        <v>520</v>
      </c>
      <c r="AF110" s="234" t="s">
        <v>521</v>
      </c>
      <c r="AG110" s="234" t="s">
        <v>435</v>
      </c>
      <c r="AH110" s="234" t="s">
        <v>468</v>
      </c>
      <c r="AJ110" s="234" t="s">
        <v>467</v>
      </c>
      <c r="AL110" s="234" t="s">
        <v>431</v>
      </c>
      <c r="AM110" s="234">
        <v>1</v>
      </c>
    </row>
    <row r="111" spans="2:39">
      <c r="B111" s="234" t="s">
        <v>522</v>
      </c>
      <c r="C111" s="234" t="s">
        <v>523</v>
      </c>
      <c r="D111" s="234" t="s">
        <v>346</v>
      </c>
      <c r="E111" s="234" t="s">
        <v>32</v>
      </c>
      <c r="F111" s="234" t="s">
        <v>172</v>
      </c>
      <c r="G111" s="234" t="s">
        <v>369</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524</v>
      </c>
      <c r="AC111" s="234" t="s">
        <v>519</v>
      </c>
      <c r="AD111" s="234" t="s">
        <v>467</v>
      </c>
      <c r="AE111" s="234" t="s">
        <v>163</v>
      </c>
      <c r="AF111" s="234" t="s">
        <v>521</v>
      </c>
      <c r="AG111" s="234" t="s">
        <v>435</v>
      </c>
      <c r="AH111" s="234" t="s">
        <v>468</v>
      </c>
      <c r="AJ111" s="234" t="s">
        <v>467</v>
      </c>
      <c r="AL111" s="234" t="s">
        <v>431</v>
      </c>
      <c r="AM111" s="234">
        <v>2</v>
      </c>
    </row>
    <row r="112" spans="2:39">
      <c r="D112" s="234" t="s">
        <v>28</v>
      </c>
      <c r="F112" s="234" t="s">
        <v>172</v>
      </c>
      <c r="G112" s="234" t="s">
        <v>377</v>
      </c>
      <c r="I112" s="234">
        <v>1</v>
      </c>
      <c r="J112" s="234">
        <v>0.27777777777777801</v>
      </c>
      <c r="N112" s="234">
        <v>4.9020999999999999</v>
      </c>
      <c r="O112" s="234">
        <v>1.49E-2</v>
      </c>
      <c r="P112" s="234">
        <v>6.62222222222222</v>
      </c>
      <c r="R112" s="234">
        <v>1</v>
      </c>
      <c r="T112" s="234">
        <v>25</v>
      </c>
      <c r="U112" s="234">
        <v>0.5</v>
      </c>
      <c r="AA112" s="234">
        <v>42</v>
      </c>
      <c r="AB112" s="234" t="s">
        <v>524</v>
      </c>
      <c r="AC112" s="234" t="s">
        <v>519</v>
      </c>
      <c r="AD112" s="234" t="s">
        <v>467</v>
      </c>
      <c r="AE112" s="234" t="s">
        <v>163</v>
      </c>
      <c r="AF112" s="234" t="s">
        <v>521</v>
      </c>
      <c r="AG112" s="234" t="s">
        <v>435</v>
      </c>
      <c r="AH112" s="234" t="s">
        <v>468</v>
      </c>
      <c r="AJ112" s="234" t="s">
        <v>467</v>
      </c>
      <c r="AL112" s="234" t="s">
        <v>431</v>
      </c>
      <c r="AM112" s="234">
        <v>2</v>
      </c>
    </row>
    <row r="113" spans="2:39">
      <c r="F113" s="234" t="s">
        <v>172</v>
      </c>
      <c r="G113" s="234" t="s">
        <v>378</v>
      </c>
      <c r="I113" s="234">
        <v>1</v>
      </c>
      <c r="J113" s="234">
        <v>0.26315789473684198</v>
      </c>
      <c r="N113" s="234">
        <v>4.4118899999999996</v>
      </c>
      <c r="O113" s="234">
        <v>1.49E-2</v>
      </c>
      <c r="P113" s="234">
        <v>7.6569444444444503</v>
      </c>
      <c r="R113" s="234">
        <v>1</v>
      </c>
      <c r="T113" s="234">
        <v>25</v>
      </c>
      <c r="U113" s="234">
        <v>0.5</v>
      </c>
      <c r="AA113" s="234">
        <v>42</v>
      </c>
      <c r="AB113" s="234" t="s">
        <v>524</v>
      </c>
      <c r="AC113" s="234" t="s">
        <v>519</v>
      </c>
      <c r="AD113" s="234" t="s">
        <v>467</v>
      </c>
      <c r="AE113" s="234" t="s">
        <v>163</v>
      </c>
      <c r="AF113" s="234" t="s">
        <v>521</v>
      </c>
      <c r="AG113" s="234" t="s">
        <v>435</v>
      </c>
      <c r="AH113" s="234" t="s">
        <v>468</v>
      </c>
      <c r="AJ113" s="234" t="s">
        <v>467</v>
      </c>
      <c r="AL113" s="234" t="s">
        <v>431</v>
      </c>
      <c r="AM113" s="234">
        <v>2</v>
      </c>
    </row>
    <row r="114" spans="2:39">
      <c r="F114" s="234" t="s">
        <v>172</v>
      </c>
      <c r="G114" s="234" t="s">
        <v>379</v>
      </c>
      <c r="I114" s="234">
        <v>1</v>
      </c>
      <c r="J114" s="234">
        <v>0.24390243902438999</v>
      </c>
      <c r="N114" s="234">
        <v>3.970701</v>
      </c>
      <c r="O114" s="234">
        <v>1.49E-2</v>
      </c>
      <c r="P114" s="234">
        <v>8.0708333333333293</v>
      </c>
      <c r="R114" s="234">
        <v>1</v>
      </c>
      <c r="T114" s="234">
        <v>25</v>
      </c>
      <c r="U114" s="234">
        <v>0.5</v>
      </c>
      <c r="AA114" s="234">
        <v>42</v>
      </c>
      <c r="AB114" s="234" t="s">
        <v>524</v>
      </c>
      <c r="AC114" s="234" t="s">
        <v>519</v>
      </c>
      <c r="AD114" s="234" t="s">
        <v>467</v>
      </c>
      <c r="AE114" s="234" t="s">
        <v>163</v>
      </c>
      <c r="AF114" s="234" t="s">
        <v>521</v>
      </c>
      <c r="AG114" s="234" t="s">
        <v>435</v>
      </c>
      <c r="AH114" s="234" t="s">
        <v>468</v>
      </c>
      <c r="AJ114" s="234" t="s">
        <v>467</v>
      </c>
      <c r="AL114" s="234" t="s">
        <v>431</v>
      </c>
      <c r="AM114" s="234">
        <v>2</v>
      </c>
    </row>
    <row r="115" spans="2:39">
      <c r="B115" s="234" t="s">
        <v>525</v>
      </c>
      <c r="C115" s="234" t="s">
        <v>526</v>
      </c>
      <c r="D115" s="234" t="s">
        <v>28</v>
      </c>
      <c r="E115" s="234" t="s">
        <v>32</v>
      </c>
      <c r="F115" s="234" t="s">
        <v>172</v>
      </c>
      <c r="G115" s="234" t="s">
        <v>369</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527</v>
      </c>
      <c r="AC115" s="234" t="s">
        <v>160</v>
      </c>
      <c r="AD115" s="234" t="s">
        <v>467</v>
      </c>
      <c r="AE115" s="234" t="s">
        <v>163</v>
      </c>
      <c r="AF115" s="234" t="s">
        <v>28</v>
      </c>
      <c r="AG115" s="234" t="s">
        <v>435</v>
      </c>
      <c r="AH115" s="234" t="s">
        <v>468</v>
      </c>
      <c r="AJ115" s="234" t="s">
        <v>469</v>
      </c>
      <c r="AK115" s="234">
        <v>0.99</v>
      </c>
      <c r="AL115" s="234" t="s">
        <v>431</v>
      </c>
      <c r="AM115" s="234">
        <v>1</v>
      </c>
    </row>
    <row r="116" spans="2:39">
      <c r="F116" s="234" t="s">
        <v>172</v>
      </c>
      <c r="G116" s="234" t="s">
        <v>377</v>
      </c>
      <c r="I116" s="234">
        <v>0.99</v>
      </c>
      <c r="N116" s="234">
        <v>1.1174999999999999</v>
      </c>
      <c r="O116" s="234">
        <v>7.9714999999999994E-3</v>
      </c>
      <c r="P116" s="234">
        <v>1.8625</v>
      </c>
      <c r="R116" s="234">
        <v>0.99</v>
      </c>
      <c r="T116" s="234">
        <v>20</v>
      </c>
      <c r="U116" s="234">
        <v>0.5</v>
      </c>
      <c r="AA116" s="234">
        <v>44</v>
      </c>
      <c r="AB116" s="234" t="s">
        <v>527</v>
      </c>
      <c r="AC116" s="234" t="s">
        <v>160</v>
      </c>
      <c r="AD116" s="234" t="s">
        <v>467</v>
      </c>
      <c r="AE116" s="234" t="s">
        <v>163</v>
      </c>
      <c r="AF116" s="234" t="s">
        <v>28</v>
      </c>
      <c r="AG116" s="234" t="s">
        <v>435</v>
      </c>
      <c r="AH116" s="234" t="s">
        <v>468</v>
      </c>
      <c r="AJ116" s="234" t="s">
        <v>469</v>
      </c>
      <c r="AK116" s="234">
        <v>0.99</v>
      </c>
      <c r="AL116" s="234" t="s">
        <v>431</v>
      </c>
      <c r="AM116" s="234">
        <v>1</v>
      </c>
    </row>
    <row r="117" spans="2:39">
      <c r="F117" s="234" t="s">
        <v>172</v>
      </c>
      <c r="G117" s="234" t="s">
        <v>378</v>
      </c>
      <c r="I117" s="234">
        <v>0.99</v>
      </c>
      <c r="N117" s="234">
        <v>1.0429999999999999</v>
      </c>
      <c r="O117" s="234">
        <v>7.5989999999999999E-3</v>
      </c>
      <c r="P117" s="234">
        <v>2.0694444444444402</v>
      </c>
      <c r="R117" s="234">
        <v>0.99</v>
      </c>
      <c r="T117" s="234">
        <v>20</v>
      </c>
      <c r="U117" s="234">
        <v>0.5</v>
      </c>
      <c r="AA117" s="234">
        <v>44</v>
      </c>
      <c r="AB117" s="234" t="s">
        <v>527</v>
      </c>
      <c r="AC117" s="234" t="s">
        <v>160</v>
      </c>
      <c r="AD117" s="234" t="s">
        <v>467</v>
      </c>
      <c r="AE117" s="234" t="s">
        <v>163</v>
      </c>
      <c r="AF117" s="234" t="s">
        <v>28</v>
      </c>
      <c r="AG117" s="234" t="s">
        <v>435</v>
      </c>
      <c r="AH117" s="234" t="s">
        <v>468</v>
      </c>
      <c r="AJ117" s="234" t="s">
        <v>469</v>
      </c>
      <c r="AK117" s="234">
        <v>0.99</v>
      </c>
      <c r="AL117" s="234" t="s">
        <v>431</v>
      </c>
      <c r="AM117" s="234">
        <v>1</v>
      </c>
    </row>
    <row r="118" spans="2:39">
      <c r="F118" s="234" t="s">
        <v>172</v>
      </c>
      <c r="G118" s="234" t="s">
        <v>379</v>
      </c>
      <c r="I118" s="234">
        <v>0.99</v>
      </c>
      <c r="N118" s="234">
        <v>0.96850000000000003</v>
      </c>
      <c r="O118" s="234">
        <v>6.8539999999999998E-3</v>
      </c>
      <c r="P118" s="234">
        <v>2.0694444444444402</v>
      </c>
      <c r="R118" s="234">
        <v>0.99</v>
      </c>
      <c r="T118" s="234">
        <v>20</v>
      </c>
      <c r="U118" s="234">
        <v>0.5</v>
      </c>
      <c r="AA118" s="234">
        <v>44</v>
      </c>
      <c r="AB118" s="234" t="s">
        <v>527</v>
      </c>
      <c r="AC118" s="234" t="s">
        <v>160</v>
      </c>
      <c r="AD118" s="234" t="s">
        <v>467</v>
      </c>
      <c r="AE118" s="234" t="s">
        <v>163</v>
      </c>
      <c r="AF118" s="234" t="s">
        <v>28</v>
      </c>
      <c r="AG118" s="234" t="s">
        <v>435</v>
      </c>
      <c r="AH118" s="234" t="s">
        <v>468</v>
      </c>
      <c r="AJ118" s="234" t="s">
        <v>469</v>
      </c>
      <c r="AK118" s="234">
        <v>0.99</v>
      </c>
      <c r="AL118" s="234" t="s">
        <v>431</v>
      </c>
      <c r="AM118" s="234">
        <v>1</v>
      </c>
    </row>
    <row r="119" spans="2:39">
      <c r="B119" s="234" t="s">
        <v>528</v>
      </c>
      <c r="C119" s="234" t="s">
        <v>529</v>
      </c>
      <c r="D119" s="234" t="s">
        <v>345</v>
      </c>
      <c r="E119" s="234" t="s">
        <v>32</v>
      </c>
      <c r="F119" s="234" t="s">
        <v>172</v>
      </c>
      <c r="G119" s="234" t="s">
        <v>369</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530</v>
      </c>
      <c r="AC119" s="234" t="s">
        <v>160</v>
      </c>
      <c r="AD119" s="234" t="s">
        <v>467</v>
      </c>
      <c r="AE119" s="234" t="s">
        <v>417</v>
      </c>
      <c r="AF119" s="234" t="s">
        <v>137</v>
      </c>
      <c r="AG119" s="234" t="s">
        <v>435</v>
      </c>
      <c r="AH119" s="234" t="s">
        <v>468</v>
      </c>
      <c r="AJ119" s="234" t="s">
        <v>469</v>
      </c>
      <c r="AK119" s="234">
        <v>0.99</v>
      </c>
      <c r="AL119" s="234" t="s">
        <v>431</v>
      </c>
      <c r="AM119" s="234">
        <v>1</v>
      </c>
    </row>
    <row r="120" spans="2:39">
      <c r="F120" s="234" t="s">
        <v>172</v>
      </c>
      <c r="G120" s="234" t="s">
        <v>377</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530</v>
      </c>
      <c r="AC120" s="234" t="s">
        <v>160</v>
      </c>
      <c r="AD120" s="234" t="s">
        <v>467</v>
      </c>
      <c r="AE120" s="234" t="s">
        <v>417</v>
      </c>
      <c r="AF120" s="234" t="s">
        <v>137</v>
      </c>
      <c r="AG120" s="234" t="s">
        <v>435</v>
      </c>
      <c r="AH120" s="234" t="s">
        <v>468</v>
      </c>
      <c r="AJ120" s="234" t="s">
        <v>469</v>
      </c>
      <c r="AK120" s="234">
        <v>0.99</v>
      </c>
      <c r="AL120" s="234" t="s">
        <v>431</v>
      </c>
      <c r="AM120" s="234">
        <v>1</v>
      </c>
    </row>
    <row r="121" spans="2:39">
      <c r="F121" s="234" t="s">
        <v>172</v>
      </c>
      <c r="G121" s="234" t="s">
        <v>378</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530</v>
      </c>
      <c r="AC121" s="234" t="s">
        <v>160</v>
      </c>
      <c r="AD121" s="234" t="s">
        <v>467</v>
      </c>
      <c r="AE121" s="234" t="s">
        <v>417</v>
      </c>
      <c r="AF121" s="234" t="s">
        <v>137</v>
      </c>
      <c r="AG121" s="234" t="s">
        <v>435</v>
      </c>
      <c r="AH121" s="234" t="s">
        <v>468</v>
      </c>
      <c r="AJ121" s="234" t="s">
        <v>469</v>
      </c>
      <c r="AK121" s="234">
        <v>0.99</v>
      </c>
      <c r="AL121" s="234" t="s">
        <v>431</v>
      </c>
      <c r="AM121" s="234">
        <v>1</v>
      </c>
    </row>
    <row r="122" spans="2:39">
      <c r="F122" s="234" t="s">
        <v>172</v>
      </c>
      <c r="G122" s="234" t="s">
        <v>379</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530</v>
      </c>
      <c r="AC122" s="234" t="s">
        <v>160</v>
      </c>
      <c r="AD122" s="234" t="s">
        <v>467</v>
      </c>
      <c r="AE122" s="234" t="s">
        <v>417</v>
      </c>
      <c r="AF122" s="234" t="s">
        <v>137</v>
      </c>
      <c r="AG122" s="234" t="s">
        <v>435</v>
      </c>
      <c r="AH122" s="234" t="s">
        <v>468</v>
      </c>
      <c r="AJ122" s="234" t="s">
        <v>469</v>
      </c>
      <c r="AK122" s="234">
        <v>0.99</v>
      </c>
      <c r="AL122" s="234" t="s">
        <v>431</v>
      </c>
      <c r="AM122" s="234">
        <v>1</v>
      </c>
    </row>
    <row r="123" spans="2:39">
      <c r="B123" s="234" t="s">
        <v>531</v>
      </c>
      <c r="C123" s="234" t="s">
        <v>532</v>
      </c>
      <c r="D123" s="234" t="s">
        <v>182</v>
      </c>
      <c r="E123" s="234" t="s">
        <v>32</v>
      </c>
      <c r="F123" s="234" t="s">
        <v>172</v>
      </c>
      <c r="G123" s="234" t="s">
        <v>369</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533</v>
      </c>
      <c r="AC123" s="234" t="s">
        <v>161</v>
      </c>
      <c r="AD123" s="234" t="s">
        <v>467</v>
      </c>
      <c r="AE123" s="234" t="s">
        <v>520</v>
      </c>
      <c r="AF123" s="234" t="s">
        <v>198</v>
      </c>
      <c r="AG123" s="234" t="s">
        <v>435</v>
      </c>
      <c r="AH123" s="234" t="s">
        <v>468</v>
      </c>
      <c r="AJ123" s="234" t="s">
        <v>467</v>
      </c>
      <c r="AK123" s="234">
        <v>0.98</v>
      </c>
      <c r="AL123" s="234" t="s">
        <v>431</v>
      </c>
      <c r="AM123" s="234">
        <v>1</v>
      </c>
    </row>
    <row r="124" spans="2:39">
      <c r="D124" s="234" t="s">
        <v>218</v>
      </c>
      <c r="F124" s="234" t="s">
        <v>172</v>
      </c>
      <c r="G124" s="234" t="s">
        <v>377</v>
      </c>
      <c r="I124" s="234">
        <v>0.95</v>
      </c>
      <c r="J124" s="234">
        <v>0.05</v>
      </c>
      <c r="K124" s="234">
        <v>0.58823529411764697</v>
      </c>
      <c r="N124" s="234">
        <v>13.41</v>
      </c>
      <c r="O124" s="234">
        <v>0.14899999999999999</v>
      </c>
      <c r="P124" s="234">
        <v>11.3819444444444</v>
      </c>
      <c r="R124" s="234">
        <v>0.98</v>
      </c>
      <c r="T124" s="234">
        <v>25</v>
      </c>
      <c r="U124" s="234">
        <v>4.5</v>
      </c>
      <c r="AA124" s="234">
        <v>47</v>
      </c>
      <c r="AB124" s="234" t="s">
        <v>533</v>
      </c>
      <c r="AC124" s="234" t="s">
        <v>161</v>
      </c>
      <c r="AD124" s="234" t="s">
        <v>467</v>
      </c>
      <c r="AE124" s="234" t="s">
        <v>520</v>
      </c>
      <c r="AF124" s="234" t="s">
        <v>198</v>
      </c>
      <c r="AG124" s="234" t="s">
        <v>435</v>
      </c>
      <c r="AH124" s="234" t="s">
        <v>468</v>
      </c>
      <c r="AJ124" s="234" t="s">
        <v>467</v>
      </c>
      <c r="AK124" s="234">
        <v>0.98</v>
      </c>
      <c r="AL124" s="234" t="s">
        <v>431</v>
      </c>
      <c r="AM124" s="234">
        <v>1</v>
      </c>
    </row>
    <row r="125" spans="2:39">
      <c r="D125" s="234" t="s">
        <v>28</v>
      </c>
      <c r="F125" s="234" t="s">
        <v>172</v>
      </c>
      <c r="G125" s="234" t="s">
        <v>378</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533</v>
      </c>
      <c r="AC125" s="234" t="s">
        <v>161</v>
      </c>
      <c r="AD125" s="234" t="s">
        <v>467</v>
      </c>
      <c r="AE125" s="234" t="s">
        <v>520</v>
      </c>
      <c r="AF125" s="234" t="s">
        <v>198</v>
      </c>
      <c r="AG125" s="234" t="s">
        <v>435</v>
      </c>
      <c r="AH125" s="234" t="s">
        <v>468</v>
      </c>
      <c r="AJ125" s="234" t="s">
        <v>467</v>
      </c>
      <c r="AK125" s="234">
        <v>0.98</v>
      </c>
      <c r="AL125" s="234" t="s">
        <v>431</v>
      </c>
      <c r="AM125" s="234">
        <v>1</v>
      </c>
    </row>
    <row r="126" spans="2:39">
      <c r="F126" s="234" t="s">
        <v>172</v>
      </c>
      <c r="G126" s="234" t="s">
        <v>379</v>
      </c>
      <c r="I126" s="234">
        <v>0.95</v>
      </c>
      <c r="J126" s="234">
        <v>0.05</v>
      </c>
      <c r="K126" s="234">
        <v>0.58823529411764697</v>
      </c>
      <c r="N126" s="234">
        <v>11.92</v>
      </c>
      <c r="O126" s="234">
        <v>0.14899999999999999</v>
      </c>
      <c r="P126" s="234">
        <v>15.0034722222222</v>
      </c>
      <c r="R126" s="234">
        <v>0.98</v>
      </c>
      <c r="T126" s="234">
        <v>30</v>
      </c>
      <c r="U126" s="234">
        <v>4.5</v>
      </c>
      <c r="AA126" s="234">
        <v>47</v>
      </c>
      <c r="AB126" s="234" t="s">
        <v>533</v>
      </c>
      <c r="AC126" s="234" t="s">
        <v>161</v>
      </c>
      <c r="AD126" s="234" t="s">
        <v>467</v>
      </c>
      <c r="AE126" s="234" t="s">
        <v>520</v>
      </c>
      <c r="AF126" s="234" t="s">
        <v>198</v>
      </c>
      <c r="AG126" s="234" t="s">
        <v>435</v>
      </c>
      <c r="AH126" s="234" t="s">
        <v>468</v>
      </c>
      <c r="AJ126" s="234" t="s">
        <v>467</v>
      </c>
      <c r="AK126" s="234">
        <v>0.98</v>
      </c>
      <c r="AL126" s="234" t="s">
        <v>431</v>
      </c>
      <c r="AM126" s="234">
        <v>1</v>
      </c>
    </row>
    <row r="127" spans="2:39">
      <c r="B127" s="234" t="s">
        <v>534</v>
      </c>
      <c r="C127" s="234" t="s">
        <v>535</v>
      </c>
      <c r="D127" s="234" t="s">
        <v>182</v>
      </c>
      <c r="E127" s="234" t="s">
        <v>32</v>
      </c>
      <c r="F127" s="234" t="s">
        <v>172</v>
      </c>
      <c r="G127" s="234" t="s">
        <v>369</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536</v>
      </c>
      <c r="AC127" s="234" t="s">
        <v>161</v>
      </c>
      <c r="AD127" s="234" t="s">
        <v>467</v>
      </c>
      <c r="AE127" s="234" t="s">
        <v>520</v>
      </c>
      <c r="AF127" s="234" t="s">
        <v>198</v>
      </c>
      <c r="AG127" s="234" t="s">
        <v>435</v>
      </c>
      <c r="AH127" s="234" t="s">
        <v>468</v>
      </c>
      <c r="AJ127" s="234" t="s">
        <v>467</v>
      </c>
      <c r="AK127" s="234">
        <v>0.98</v>
      </c>
      <c r="AL127" s="234" t="s">
        <v>431</v>
      </c>
      <c r="AM127" s="234">
        <v>2</v>
      </c>
    </row>
    <row r="128" spans="2:39">
      <c r="D128" s="234" t="s">
        <v>218</v>
      </c>
      <c r="F128" s="234" t="s">
        <v>172</v>
      </c>
      <c r="G128" s="234" t="s">
        <v>377</v>
      </c>
      <c r="I128" s="234">
        <v>0.92</v>
      </c>
      <c r="J128" s="234">
        <v>0.08</v>
      </c>
      <c r="K128" s="234">
        <v>0.41152263374485598</v>
      </c>
      <c r="N128" s="234">
        <v>10.43</v>
      </c>
      <c r="O128" s="234">
        <v>0.20860000000000001</v>
      </c>
      <c r="P128" s="234">
        <v>15.5208333333333</v>
      </c>
      <c r="R128" s="234">
        <v>0.98</v>
      </c>
      <c r="T128" s="234">
        <v>25</v>
      </c>
      <c r="U128" s="234">
        <v>4.5</v>
      </c>
      <c r="AA128" s="234">
        <v>46</v>
      </c>
      <c r="AB128" s="234" t="s">
        <v>536</v>
      </c>
      <c r="AC128" s="234" t="s">
        <v>161</v>
      </c>
      <c r="AD128" s="234" t="s">
        <v>467</v>
      </c>
      <c r="AE128" s="234" t="s">
        <v>520</v>
      </c>
      <c r="AF128" s="234" t="s">
        <v>198</v>
      </c>
      <c r="AG128" s="234" t="s">
        <v>435</v>
      </c>
      <c r="AH128" s="234" t="s">
        <v>468</v>
      </c>
      <c r="AJ128" s="234" t="s">
        <v>467</v>
      </c>
      <c r="AK128" s="234">
        <v>0.98</v>
      </c>
      <c r="AL128" s="234" t="s">
        <v>431</v>
      </c>
      <c r="AM128" s="234">
        <v>2</v>
      </c>
    </row>
    <row r="129" spans="2:39">
      <c r="D129" s="234" t="s">
        <v>28</v>
      </c>
      <c r="F129" s="234" t="s">
        <v>172</v>
      </c>
      <c r="G129" s="234" t="s">
        <v>378</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536</v>
      </c>
      <c r="AC129" s="234" t="s">
        <v>161</v>
      </c>
      <c r="AD129" s="234" t="s">
        <v>467</v>
      </c>
      <c r="AE129" s="234" t="s">
        <v>520</v>
      </c>
      <c r="AF129" s="234" t="s">
        <v>198</v>
      </c>
      <c r="AG129" s="234" t="s">
        <v>435</v>
      </c>
      <c r="AH129" s="234" t="s">
        <v>468</v>
      </c>
      <c r="AJ129" s="234" t="s">
        <v>467</v>
      </c>
      <c r="AK129" s="234">
        <v>0.98</v>
      </c>
      <c r="AL129" s="234" t="s">
        <v>431</v>
      </c>
      <c r="AM129" s="234">
        <v>2</v>
      </c>
    </row>
    <row r="130" spans="2:39">
      <c r="F130" s="234" t="s">
        <v>172</v>
      </c>
      <c r="G130" s="234" t="s">
        <v>379</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536</v>
      </c>
      <c r="AC130" s="234" t="s">
        <v>161</v>
      </c>
      <c r="AD130" s="234" t="s">
        <v>467</v>
      </c>
      <c r="AE130" s="234" t="s">
        <v>520</v>
      </c>
      <c r="AF130" s="234" t="s">
        <v>198</v>
      </c>
      <c r="AG130" s="234" t="s">
        <v>435</v>
      </c>
      <c r="AH130" s="234" t="s">
        <v>468</v>
      </c>
      <c r="AJ130" s="234" t="s">
        <v>467</v>
      </c>
      <c r="AK130" s="234">
        <v>0.98</v>
      </c>
      <c r="AL130" s="234" t="s">
        <v>431</v>
      </c>
      <c r="AM130" s="234">
        <v>2</v>
      </c>
    </row>
    <row r="131" spans="2:39">
      <c r="B131" s="234" t="s">
        <v>537</v>
      </c>
      <c r="C131" s="234" t="s">
        <v>538</v>
      </c>
      <c r="D131" s="234" t="s">
        <v>182</v>
      </c>
      <c r="E131" s="234" t="s">
        <v>32</v>
      </c>
      <c r="F131" s="234" t="s">
        <v>172</v>
      </c>
      <c r="G131" s="234" t="s">
        <v>369</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539</v>
      </c>
      <c r="AC131" s="234" t="s">
        <v>161</v>
      </c>
      <c r="AD131" s="234" t="s">
        <v>467</v>
      </c>
      <c r="AE131" s="234" t="s">
        <v>163</v>
      </c>
      <c r="AF131" s="234" t="s">
        <v>198</v>
      </c>
      <c r="AG131" s="234" t="s">
        <v>435</v>
      </c>
      <c r="AH131" s="234" t="s">
        <v>468</v>
      </c>
      <c r="AJ131" s="234" t="s">
        <v>467</v>
      </c>
      <c r="AK131" s="234">
        <v>0.98</v>
      </c>
      <c r="AL131" s="234" t="s">
        <v>431</v>
      </c>
      <c r="AM131" s="234">
        <v>3</v>
      </c>
    </row>
    <row r="132" spans="2:39">
      <c r="D132" s="234" t="s">
        <v>28</v>
      </c>
      <c r="F132" s="234" t="s">
        <v>172</v>
      </c>
      <c r="G132" s="234" t="s">
        <v>377</v>
      </c>
      <c r="I132" s="234">
        <v>0.92</v>
      </c>
      <c r="J132" s="234">
        <v>0.08</v>
      </c>
      <c r="K132" s="234">
        <v>0.89285714285714302</v>
      </c>
      <c r="N132" s="234">
        <v>10.43</v>
      </c>
      <c r="O132" s="234">
        <v>0.20860000000000001</v>
      </c>
      <c r="P132" s="234">
        <v>15.5208333333333</v>
      </c>
      <c r="R132" s="234">
        <v>0.98</v>
      </c>
      <c r="T132" s="234">
        <v>25</v>
      </c>
      <c r="U132" s="234">
        <v>4.5</v>
      </c>
      <c r="AA132" s="234">
        <v>48</v>
      </c>
      <c r="AB132" s="234" t="s">
        <v>539</v>
      </c>
      <c r="AC132" s="234" t="s">
        <v>161</v>
      </c>
      <c r="AD132" s="234" t="s">
        <v>467</v>
      </c>
      <c r="AE132" s="234" t="s">
        <v>163</v>
      </c>
      <c r="AF132" s="234" t="s">
        <v>198</v>
      </c>
      <c r="AG132" s="234" t="s">
        <v>435</v>
      </c>
      <c r="AH132" s="234" t="s">
        <v>468</v>
      </c>
      <c r="AJ132" s="234" t="s">
        <v>467</v>
      </c>
      <c r="AK132" s="234">
        <v>0.98</v>
      </c>
      <c r="AL132" s="234" t="s">
        <v>431</v>
      </c>
      <c r="AM132" s="234">
        <v>3</v>
      </c>
    </row>
    <row r="133" spans="2:39">
      <c r="F133" s="234" t="s">
        <v>172</v>
      </c>
      <c r="G133" s="234" t="s">
        <v>378</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539</v>
      </c>
      <c r="AC133" s="234" t="s">
        <v>161</v>
      </c>
      <c r="AD133" s="234" t="s">
        <v>467</v>
      </c>
      <c r="AE133" s="234" t="s">
        <v>163</v>
      </c>
      <c r="AF133" s="234" t="s">
        <v>198</v>
      </c>
      <c r="AG133" s="234" t="s">
        <v>435</v>
      </c>
      <c r="AH133" s="234" t="s">
        <v>468</v>
      </c>
      <c r="AJ133" s="234" t="s">
        <v>467</v>
      </c>
      <c r="AK133" s="234">
        <v>0.98</v>
      </c>
      <c r="AL133" s="234" t="s">
        <v>431</v>
      </c>
      <c r="AM133" s="234">
        <v>3</v>
      </c>
    </row>
    <row r="134" spans="2:39">
      <c r="F134" s="234" t="s">
        <v>172</v>
      </c>
      <c r="G134" s="234" t="s">
        <v>379</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539</v>
      </c>
      <c r="AC134" s="234" t="s">
        <v>161</v>
      </c>
      <c r="AD134" s="234" t="s">
        <v>467</v>
      </c>
      <c r="AE134" s="234" t="s">
        <v>163</v>
      </c>
      <c r="AF134" s="234" t="s">
        <v>198</v>
      </c>
      <c r="AG134" s="234" t="s">
        <v>435</v>
      </c>
      <c r="AH134" s="234" t="s">
        <v>468</v>
      </c>
      <c r="AJ134" s="234" t="s">
        <v>467</v>
      </c>
      <c r="AK134" s="234">
        <v>0.98</v>
      </c>
      <c r="AL134" s="234" t="s">
        <v>431</v>
      </c>
      <c r="AM134" s="234">
        <v>3</v>
      </c>
    </row>
    <row r="135" spans="2:39">
      <c r="B135" s="234" t="s">
        <v>540</v>
      </c>
      <c r="C135" s="234" t="s">
        <v>541</v>
      </c>
      <c r="D135" s="234" t="s">
        <v>184</v>
      </c>
      <c r="E135" s="234" t="s">
        <v>32</v>
      </c>
      <c r="F135" s="234" t="s">
        <v>172</v>
      </c>
      <c r="G135" s="234" t="s">
        <v>369</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542</v>
      </c>
      <c r="AC135" s="234" t="s">
        <v>399</v>
      </c>
      <c r="AD135" s="234" t="s">
        <v>467</v>
      </c>
      <c r="AE135" s="234" t="s">
        <v>399</v>
      </c>
      <c r="AF135" s="234" t="s">
        <v>195</v>
      </c>
      <c r="AG135" s="234" t="s">
        <v>435</v>
      </c>
      <c r="AH135" s="234" t="s">
        <v>468</v>
      </c>
      <c r="AI135" s="234">
        <v>0.114155251141553</v>
      </c>
      <c r="AJ135" s="234" t="s">
        <v>543</v>
      </c>
      <c r="AK135" s="234">
        <v>0.114155251141553</v>
      </c>
      <c r="AL135" s="234" t="s">
        <v>431</v>
      </c>
      <c r="AM135" s="234">
        <v>1</v>
      </c>
    </row>
    <row r="136" spans="2:39">
      <c r="F136" s="234" t="s">
        <v>172</v>
      </c>
      <c r="G136" s="234" t="s">
        <v>377</v>
      </c>
      <c r="I136" s="234">
        <v>1</v>
      </c>
      <c r="N136" s="234">
        <v>3.3702790767620598</v>
      </c>
      <c r="O136" s="234">
        <v>6.7049999999999998E-4</v>
      </c>
      <c r="P136" s="234">
        <v>0.43458333333333299</v>
      </c>
      <c r="T136" s="234">
        <v>30</v>
      </c>
      <c r="U136" s="234">
        <v>0.25</v>
      </c>
      <c r="AA136" s="234">
        <v>49</v>
      </c>
      <c r="AB136" s="234" t="s">
        <v>542</v>
      </c>
      <c r="AC136" s="234" t="s">
        <v>399</v>
      </c>
      <c r="AD136" s="234" t="s">
        <v>467</v>
      </c>
      <c r="AE136" s="234" t="s">
        <v>399</v>
      </c>
      <c r="AF136" s="234" t="s">
        <v>195</v>
      </c>
      <c r="AG136" s="234" t="s">
        <v>435</v>
      </c>
      <c r="AH136" s="234" t="s">
        <v>468</v>
      </c>
      <c r="AI136" s="234">
        <v>0.114155251141553</v>
      </c>
      <c r="AJ136" s="234" t="s">
        <v>543</v>
      </c>
      <c r="AK136" s="234">
        <v>0.114155251141553</v>
      </c>
      <c r="AL136" s="234" t="s">
        <v>431</v>
      </c>
      <c r="AM136" s="234">
        <v>1</v>
      </c>
    </row>
    <row r="137" spans="2:39">
      <c r="F137" s="234" t="s">
        <v>172</v>
      </c>
      <c r="G137" s="234" t="s">
        <v>378</v>
      </c>
      <c r="I137" s="234">
        <v>1</v>
      </c>
      <c r="N137" s="234">
        <v>3.1000548885491299</v>
      </c>
      <c r="O137" s="234">
        <v>5.9599999999999996E-4</v>
      </c>
      <c r="P137" s="234">
        <v>0.62083333333333302</v>
      </c>
      <c r="T137" s="234">
        <v>30</v>
      </c>
      <c r="U137" s="234">
        <v>0.25</v>
      </c>
      <c r="AA137" s="234">
        <v>49</v>
      </c>
      <c r="AB137" s="234" t="s">
        <v>542</v>
      </c>
      <c r="AC137" s="234" t="s">
        <v>399</v>
      </c>
      <c r="AD137" s="234" t="s">
        <v>467</v>
      </c>
      <c r="AE137" s="234" t="s">
        <v>399</v>
      </c>
      <c r="AF137" s="234" t="s">
        <v>195</v>
      </c>
      <c r="AG137" s="234" t="s">
        <v>435</v>
      </c>
      <c r="AH137" s="234" t="s">
        <v>468</v>
      </c>
      <c r="AI137" s="234">
        <v>0.114155251141553</v>
      </c>
      <c r="AJ137" s="234" t="s">
        <v>543</v>
      </c>
      <c r="AK137" s="234">
        <v>0.114155251141553</v>
      </c>
      <c r="AL137" s="234" t="s">
        <v>431</v>
      </c>
      <c r="AM137" s="234">
        <v>1</v>
      </c>
    </row>
    <row r="138" spans="2:39">
      <c r="F138" s="234" t="s">
        <v>172</v>
      </c>
      <c r="G138" s="234" t="s">
        <v>379</v>
      </c>
      <c r="I138" s="234">
        <v>1</v>
      </c>
      <c r="N138" s="234">
        <v>2.8116203829751401</v>
      </c>
      <c r="O138" s="234">
        <v>5.9599999999999996E-4</v>
      </c>
      <c r="P138" s="234">
        <v>0.72430555555555598</v>
      </c>
      <c r="T138" s="234">
        <v>30</v>
      </c>
      <c r="U138" s="234">
        <v>0.25</v>
      </c>
      <c r="AA138" s="234">
        <v>49</v>
      </c>
      <c r="AB138" s="234" t="s">
        <v>542</v>
      </c>
      <c r="AC138" s="234" t="s">
        <v>399</v>
      </c>
      <c r="AD138" s="234" t="s">
        <v>467</v>
      </c>
      <c r="AE138" s="234" t="s">
        <v>399</v>
      </c>
      <c r="AF138" s="234" t="s">
        <v>195</v>
      </c>
      <c r="AG138" s="234" t="s">
        <v>435</v>
      </c>
      <c r="AH138" s="234" t="s">
        <v>468</v>
      </c>
      <c r="AI138" s="234">
        <v>0.114155251141553</v>
      </c>
      <c r="AJ138" s="234" t="s">
        <v>543</v>
      </c>
      <c r="AK138" s="234">
        <v>0.114155251141553</v>
      </c>
      <c r="AL138" s="234" t="s">
        <v>431</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G12" sqref="G12"/>
    </sheetView>
  </sheetViews>
  <sheetFormatPr baseColWidth="10" defaultColWidth="8.796875" defaultRowHeight="15"/>
  <cols>
    <col min="1" max="1" width="8.796875" style="234"/>
    <col min="2" max="2" width="15.59765625" style="234" bestFit="1" customWidth="1"/>
    <col min="3" max="16384" width="8.796875" style="234"/>
  </cols>
  <sheetData>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544</v>
      </c>
      <c r="C3" s="234" t="s">
        <v>433</v>
      </c>
      <c r="D3" s="234" t="s">
        <v>345</v>
      </c>
      <c r="E3" s="234" t="s">
        <v>28</v>
      </c>
      <c r="F3" s="234" t="s">
        <v>172</v>
      </c>
      <c r="G3" s="234" t="s">
        <v>369</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434</v>
      </c>
      <c r="AC3" s="234" t="s">
        <v>64</v>
      </c>
      <c r="AD3" s="234" t="s">
        <v>427</v>
      </c>
      <c r="AE3" s="234" t="s">
        <v>417</v>
      </c>
      <c r="AF3" s="234" t="s">
        <v>137</v>
      </c>
      <c r="AG3" s="234" t="s">
        <v>435</v>
      </c>
      <c r="AH3" s="234" t="s">
        <v>429</v>
      </c>
      <c r="AJ3" s="234" t="s">
        <v>436</v>
      </c>
      <c r="AK3" s="234">
        <v>0.95</v>
      </c>
      <c r="AL3" s="234" t="s">
        <v>545</v>
      </c>
      <c r="AM3" s="234">
        <v>1</v>
      </c>
    </row>
    <row r="4" spans="2:39">
      <c r="E4" s="234" t="s">
        <v>34</v>
      </c>
      <c r="F4" s="234" t="s">
        <v>172</v>
      </c>
      <c r="G4" s="234" t="s">
        <v>377</v>
      </c>
      <c r="I4" s="234">
        <v>0.28000000000000003</v>
      </c>
      <c r="L4" s="234">
        <v>1.6666666666666701</v>
      </c>
      <c r="N4" s="234">
        <v>8.94</v>
      </c>
      <c r="P4" s="234">
        <v>31.0416666666667</v>
      </c>
      <c r="R4" s="234">
        <v>0.95</v>
      </c>
      <c r="T4" s="234">
        <v>15</v>
      </c>
      <c r="U4" s="234">
        <v>0.5</v>
      </c>
      <c r="V4" s="234">
        <v>10</v>
      </c>
      <c r="W4" s="234">
        <v>6</v>
      </c>
      <c r="Y4" s="234">
        <v>270</v>
      </c>
      <c r="AA4" s="234">
        <v>9</v>
      </c>
      <c r="AB4" s="234" t="s">
        <v>434</v>
      </c>
      <c r="AC4" s="234" t="s">
        <v>64</v>
      </c>
      <c r="AD4" s="234" t="s">
        <v>427</v>
      </c>
      <c r="AE4" s="234" t="s">
        <v>417</v>
      </c>
      <c r="AF4" s="234" t="s">
        <v>137</v>
      </c>
      <c r="AG4" s="234" t="s">
        <v>435</v>
      </c>
      <c r="AH4" s="234" t="s">
        <v>429</v>
      </c>
      <c r="AJ4" s="234" t="s">
        <v>436</v>
      </c>
      <c r="AK4" s="234">
        <v>0.95</v>
      </c>
      <c r="AL4" s="234" t="s">
        <v>545</v>
      </c>
      <c r="AM4" s="234">
        <v>1</v>
      </c>
    </row>
    <row r="5" spans="2:39">
      <c r="F5" s="234" t="s">
        <v>172</v>
      </c>
      <c r="G5" s="234" t="s">
        <v>378</v>
      </c>
      <c r="I5" s="234">
        <v>0.28000000000000003</v>
      </c>
      <c r="L5" s="234">
        <v>1.6666666666666701</v>
      </c>
      <c r="N5" s="234">
        <v>8.1950000000000003</v>
      </c>
      <c r="P5" s="234">
        <v>28.9722222222222</v>
      </c>
      <c r="R5" s="234">
        <v>0.95</v>
      </c>
      <c r="T5" s="234">
        <v>15</v>
      </c>
      <c r="U5" s="234">
        <v>0.5</v>
      </c>
      <c r="V5" s="234">
        <v>10</v>
      </c>
      <c r="W5" s="234">
        <v>6</v>
      </c>
      <c r="Y5" s="234">
        <v>270</v>
      </c>
      <c r="AA5" s="234">
        <v>9</v>
      </c>
      <c r="AB5" s="234" t="s">
        <v>434</v>
      </c>
      <c r="AC5" s="234" t="s">
        <v>64</v>
      </c>
      <c r="AD5" s="234" t="s">
        <v>427</v>
      </c>
      <c r="AE5" s="234" t="s">
        <v>417</v>
      </c>
      <c r="AF5" s="234" t="s">
        <v>137</v>
      </c>
      <c r="AG5" s="234" t="s">
        <v>435</v>
      </c>
      <c r="AH5" s="234" t="s">
        <v>429</v>
      </c>
      <c r="AJ5" s="234" t="s">
        <v>436</v>
      </c>
      <c r="AK5" s="234">
        <v>0.95</v>
      </c>
      <c r="AL5" s="234" t="s">
        <v>545</v>
      </c>
      <c r="AM5" s="234">
        <v>1</v>
      </c>
    </row>
    <row r="6" spans="2:39">
      <c r="F6" s="234" t="s">
        <v>172</v>
      </c>
      <c r="G6" s="234" t="s">
        <v>379</v>
      </c>
      <c r="I6" s="234">
        <v>0.28000000000000003</v>
      </c>
      <c r="L6" s="234">
        <v>1.6666666666666701</v>
      </c>
      <c r="N6" s="234">
        <v>7.45</v>
      </c>
      <c r="P6" s="234">
        <v>26.9027777777778</v>
      </c>
      <c r="R6" s="234">
        <v>0.95</v>
      </c>
      <c r="T6" s="234">
        <v>15</v>
      </c>
      <c r="U6" s="234">
        <v>0.5</v>
      </c>
      <c r="V6" s="234">
        <v>10</v>
      </c>
      <c r="W6" s="234">
        <v>6</v>
      </c>
      <c r="Y6" s="234">
        <v>270</v>
      </c>
      <c r="AA6" s="234">
        <v>9</v>
      </c>
      <c r="AB6" s="234" t="s">
        <v>434</v>
      </c>
      <c r="AC6" s="234" t="s">
        <v>64</v>
      </c>
      <c r="AD6" s="234" t="s">
        <v>427</v>
      </c>
      <c r="AE6" s="234" t="s">
        <v>417</v>
      </c>
      <c r="AF6" s="234" t="s">
        <v>137</v>
      </c>
      <c r="AG6" s="234" t="s">
        <v>435</v>
      </c>
      <c r="AH6" s="234" t="s">
        <v>429</v>
      </c>
      <c r="AJ6" s="234" t="s">
        <v>436</v>
      </c>
      <c r="AK6" s="234">
        <v>0.95</v>
      </c>
      <c r="AL6" s="234" t="s">
        <v>545</v>
      </c>
      <c r="AM6" s="234">
        <v>1</v>
      </c>
    </row>
    <row r="7" spans="2:39">
      <c r="B7" s="234" t="s">
        <v>546</v>
      </c>
      <c r="C7" s="234" t="s">
        <v>438</v>
      </c>
      <c r="D7" s="234" t="s">
        <v>345</v>
      </c>
      <c r="E7" s="234" t="s">
        <v>28</v>
      </c>
      <c r="F7" s="234" t="s">
        <v>172</v>
      </c>
      <c r="G7" s="234" t="s">
        <v>369</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439</v>
      </c>
      <c r="AC7" s="234" t="s">
        <v>64</v>
      </c>
      <c r="AD7" s="234" t="s">
        <v>427</v>
      </c>
      <c r="AE7" s="234" t="s">
        <v>417</v>
      </c>
      <c r="AF7" s="234" t="s">
        <v>137</v>
      </c>
      <c r="AG7" s="234" t="s">
        <v>435</v>
      </c>
      <c r="AH7" s="234" t="s">
        <v>429</v>
      </c>
      <c r="AJ7" s="234" t="s">
        <v>436</v>
      </c>
      <c r="AK7" s="234">
        <v>0.98</v>
      </c>
      <c r="AL7" s="234" t="s">
        <v>545</v>
      </c>
      <c r="AM7" s="234">
        <v>2</v>
      </c>
    </row>
    <row r="8" spans="2:39">
      <c r="E8" s="234" t="s">
        <v>34</v>
      </c>
      <c r="F8" s="234" t="s">
        <v>172</v>
      </c>
      <c r="G8" s="234" t="s">
        <v>377</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439</v>
      </c>
      <c r="AC8" s="234" t="s">
        <v>64</v>
      </c>
      <c r="AD8" s="234" t="s">
        <v>427</v>
      </c>
      <c r="AE8" s="234" t="s">
        <v>417</v>
      </c>
      <c r="AF8" s="234" t="s">
        <v>137</v>
      </c>
      <c r="AG8" s="234" t="s">
        <v>435</v>
      </c>
      <c r="AH8" s="234" t="s">
        <v>429</v>
      </c>
      <c r="AJ8" s="234" t="s">
        <v>436</v>
      </c>
      <c r="AK8" s="234">
        <v>0.98</v>
      </c>
      <c r="AL8" s="234" t="s">
        <v>545</v>
      </c>
      <c r="AM8" s="234">
        <v>2</v>
      </c>
    </row>
    <row r="9" spans="2:39">
      <c r="F9" s="234" t="s">
        <v>172</v>
      </c>
      <c r="G9" s="234" t="s">
        <v>378</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439</v>
      </c>
      <c r="AC9" s="234" t="s">
        <v>64</v>
      </c>
      <c r="AD9" s="234" t="s">
        <v>427</v>
      </c>
      <c r="AE9" s="234" t="s">
        <v>417</v>
      </c>
      <c r="AF9" s="234" t="s">
        <v>137</v>
      </c>
      <c r="AG9" s="234" t="s">
        <v>435</v>
      </c>
      <c r="AH9" s="234" t="s">
        <v>429</v>
      </c>
      <c r="AJ9" s="234" t="s">
        <v>436</v>
      </c>
      <c r="AK9" s="234">
        <v>0.98</v>
      </c>
      <c r="AL9" s="234" t="s">
        <v>545</v>
      </c>
      <c r="AM9" s="234">
        <v>2</v>
      </c>
    </row>
    <row r="10" spans="2:39">
      <c r="F10" s="234" t="s">
        <v>172</v>
      </c>
      <c r="G10" s="234" t="s">
        <v>379</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439</v>
      </c>
      <c r="AC10" s="234" t="s">
        <v>64</v>
      </c>
      <c r="AD10" s="234" t="s">
        <v>427</v>
      </c>
      <c r="AE10" s="234" t="s">
        <v>417</v>
      </c>
      <c r="AF10" s="234" t="s">
        <v>137</v>
      </c>
      <c r="AG10" s="234" t="s">
        <v>435</v>
      </c>
      <c r="AH10" s="234" t="s">
        <v>429</v>
      </c>
      <c r="AJ10" s="234" t="s">
        <v>436</v>
      </c>
      <c r="AK10" s="234">
        <v>0.98</v>
      </c>
      <c r="AL10" s="234" t="s">
        <v>545</v>
      </c>
      <c r="AM10" s="234">
        <v>2</v>
      </c>
    </row>
    <row r="11" spans="2:39">
      <c r="B11" s="234" t="s">
        <v>547</v>
      </c>
      <c r="C11" s="234" t="s">
        <v>444</v>
      </c>
      <c r="D11" s="234" t="s">
        <v>345</v>
      </c>
      <c r="E11" s="234" t="s">
        <v>28</v>
      </c>
      <c r="F11" s="234" t="s">
        <v>172</v>
      </c>
      <c r="G11" s="234" t="s">
        <v>369</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445</v>
      </c>
      <c r="AC11" s="234" t="s">
        <v>64</v>
      </c>
      <c r="AD11" s="234" t="s">
        <v>427</v>
      </c>
      <c r="AE11" s="234" t="s">
        <v>417</v>
      </c>
      <c r="AF11" s="234" t="s">
        <v>137</v>
      </c>
      <c r="AG11" s="234" t="s">
        <v>435</v>
      </c>
      <c r="AH11" s="234" t="s">
        <v>429</v>
      </c>
      <c r="AJ11" s="234" t="s">
        <v>436</v>
      </c>
      <c r="AK11" s="234">
        <v>0.97</v>
      </c>
      <c r="AL11" s="234" t="s">
        <v>545</v>
      </c>
      <c r="AM11" s="234">
        <v>3</v>
      </c>
    </row>
    <row r="12" spans="2:39">
      <c r="E12" s="234" t="s">
        <v>34</v>
      </c>
      <c r="F12" s="234" t="s">
        <v>172</v>
      </c>
      <c r="G12" s="234" t="s">
        <v>377</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445</v>
      </c>
      <c r="AC12" s="234" t="s">
        <v>64</v>
      </c>
      <c r="AD12" s="234" t="s">
        <v>427</v>
      </c>
      <c r="AE12" s="234" t="s">
        <v>417</v>
      </c>
      <c r="AF12" s="234" t="s">
        <v>137</v>
      </c>
      <c r="AG12" s="234" t="s">
        <v>435</v>
      </c>
      <c r="AH12" s="234" t="s">
        <v>429</v>
      </c>
      <c r="AJ12" s="234" t="s">
        <v>436</v>
      </c>
      <c r="AK12" s="234">
        <v>0.97</v>
      </c>
      <c r="AL12" s="234" t="s">
        <v>545</v>
      </c>
      <c r="AM12" s="234">
        <v>3</v>
      </c>
    </row>
    <row r="13" spans="2:39">
      <c r="F13" s="234" t="s">
        <v>172</v>
      </c>
      <c r="G13" s="234" t="s">
        <v>378</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445</v>
      </c>
      <c r="AC13" s="234" t="s">
        <v>64</v>
      </c>
      <c r="AD13" s="234" t="s">
        <v>427</v>
      </c>
      <c r="AE13" s="234" t="s">
        <v>417</v>
      </c>
      <c r="AF13" s="234" t="s">
        <v>137</v>
      </c>
      <c r="AG13" s="234" t="s">
        <v>435</v>
      </c>
      <c r="AH13" s="234" t="s">
        <v>429</v>
      </c>
      <c r="AJ13" s="234" t="s">
        <v>436</v>
      </c>
      <c r="AK13" s="234">
        <v>0.97</v>
      </c>
      <c r="AL13" s="234" t="s">
        <v>545</v>
      </c>
      <c r="AM13" s="234">
        <v>3</v>
      </c>
    </row>
    <row r="14" spans="2:39">
      <c r="F14" s="234" t="s">
        <v>172</v>
      </c>
      <c r="G14" s="234" t="s">
        <v>379</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445</v>
      </c>
      <c r="AC14" s="234" t="s">
        <v>64</v>
      </c>
      <c r="AD14" s="234" t="s">
        <v>427</v>
      </c>
      <c r="AE14" s="234" t="s">
        <v>417</v>
      </c>
      <c r="AF14" s="234" t="s">
        <v>137</v>
      </c>
      <c r="AG14" s="234" t="s">
        <v>435</v>
      </c>
      <c r="AH14" s="234" t="s">
        <v>429</v>
      </c>
      <c r="AJ14" s="234" t="s">
        <v>436</v>
      </c>
      <c r="AK14" s="234">
        <v>0.97</v>
      </c>
      <c r="AL14" s="234" t="s">
        <v>545</v>
      </c>
      <c r="AM14" s="234">
        <v>3</v>
      </c>
    </row>
    <row r="15" spans="2:39">
      <c r="B15" s="234" t="s">
        <v>548</v>
      </c>
      <c r="C15" s="234" t="s">
        <v>447</v>
      </c>
      <c r="D15" s="234" t="s">
        <v>345</v>
      </c>
      <c r="E15" s="234" t="s">
        <v>28</v>
      </c>
      <c r="F15" s="234" t="s">
        <v>172</v>
      </c>
      <c r="G15" s="234" t="s">
        <v>369</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448</v>
      </c>
      <c r="AC15" s="234" t="s">
        <v>64</v>
      </c>
      <c r="AD15" s="234" t="s">
        <v>427</v>
      </c>
      <c r="AE15" s="234" t="s">
        <v>417</v>
      </c>
      <c r="AF15" s="234" t="s">
        <v>137</v>
      </c>
      <c r="AG15" s="234" t="s">
        <v>435</v>
      </c>
      <c r="AH15" s="234" t="s">
        <v>429</v>
      </c>
      <c r="AJ15" s="234" t="s">
        <v>430</v>
      </c>
      <c r="AK15" s="234">
        <v>0.97</v>
      </c>
      <c r="AL15" s="234" t="s">
        <v>545</v>
      </c>
      <c r="AM15" s="234">
        <v>1</v>
      </c>
    </row>
    <row r="16" spans="2:39">
      <c r="E16" s="234" t="s">
        <v>34</v>
      </c>
      <c r="F16" s="234" t="s">
        <v>172</v>
      </c>
      <c r="G16" s="234" t="s">
        <v>377</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448</v>
      </c>
      <c r="AC16" s="234" t="s">
        <v>64</v>
      </c>
      <c r="AD16" s="234" t="s">
        <v>427</v>
      </c>
      <c r="AE16" s="234" t="s">
        <v>417</v>
      </c>
      <c r="AF16" s="234" t="s">
        <v>137</v>
      </c>
      <c r="AG16" s="234" t="s">
        <v>435</v>
      </c>
      <c r="AH16" s="234" t="s">
        <v>429</v>
      </c>
      <c r="AJ16" s="234" t="s">
        <v>430</v>
      </c>
      <c r="AK16" s="234">
        <v>0.97</v>
      </c>
      <c r="AL16" s="234" t="s">
        <v>545</v>
      </c>
      <c r="AM16" s="234">
        <v>1</v>
      </c>
    </row>
    <row r="17" spans="2:39">
      <c r="F17" s="234" t="s">
        <v>172</v>
      </c>
      <c r="G17" s="234" t="s">
        <v>378</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448</v>
      </c>
      <c r="AC17" s="234" t="s">
        <v>64</v>
      </c>
      <c r="AD17" s="234" t="s">
        <v>427</v>
      </c>
      <c r="AE17" s="234" t="s">
        <v>417</v>
      </c>
      <c r="AF17" s="234" t="s">
        <v>137</v>
      </c>
      <c r="AG17" s="234" t="s">
        <v>435</v>
      </c>
      <c r="AH17" s="234" t="s">
        <v>429</v>
      </c>
      <c r="AJ17" s="234" t="s">
        <v>430</v>
      </c>
      <c r="AK17" s="234">
        <v>0.97</v>
      </c>
      <c r="AL17" s="234" t="s">
        <v>545</v>
      </c>
      <c r="AM17" s="234">
        <v>1</v>
      </c>
    </row>
    <row r="18" spans="2:39">
      <c r="F18" s="234" t="s">
        <v>172</v>
      </c>
      <c r="G18" s="234" t="s">
        <v>379</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448</v>
      </c>
      <c r="AC18" s="234" t="s">
        <v>64</v>
      </c>
      <c r="AD18" s="234" t="s">
        <v>427</v>
      </c>
      <c r="AE18" s="234" t="s">
        <v>417</v>
      </c>
      <c r="AF18" s="234" t="s">
        <v>137</v>
      </c>
      <c r="AG18" s="234" t="s">
        <v>435</v>
      </c>
      <c r="AH18" s="234" t="s">
        <v>429</v>
      </c>
      <c r="AJ18" s="234" t="s">
        <v>430</v>
      </c>
      <c r="AK18" s="234">
        <v>0.97</v>
      </c>
      <c r="AL18" s="234" t="s">
        <v>545</v>
      </c>
      <c r="AM18" s="234">
        <v>1</v>
      </c>
    </row>
    <row r="19" spans="2:39">
      <c r="B19" s="234" t="s">
        <v>549</v>
      </c>
      <c r="C19" s="234" t="s">
        <v>450</v>
      </c>
      <c r="D19" s="234" t="s">
        <v>36</v>
      </c>
      <c r="E19" s="234" t="s">
        <v>28</v>
      </c>
      <c r="F19" s="234" t="s">
        <v>172</v>
      </c>
      <c r="G19" s="234" t="s">
        <v>369</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451</v>
      </c>
      <c r="AC19" s="234" t="s">
        <v>64</v>
      </c>
      <c r="AD19" s="234" t="s">
        <v>427</v>
      </c>
      <c r="AE19" s="234" t="s">
        <v>152</v>
      </c>
      <c r="AF19" s="234" t="s">
        <v>138</v>
      </c>
      <c r="AG19" s="234" t="s">
        <v>435</v>
      </c>
      <c r="AH19" s="234" t="s">
        <v>429</v>
      </c>
      <c r="AJ19" s="234" t="s">
        <v>436</v>
      </c>
      <c r="AK19" s="234">
        <v>0.97</v>
      </c>
      <c r="AL19" s="234" t="s">
        <v>545</v>
      </c>
      <c r="AM19" s="234">
        <v>1</v>
      </c>
    </row>
    <row r="20" spans="2:39">
      <c r="E20" s="234" t="s">
        <v>34</v>
      </c>
      <c r="F20" s="234" t="s">
        <v>172</v>
      </c>
      <c r="G20" s="234" t="s">
        <v>377</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451</v>
      </c>
      <c r="AC20" s="234" t="s">
        <v>64</v>
      </c>
      <c r="AD20" s="234" t="s">
        <v>427</v>
      </c>
      <c r="AE20" s="234" t="s">
        <v>152</v>
      </c>
      <c r="AF20" s="234" t="s">
        <v>138</v>
      </c>
      <c r="AG20" s="234" t="s">
        <v>435</v>
      </c>
      <c r="AH20" s="234" t="s">
        <v>429</v>
      </c>
      <c r="AJ20" s="234" t="s">
        <v>436</v>
      </c>
      <c r="AK20" s="234">
        <v>0.97</v>
      </c>
      <c r="AL20" s="234" t="s">
        <v>545</v>
      </c>
      <c r="AM20" s="234">
        <v>1</v>
      </c>
    </row>
    <row r="21" spans="2:39">
      <c r="F21" s="234" t="s">
        <v>172</v>
      </c>
      <c r="G21" s="234" t="s">
        <v>378</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451</v>
      </c>
      <c r="AC21" s="234" t="s">
        <v>64</v>
      </c>
      <c r="AD21" s="234" t="s">
        <v>427</v>
      </c>
      <c r="AE21" s="234" t="s">
        <v>152</v>
      </c>
      <c r="AF21" s="234" t="s">
        <v>138</v>
      </c>
      <c r="AG21" s="234" t="s">
        <v>435</v>
      </c>
      <c r="AH21" s="234" t="s">
        <v>429</v>
      </c>
      <c r="AJ21" s="234" t="s">
        <v>436</v>
      </c>
      <c r="AK21" s="234">
        <v>0.97</v>
      </c>
      <c r="AL21" s="234" t="s">
        <v>545</v>
      </c>
      <c r="AM21" s="234">
        <v>1</v>
      </c>
    </row>
    <row r="22" spans="2:39">
      <c r="F22" s="234" t="s">
        <v>172</v>
      </c>
      <c r="G22" s="234" t="s">
        <v>379</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451</v>
      </c>
      <c r="AC22" s="234" t="s">
        <v>64</v>
      </c>
      <c r="AD22" s="234" t="s">
        <v>427</v>
      </c>
      <c r="AE22" s="234" t="s">
        <v>152</v>
      </c>
      <c r="AF22" s="234" t="s">
        <v>138</v>
      </c>
      <c r="AG22" s="234" t="s">
        <v>435</v>
      </c>
      <c r="AH22" s="234" t="s">
        <v>429</v>
      </c>
      <c r="AJ22" s="234" t="s">
        <v>436</v>
      </c>
      <c r="AK22" s="234">
        <v>0.97</v>
      </c>
      <c r="AL22" s="234" t="s">
        <v>545</v>
      </c>
      <c r="AM22" s="234">
        <v>1</v>
      </c>
    </row>
    <row r="23" spans="2:39">
      <c r="B23" s="234" t="s">
        <v>550</v>
      </c>
      <c r="C23" s="234" t="s">
        <v>453</v>
      </c>
      <c r="D23" s="234" t="s">
        <v>345</v>
      </c>
      <c r="E23" s="234" t="s">
        <v>28</v>
      </c>
      <c r="F23" s="234" t="s">
        <v>172</v>
      </c>
      <c r="G23" s="234" t="s">
        <v>369</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454</v>
      </c>
      <c r="AC23" s="234" t="s">
        <v>64</v>
      </c>
      <c r="AD23" s="234" t="s">
        <v>427</v>
      </c>
      <c r="AE23" s="234" t="s">
        <v>417</v>
      </c>
      <c r="AF23" s="234" t="s">
        <v>137</v>
      </c>
      <c r="AG23" s="234" t="s">
        <v>435</v>
      </c>
      <c r="AH23" s="234" t="s">
        <v>429</v>
      </c>
      <c r="AJ23" s="234" t="s">
        <v>436</v>
      </c>
      <c r="AK23" s="234">
        <v>0.97</v>
      </c>
      <c r="AL23" s="234" t="s">
        <v>545</v>
      </c>
      <c r="AM23" s="234">
        <v>4</v>
      </c>
    </row>
    <row r="24" spans="2:39">
      <c r="E24" s="234" t="s">
        <v>34</v>
      </c>
      <c r="F24" s="234" t="s">
        <v>172</v>
      </c>
      <c r="G24" s="234" t="s">
        <v>377</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454</v>
      </c>
      <c r="AC24" s="234" t="s">
        <v>64</v>
      </c>
      <c r="AD24" s="234" t="s">
        <v>427</v>
      </c>
      <c r="AE24" s="234" t="s">
        <v>417</v>
      </c>
      <c r="AF24" s="234" t="s">
        <v>137</v>
      </c>
      <c r="AG24" s="234" t="s">
        <v>435</v>
      </c>
      <c r="AH24" s="234" t="s">
        <v>429</v>
      </c>
      <c r="AJ24" s="234" t="s">
        <v>436</v>
      </c>
      <c r="AK24" s="234">
        <v>0.97</v>
      </c>
      <c r="AL24" s="234" t="s">
        <v>545</v>
      </c>
      <c r="AM24" s="234">
        <v>4</v>
      </c>
    </row>
    <row r="25" spans="2:39">
      <c r="F25" s="234" t="s">
        <v>172</v>
      </c>
      <c r="G25" s="234" t="s">
        <v>378</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454</v>
      </c>
      <c r="AC25" s="234" t="s">
        <v>64</v>
      </c>
      <c r="AD25" s="234" t="s">
        <v>427</v>
      </c>
      <c r="AE25" s="234" t="s">
        <v>417</v>
      </c>
      <c r="AF25" s="234" t="s">
        <v>137</v>
      </c>
      <c r="AG25" s="234" t="s">
        <v>435</v>
      </c>
      <c r="AH25" s="234" t="s">
        <v>429</v>
      </c>
      <c r="AJ25" s="234" t="s">
        <v>436</v>
      </c>
      <c r="AK25" s="234">
        <v>0.97</v>
      </c>
      <c r="AL25" s="234" t="s">
        <v>545</v>
      </c>
      <c r="AM25" s="234">
        <v>4</v>
      </c>
    </row>
    <row r="26" spans="2:39">
      <c r="F26" s="234" t="s">
        <v>172</v>
      </c>
      <c r="G26" s="234" t="s">
        <v>379</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454</v>
      </c>
      <c r="AC26" s="234" t="s">
        <v>64</v>
      </c>
      <c r="AD26" s="234" t="s">
        <v>427</v>
      </c>
      <c r="AE26" s="234" t="s">
        <v>417</v>
      </c>
      <c r="AF26" s="234" t="s">
        <v>137</v>
      </c>
      <c r="AG26" s="234" t="s">
        <v>435</v>
      </c>
      <c r="AH26" s="234" t="s">
        <v>429</v>
      </c>
      <c r="AJ26" s="234" t="s">
        <v>436</v>
      </c>
      <c r="AK26" s="234">
        <v>0.97</v>
      </c>
      <c r="AL26" s="234" t="s">
        <v>545</v>
      </c>
      <c r="AM26" s="234">
        <v>4</v>
      </c>
    </row>
    <row r="27" spans="2:39">
      <c r="B27" s="234" t="s">
        <v>551</v>
      </c>
      <c r="C27" s="234" t="s">
        <v>459</v>
      </c>
      <c r="D27" s="234" t="s">
        <v>35</v>
      </c>
      <c r="E27" s="234" t="s">
        <v>28</v>
      </c>
      <c r="F27" s="234" t="s">
        <v>172</v>
      </c>
      <c r="G27" s="234" t="s">
        <v>369</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460</v>
      </c>
      <c r="AC27" s="234" t="s">
        <v>64</v>
      </c>
      <c r="AD27" s="234" t="s">
        <v>427</v>
      </c>
      <c r="AE27" s="234" t="s">
        <v>131</v>
      </c>
      <c r="AF27" s="234" t="s">
        <v>141</v>
      </c>
      <c r="AG27" s="234" t="s">
        <v>435</v>
      </c>
      <c r="AH27" s="234" t="s">
        <v>429</v>
      </c>
      <c r="AJ27" s="234" t="s">
        <v>430</v>
      </c>
      <c r="AK27" s="234">
        <v>0.99</v>
      </c>
      <c r="AL27" s="234" t="s">
        <v>545</v>
      </c>
      <c r="AM27" s="234">
        <v>1</v>
      </c>
    </row>
    <row r="28" spans="2:39">
      <c r="E28" s="234" t="s">
        <v>34</v>
      </c>
      <c r="F28" s="234" t="s">
        <v>172</v>
      </c>
      <c r="G28" s="234" t="s">
        <v>377</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460</v>
      </c>
      <c r="AC28" s="234" t="s">
        <v>64</v>
      </c>
      <c r="AD28" s="234" t="s">
        <v>427</v>
      </c>
      <c r="AE28" s="234" t="s">
        <v>131</v>
      </c>
      <c r="AF28" s="234" t="s">
        <v>141</v>
      </c>
      <c r="AG28" s="234" t="s">
        <v>435</v>
      </c>
      <c r="AH28" s="234" t="s">
        <v>429</v>
      </c>
      <c r="AJ28" s="234" t="s">
        <v>430</v>
      </c>
      <c r="AK28" s="234">
        <v>0.99</v>
      </c>
      <c r="AL28" s="234" t="s">
        <v>545</v>
      </c>
      <c r="AM28" s="234">
        <v>1</v>
      </c>
    </row>
    <row r="29" spans="2:39">
      <c r="F29" s="234" t="s">
        <v>172</v>
      </c>
      <c r="G29" s="234" t="s">
        <v>378</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460</v>
      </c>
      <c r="AC29" s="234" t="s">
        <v>64</v>
      </c>
      <c r="AD29" s="234" t="s">
        <v>427</v>
      </c>
      <c r="AE29" s="234" t="s">
        <v>131</v>
      </c>
      <c r="AF29" s="234" t="s">
        <v>141</v>
      </c>
      <c r="AG29" s="234" t="s">
        <v>435</v>
      </c>
      <c r="AH29" s="234" t="s">
        <v>429</v>
      </c>
      <c r="AJ29" s="234" t="s">
        <v>430</v>
      </c>
      <c r="AK29" s="234">
        <v>0.99</v>
      </c>
      <c r="AL29" s="234" t="s">
        <v>545</v>
      </c>
      <c r="AM29" s="234">
        <v>1</v>
      </c>
    </row>
    <row r="30" spans="2:39">
      <c r="F30" s="234" t="s">
        <v>172</v>
      </c>
      <c r="G30" s="234" t="s">
        <v>379</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460</v>
      </c>
      <c r="AC30" s="234" t="s">
        <v>64</v>
      </c>
      <c r="AD30" s="234" t="s">
        <v>427</v>
      </c>
      <c r="AE30" s="234" t="s">
        <v>131</v>
      </c>
      <c r="AF30" s="234" t="s">
        <v>141</v>
      </c>
      <c r="AG30" s="234" t="s">
        <v>435</v>
      </c>
      <c r="AH30" s="234" t="s">
        <v>429</v>
      </c>
      <c r="AJ30" s="234" t="s">
        <v>430</v>
      </c>
      <c r="AK30" s="234">
        <v>0.99</v>
      </c>
      <c r="AL30" s="234" t="s">
        <v>545</v>
      </c>
      <c r="AM30" s="234">
        <v>1</v>
      </c>
    </row>
    <row r="31" spans="2:39">
      <c r="B31" s="234" t="s">
        <v>552</v>
      </c>
      <c r="C31" s="234" t="s">
        <v>462</v>
      </c>
      <c r="D31" s="234" t="s">
        <v>35</v>
      </c>
      <c r="E31" s="234" t="s">
        <v>28</v>
      </c>
      <c r="F31" s="234" t="s">
        <v>172</v>
      </c>
      <c r="G31" s="234" t="s">
        <v>369</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463</v>
      </c>
      <c r="AC31" s="234" t="s">
        <v>64</v>
      </c>
      <c r="AD31" s="234" t="s">
        <v>427</v>
      </c>
      <c r="AE31" s="234" t="s">
        <v>131</v>
      </c>
      <c r="AF31" s="234" t="s">
        <v>141</v>
      </c>
      <c r="AG31" s="234" t="s">
        <v>435</v>
      </c>
      <c r="AH31" s="234" t="s">
        <v>429</v>
      </c>
      <c r="AJ31" s="234" t="s">
        <v>430</v>
      </c>
      <c r="AK31" s="234">
        <v>0.99</v>
      </c>
      <c r="AL31" s="234" t="s">
        <v>545</v>
      </c>
      <c r="AM31" s="234">
        <v>2</v>
      </c>
    </row>
    <row r="32" spans="2:39">
      <c r="E32" s="234" t="s">
        <v>34</v>
      </c>
      <c r="F32" s="234" t="s">
        <v>172</v>
      </c>
      <c r="G32" s="234" t="s">
        <v>377</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463</v>
      </c>
      <c r="AC32" s="234" t="s">
        <v>64</v>
      </c>
      <c r="AD32" s="234" t="s">
        <v>427</v>
      </c>
      <c r="AE32" s="234" t="s">
        <v>131</v>
      </c>
      <c r="AF32" s="234" t="s">
        <v>141</v>
      </c>
      <c r="AG32" s="234" t="s">
        <v>435</v>
      </c>
      <c r="AH32" s="234" t="s">
        <v>429</v>
      </c>
      <c r="AJ32" s="234" t="s">
        <v>430</v>
      </c>
      <c r="AK32" s="234">
        <v>0.99</v>
      </c>
      <c r="AL32" s="234" t="s">
        <v>545</v>
      </c>
      <c r="AM32" s="234">
        <v>2</v>
      </c>
    </row>
    <row r="33" spans="2:39">
      <c r="F33" s="234" t="s">
        <v>172</v>
      </c>
      <c r="G33" s="234" t="s">
        <v>378</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463</v>
      </c>
      <c r="AC33" s="234" t="s">
        <v>64</v>
      </c>
      <c r="AD33" s="234" t="s">
        <v>427</v>
      </c>
      <c r="AE33" s="234" t="s">
        <v>131</v>
      </c>
      <c r="AF33" s="234" t="s">
        <v>141</v>
      </c>
      <c r="AG33" s="234" t="s">
        <v>435</v>
      </c>
      <c r="AH33" s="234" t="s">
        <v>429</v>
      </c>
      <c r="AJ33" s="234" t="s">
        <v>430</v>
      </c>
      <c r="AK33" s="234">
        <v>0.99</v>
      </c>
      <c r="AL33" s="234" t="s">
        <v>545</v>
      </c>
      <c r="AM33" s="234">
        <v>2</v>
      </c>
    </row>
    <row r="34" spans="2:39">
      <c r="F34" s="234" t="s">
        <v>172</v>
      </c>
      <c r="G34" s="234" t="s">
        <v>379</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463</v>
      </c>
      <c r="AC34" s="234" t="s">
        <v>64</v>
      </c>
      <c r="AD34" s="234" t="s">
        <v>427</v>
      </c>
      <c r="AE34" s="234" t="s">
        <v>131</v>
      </c>
      <c r="AF34" s="234" t="s">
        <v>141</v>
      </c>
      <c r="AG34" s="234" t="s">
        <v>435</v>
      </c>
      <c r="AH34" s="234" t="s">
        <v>429</v>
      </c>
      <c r="AJ34" s="234" t="s">
        <v>430</v>
      </c>
      <c r="AK34" s="234">
        <v>0.99</v>
      </c>
      <c r="AL34" s="234" t="s">
        <v>545</v>
      </c>
      <c r="AM34" s="234">
        <v>2</v>
      </c>
    </row>
    <row r="35" spans="2:39">
      <c r="B35" s="234" t="s">
        <v>553</v>
      </c>
      <c r="C35" s="234" t="s">
        <v>465</v>
      </c>
      <c r="D35" s="234" t="s">
        <v>35</v>
      </c>
      <c r="E35" s="234" t="s">
        <v>34</v>
      </c>
      <c r="F35" s="234" t="s">
        <v>172</v>
      </c>
      <c r="G35" s="234" t="s">
        <v>369</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466</v>
      </c>
      <c r="AC35" s="234" t="s">
        <v>160</v>
      </c>
      <c r="AD35" s="234" t="s">
        <v>467</v>
      </c>
      <c r="AE35" s="234" t="s">
        <v>131</v>
      </c>
      <c r="AF35" s="234" t="s">
        <v>141</v>
      </c>
      <c r="AG35" s="234" t="s">
        <v>435</v>
      </c>
      <c r="AH35" s="234" t="s">
        <v>468</v>
      </c>
      <c r="AJ35" s="234" t="s">
        <v>469</v>
      </c>
      <c r="AK35" s="234">
        <v>0.99</v>
      </c>
      <c r="AL35" s="234" t="s">
        <v>545</v>
      </c>
      <c r="AM35" s="234">
        <v>1</v>
      </c>
    </row>
    <row r="36" spans="2:39">
      <c r="F36" s="234" t="s">
        <v>172</v>
      </c>
      <c r="G36" s="234" t="s">
        <v>377</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466</v>
      </c>
      <c r="AC36" s="234" t="s">
        <v>160</v>
      </c>
      <c r="AD36" s="234" t="s">
        <v>467</v>
      </c>
      <c r="AE36" s="234" t="s">
        <v>131</v>
      </c>
      <c r="AF36" s="234" t="s">
        <v>141</v>
      </c>
      <c r="AG36" s="234" t="s">
        <v>435</v>
      </c>
      <c r="AH36" s="234" t="s">
        <v>468</v>
      </c>
      <c r="AJ36" s="234" t="s">
        <v>469</v>
      </c>
      <c r="AK36" s="234">
        <v>0.99</v>
      </c>
      <c r="AL36" s="234" t="s">
        <v>545</v>
      </c>
      <c r="AM36" s="234">
        <v>1</v>
      </c>
    </row>
    <row r="37" spans="2:39">
      <c r="F37" s="234" t="s">
        <v>172</v>
      </c>
      <c r="G37" s="234" t="s">
        <v>378</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466</v>
      </c>
      <c r="AC37" s="234" t="s">
        <v>160</v>
      </c>
      <c r="AD37" s="234" t="s">
        <v>467</v>
      </c>
      <c r="AE37" s="234" t="s">
        <v>131</v>
      </c>
      <c r="AF37" s="234" t="s">
        <v>141</v>
      </c>
      <c r="AG37" s="234" t="s">
        <v>435</v>
      </c>
      <c r="AH37" s="234" t="s">
        <v>468</v>
      </c>
      <c r="AJ37" s="234" t="s">
        <v>469</v>
      </c>
      <c r="AK37" s="234">
        <v>0.99</v>
      </c>
      <c r="AL37" s="234" t="s">
        <v>545</v>
      </c>
      <c r="AM37" s="234">
        <v>1</v>
      </c>
    </row>
    <row r="38" spans="2:39">
      <c r="F38" s="234" t="s">
        <v>172</v>
      </c>
      <c r="G38" s="234" t="s">
        <v>379</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466</v>
      </c>
      <c r="AC38" s="234" t="s">
        <v>160</v>
      </c>
      <c r="AD38" s="234" t="s">
        <v>467</v>
      </c>
      <c r="AE38" s="234" t="s">
        <v>131</v>
      </c>
      <c r="AF38" s="234" t="s">
        <v>141</v>
      </c>
      <c r="AG38" s="234" t="s">
        <v>435</v>
      </c>
      <c r="AH38" s="234" t="s">
        <v>468</v>
      </c>
      <c r="AJ38" s="234" t="s">
        <v>469</v>
      </c>
      <c r="AK38" s="234">
        <v>0.99</v>
      </c>
      <c r="AL38" s="234" t="s">
        <v>545</v>
      </c>
      <c r="AM38" s="234">
        <v>1</v>
      </c>
    </row>
    <row r="39" spans="2:39">
      <c r="B39" s="234" t="s">
        <v>554</v>
      </c>
      <c r="C39" s="234" t="s">
        <v>471</v>
      </c>
      <c r="D39" s="234" t="s">
        <v>185</v>
      </c>
      <c r="E39" s="234" t="s">
        <v>34</v>
      </c>
      <c r="F39" s="234" t="s">
        <v>172</v>
      </c>
      <c r="G39" s="234" t="s">
        <v>369</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472</v>
      </c>
      <c r="AC39" s="234" t="s">
        <v>160</v>
      </c>
      <c r="AD39" s="234" t="s">
        <v>467</v>
      </c>
      <c r="AE39" s="234" t="s">
        <v>473</v>
      </c>
      <c r="AF39" s="234" t="s">
        <v>204</v>
      </c>
      <c r="AG39" s="234" t="s">
        <v>435</v>
      </c>
      <c r="AH39" s="234" t="s">
        <v>468</v>
      </c>
      <c r="AJ39" s="234" t="s">
        <v>469</v>
      </c>
      <c r="AK39" s="234">
        <v>0.96</v>
      </c>
      <c r="AL39" s="234" t="s">
        <v>545</v>
      </c>
      <c r="AM39" s="234">
        <v>1</v>
      </c>
    </row>
    <row r="40" spans="2:39">
      <c r="F40" s="234" t="s">
        <v>172</v>
      </c>
      <c r="G40" s="234" t="s">
        <v>377</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472</v>
      </c>
      <c r="AC40" s="234" t="s">
        <v>160</v>
      </c>
      <c r="AD40" s="234" t="s">
        <v>467</v>
      </c>
      <c r="AE40" s="234" t="s">
        <v>473</v>
      </c>
      <c r="AF40" s="234" t="s">
        <v>204</v>
      </c>
      <c r="AG40" s="234" t="s">
        <v>435</v>
      </c>
      <c r="AH40" s="234" t="s">
        <v>468</v>
      </c>
      <c r="AJ40" s="234" t="s">
        <v>469</v>
      </c>
      <c r="AK40" s="234">
        <v>0.96</v>
      </c>
      <c r="AL40" s="234" t="s">
        <v>545</v>
      </c>
      <c r="AM40" s="234">
        <v>1</v>
      </c>
    </row>
    <row r="41" spans="2:39">
      <c r="F41" s="234" t="s">
        <v>172</v>
      </c>
      <c r="G41" s="234" t="s">
        <v>378</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472</v>
      </c>
      <c r="AC41" s="234" t="s">
        <v>160</v>
      </c>
      <c r="AD41" s="234" t="s">
        <v>467</v>
      </c>
      <c r="AE41" s="234" t="s">
        <v>473</v>
      </c>
      <c r="AF41" s="234" t="s">
        <v>204</v>
      </c>
      <c r="AG41" s="234" t="s">
        <v>435</v>
      </c>
      <c r="AH41" s="234" t="s">
        <v>468</v>
      </c>
      <c r="AJ41" s="234" t="s">
        <v>469</v>
      </c>
      <c r="AK41" s="234">
        <v>0.96</v>
      </c>
      <c r="AL41" s="234" t="s">
        <v>545</v>
      </c>
      <c r="AM41" s="234">
        <v>1</v>
      </c>
    </row>
    <row r="42" spans="2:39">
      <c r="F42" s="234" t="s">
        <v>172</v>
      </c>
      <c r="G42" s="234" t="s">
        <v>379</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472</v>
      </c>
      <c r="AC42" s="234" t="s">
        <v>160</v>
      </c>
      <c r="AD42" s="234" t="s">
        <v>467</v>
      </c>
      <c r="AE42" s="234" t="s">
        <v>473</v>
      </c>
      <c r="AF42" s="234" t="s">
        <v>204</v>
      </c>
      <c r="AG42" s="234" t="s">
        <v>435</v>
      </c>
      <c r="AH42" s="234" t="s">
        <v>468</v>
      </c>
      <c r="AJ42" s="234" t="s">
        <v>469</v>
      </c>
      <c r="AK42" s="234">
        <v>0.96</v>
      </c>
      <c r="AL42" s="234" t="s">
        <v>545</v>
      </c>
      <c r="AM42" s="234">
        <v>1</v>
      </c>
    </row>
    <row r="43" spans="2:39">
      <c r="B43" s="234" t="s">
        <v>555</v>
      </c>
      <c r="C43" s="234" t="s">
        <v>478</v>
      </c>
      <c r="D43" s="234" t="s">
        <v>185</v>
      </c>
      <c r="E43" s="234" t="s">
        <v>28</v>
      </c>
      <c r="F43" s="234" t="s">
        <v>172</v>
      </c>
      <c r="G43" s="234" t="s">
        <v>369</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479</v>
      </c>
      <c r="AC43" s="234" t="s">
        <v>64</v>
      </c>
      <c r="AD43" s="234" t="s">
        <v>427</v>
      </c>
      <c r="AE43" s="234" t="s">
        <v>473</v>
      </c>
      <c r="AF43" s="234" t="s">
        <v>204</v>
      </c>
      <c r="AG43" s="234" t="s">
        <v>435</v>
      </c>
      <c r="AH43" s="234" t="s">
        <v>429</v>
      </c>
      <c r="AJ43" s="234" t="s">
        <v>430</v>
      </c>
      <c r="AK43" s="234">
        <v>0.96</v>
      </c>
      <c r="AL43" s="234" t="s">
        <v>545</v>
      </c>
      <c r="AM43" s="234">
        <v>1</v>
      </c>
    </row>
    <row r="44" spans="2:39">
      <c r="E44" s="234" t="s">
        <v>34</v>
      </c>
      <c r="F44" s="234" t="s">
        <v>172</v>
      </c>
      <c r="G44" s="234" t="s">
        <v>377</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479</v>
      </c>
      <c r="AC44" s="234" t="s">
        <v>64</v>
      </c>
      <c r="AD44" s="234" t="s">
        <v>427</v>
      </c>
      <c r="AE44" s="234" t="s">
        <v>473</v>
      </c>
      <c r="AF44" s="234" t="s">
        <v>204</v>
      </c>
      <c r="AG44" s="234" t="s">
        <v>435</v>
      </c>
      <c r="AH44" s="234" t="s">
        <v>429</v>
      </c>
      <c r="AJ44" s="234" t="s">
        <v>430</v>
      </c>
      <c r="AK44" s="234">
        <v>0.96</v>
      </c>
      <c r="AL44" s="234" t="s">
        <v>545</v>
      </c>
      <c r="AM44" s="234">
        <v>1</v>
      </c>
    </row>
    <row r="45" spans="2:39">
      <c r="F45" s="234" t="s">
        <v>172</v>
      </c>
      <c r="G45" s="234" t="s">
        <v>378</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479</v>
      </c>
      <c r="AC45" s="234" t="s">
        <v>64</v>
      </c>
      <c r="AD45" s="234" t="s">
        <v>427</v>
      </c>
      <c r="AE45" s="234" t="s">
        <v>473</v>
      </c>
      <c r="AF45" s="234" t="s">
        <v>204</v>
      </c>
      <c r="AG45" s="234" t="s">
        <v>435</v>
      </c>
      <c r="AH45" s="234" t="s">
        <v>429</v>
      </c>
      <c r="AJ45" s="234" t="s">
        <v>430</v>
      </c>
      <c r="AK45" s="234">
        <v>0.96</v>
      </c>
      <c r="AL45" s="234" t="s">
        <v>545</v>
      </c>
      <c r="AM45" s="234">
        <v>1</v>
      </c>
    </row>
    <row r="46" spans="2:39">
      <c r="F46" s="234" t="s">
        <v>172</v>
      </c>
      <c r="G46" s="234" t="s">
        <v>379</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479</v>
      </c>
      <c r="AC46" s="234" t="s">
        <v>64</v>
      </c>
      <c r="AD46" s="234" t="s">
        <v>427</v>
      </c>
      <c r="AE46" s="234" t="s">
        <v>473</v>
      </c>
      <c r="AF46" s="234" t="s">
        <v>204</v>
      </c>
      <c r="AG46" s="234" t="s">
        <v>435</v>
      </c>
      <c r="AH46" s="234" t="s">
        <v>429</v>
      </c>
      <c r="AJ46" s="234" t="s">
        <v>430</v>
      </c>
      <c r="AK46" s="234">
        <v>0.96</v>
      </c>
      <c r="AL46" s="234" t="s">
        <v>545</v>
      </c>
      <c r="AM46" s="234">
        <v>1</v>
      </c>
    </row>
    <row r="47" spans="2:39">
      <c r="B47" s="234" t="s">
        <v>556</v>
      </c>
      <c r="C47" s="234" t="s">
        <v>481</v>
      </c>
      <c r="D47" s="234" t="s">
        <v>185</v>
      </c>
      <c r="E47" s="234" t="s">
        <v>28</v>
      </c>
      <c r="F47" s="234" t="s">
        <v>172</v>
      </c>
      <c r="G47" s="234" t="s">
        <v>369</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482</v>
      </c>
      <c r="AC47" s="234" t="s">
        <v>64</v>
      </c>
      <c r="AD47" s="234" t="s">
        <v>427</v>
      </c>
      <c r="AE47" s="234" t="s">
        <v>473</v>
      </c>
      <c r="AF47" s="234" t="s">
        <v>204</v>
      </c>
      <c r="AG47" s="234" t="s">
        <v>435</v>
      </c>
      <c r="AH47" s="234" t="s">
        <v>429</v>
      </c>
      <c r="AJ47" s="234" t="s">
        <v>430</v>
      </c>
      <c r="AK47" s="234">
        <v>0.96</v>
      </c>
      <c r="AL47" s="234" t="s">
        <v>545</v>
      </c>
      <c r="AM47" s="234">
        <v>2</v>
      </c>
    </row>
    <row r="48" spans="2:39">
      <c r="E48" s="234" t="s">
        <v>34</v>
      </c>
      <c r="F48" s="234" t="s">
        <v>172</v>
      </c>
      <c r="G48" s="234" t="s">
        <v>377</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482</v>
      </c>
      <c r="AC48" s="234" t="s">
        <v>64</v>
      </c>
      <c r="AD48" s="234" t="s">
        <v>427</v>
      </c>
      <c r="AE48" s="234" t="s">
        <v>473</v>
      </c>
      <c r="AF48" s="234" t="s">
        <v>204</v>
      </c>
      <c r="AG48" s="234" t="s">
        <v>435</v>
      </c>
      <c r="AH48" s="234" t="s">
        <v>429</v>
      </c>
      <c r="AJ48" s="234" t="s">
        <v>430</v>
      </c>
      <c r="AK48" s="234">
        <v>0.96</v>
      </c>
      <c r="AL48" s="234" t="s">
        <v>545</v>
      </c>
      <c r="AM48" s="234">
        <v>2</v>
      </c>
    </row>
    <row r="49" spans="2:39">
      <c r="F49" s="234" t="s">
        <v>172</v>
      </c>
      <c r="G49" s="234" t="s">
        <v>378</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482</v>
      </c>
      <c r="AC49" s="234" t="s">
        <v>64</v>
      </c>
      <c r="AD49" s="234" t="s">
        <v>427</v>
      </c>
      <c r="AE49" s="234" t="s">
        <v>473</v>
      </c>
      <c r="AF49" s="234" t="s">
        <v>204</v>
      </c>
      <c r="AG49" s="234" t="s">
        <v>435</v>
      </c>
      <c r="AH49" s="234" t="s">
        <v>429</v>
      </c>
      <c r="AJ49" s="234" t="s">
        <v>430</v>
      </c>
      <c r="AK49" s="234">
        <v>0.96</v>
      </c>
      <c r="AL49" s="234" t="s">
        <v>545</v>
      </c>
      <c r="AM49" s="234">
        <v>2</v>
      </c>
    </row>
    <row r="50" spans="2:39">
      <c r="F50" s="234" t="s">
        <v>172</v>
      </c>
      <c r="G50" s="234" t="s">
        <v>379</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482</v>
      </c>
      <c r="AC50" s="234" t="s">
        <v>64</v>
      </c>
      <c r="AD50" s="234" t="s">
        <v>427</v>
      </c>
      <c r="AE50" s="234" t="s">
        <v>473</v>
      </c>
      <c r="AF50" s="234" t="s">
        <v>204</v>
      </c>
      <c r="AG50" s="234" t="s">
        <v>435</v>
      </c>
      <c r="AH50" s="234" t="s">
        <v>429</v>
      </c>
      <c r="AJ50" s="234" t="s">
        <v>430</v>
      </c>
      <c r="AK50" s="234">
        <v>0.96</v>
      </c>
      <c r="AL50" s="234" t="s">
        <v>545</v>
      </c>
      <c r="AM50" s="234">
        <v>2</v>
      </c>
    </row>
    <row r="51" spans="2:39">
      <c r="B51" s="234" t="s">
        <v>557</v>
      </c>
      <c r="C51" s="234" t="s">
        <v>484</v>
      </c>
      <c r="D51" s="234" t="s">
        <v>38</v>
      </c>
      <c r="E51" s="234" t="s">
        <v>34</v>
      </c>
      <c r="F51" s="234" t="s">
        <v>172</v>
      </c>
      <c r="G51" s="234" t="s">
        <v>369</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485</v>
      </c>
      <c r="AC51" s="234" t="s">
        <v>160</v>
      </c>
      <c r="AD51" s="234" t="s">
        <v>467</v>
      </c>
      <c r="AE51" s="234" t="s">
        <v>157</v>
      </c>
      <c r="AF51" s="234" t="s">
        <v>140</v>
      </c>
      <c r="AG51" s="234" t="s">
        <v>435</v>
      </c>
      <c r="AH51" s="234" t="s">
        <v>468</v>
      </c>
      <c r="AJ51" s="234" t="s">
        <v>469</v>
      </c>
      <c r="AK51" s="234">
        <v>0.97</v>
      </c>
      <c r="AL51" s="234" t="s">
        <v>545</v>
      </c>
      <c r="AM51" s="234">
        <v>1</v>
      </c>
    </row>
    <row r="52" spans="2:39">
      <c r="F52" s="234" t="s">
        <v>172</v>
      </c>
      <c r="G52" s="234" t="s">
        <v>377</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485</v>
      </c>
      <c r="AC52" s="234" t="s">
        <v>160</v>
      </c>
      <c r="AD52" s="234" t="s">
        <v>467</v>
      </c>
      <c r="AE52" s="234" t="s">
        <v>157</v>
      </c>
      <c r="AF52" s="234" t="s">
        <v>140</v>
      </c>
      <c r="AG52" s="234" t="s">
        <v>435</v>
      </c>
      <c r="AH52" s="234" t="s">
        <v>468</v>
      </c>
      <c r="AJ52" s="234" t="s">
        <v>469</v>
      </c>
      <c r="AK52" s="234">
        <v>0.97</v>
      </c>
      <c r="AL52" s="234" t="s">
        <v>545</v>
      </c>
      <c r="AM52" s="234">
        <v>1</v>
      </c>
    </row>
    <row r="53" spans="2:39">
      <c r="F53" s="234" t="s">
        <v>172</v>
      </c>
      <c r="G53" s="234" t="s">
        <v>378</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485</v>
      </c>
      <c r="AC53" s="234" t="s">
        <v>160</v>
      </c>
      <c r="AD53" s="234" t="s">
        <v>467</v>
      </c>
      <c r="AE53" s="234" t="s">
        <v>157</v>
      </c>
      <c r="AF53" s="234" t="s">
        <v>140</v>
      </c>
      <c r="AG53" s="234" t="s">
        <v>435</v>
      </c>
      <c r="AH53" s="234" t="s">
        <v>468</v>
      </c>
      <c r="AJ53" s="234" t="s">
        <v>469</v>
      </c>
      <c r="AK53" s="234">
        <v>0.97</v>
      </c>
      <c r="AL53" s="234" t="s">
        <v>545</v>
      </c>
      <c r="AM53" s="234">
        <v>1</v>
      </c>
    </row>
    <row r="54" spans="2:39">
      <c r="F54" s="234" t="s">
        <v>172</v>
      </c>
      <c r="G54" s="234" t="s">
        <v>379</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485</v>
      </c>
      <c r="AC54" s="234" t="s">
        <v>160</v>
      </c>
      <c r="AD54" s="234" t="s">
        <v>467</v>
      </c>
      <c r="AE54" s="234" t="s">
        <v>157</v>
      </c>
      <c r="AF54" s="234" t="s">
        <v>140</v>
      </c>
      <c r="AG54" s="234" t="s">
        <v>435</v>
      </c>
      <c r="AH54" s="234" t="s">
        <v>468</v>
      </c>
      <c r="AJ54" s="234" t="s">
        <v>469</v>
      </c>
      <c r="AK54" s="234">
        <v>0.97</v>
      </c>
      <c r="AL54" s="234" t="s">
        <v>545</v>
      </c>
      <c r="AM54" s="234">
        <v>1</v>
      </c>
    </row>
    <row r="55" spans="2:39">
      <c r="B55" s="234" t="s">
        <v>558</v>
      </c>
      <c r="C55" s="234" t="s">
        <v>490</v>
      </c>
      <c r="D55" s="234" t="s">
        <v>38</v>
      </c>
      <c r="E55" s="234" t="s">
        <v>28</v>
      </c>
      <c r="F55" s="234" t="s">
        <v>172</v>
      </c>
      <c r="G55" s="234" t="s">
        <v>369</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491</v>
      </c>
      <c r="AC55" s="234" t="s">
        <v>64</v>
      </c>
      <c r="AD55" s="234" t="s">
        <v>427</v>
      </c>
      <c r="AE55" s="234" t="s">
        <v>157</v>
      </c>
      <c r="AF55" s="234" t="s">
        <v>140</v>
      </c>
      <c r="AG55" s="234" t="s">
        <v>435</v>
      </c>
      <c r="AH55" s="234" t="s">
        <v>429</v>
      </c>
      <c r="AJ55" s="234" t="s">
        <v>430</v>
      </c>
      <c r="AK55" s="234">
        <v>0.97</v>
      </c>
      <c r="AL55" s="234" t="s">
        <v>545</v>
      </c>
      <c r="AM55" s="234">
        <v>1</v>
      </c>
    </row>
    <row r="56" spans="2:39">
      <c r="E56" s="234" t="s">
        <v>34</v>
      </c>
      <c r="F56" s="234" t="s">
        <v>172</v>
      </c>
      <c r="G56" s="234" t="s">
        <v>377</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491</v>
      </c>
      <c r="AC56" s="234" t="s">
        <v>64</v>
      </c>
      <c r="AD56" s="234" t="s">
        <v>427</v>
      </c>
      <c r="AE56" s="234" t="s">
        <v>157</v>
      </c>
      <c r="AF56" s="234" t="s">
        <v>140</v>
      </c>
      <c r="AG56" s="234" t="s">
        <v>435</v>
      </c>
      <c r="AH56" s="234" t="s">
        <v>429</v>
      </c>
      <c r="AJ56" s="234" t="s">
        <v>430</v>
      </c>
      <c r="AK56" s="234">
        <v>0.97</v>
      </c>
      <c r="AL56" s="234" t="s">
        <v>545</v>
      </c>
      <c r="AM56" s="234">
        <v>1</v>
      </c>
    </row>
    <row r="57" spans="2:39">
      <c r="F57" s="234" t="s">
        <v>172</v>
      </c>
      <c r="G57" s="234" t="s">
        <v>378</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491</v>
      </c>
      <c r="AC57" s="234" t="s">
        <v>64</v>
      </c>
      <c r="AD57" s="234" t="s">
        <v>427</v>
      </c>
      <c r="AE57" s="234" t="s">
        <v>157</v>
      </c>
      <c r="AF57" s="234" t="s">
        <v>140</v>
      </c>
      <c r="AG57" s="234" t="s">
        <v>435</v>
      </c>
      <c r="AH57" s="234" t="s">
        <v>429</v>
      </c>
      <c r="AJ57" s="234" t="s">
        <v>430</v>
      </c>
      <c r="AK57" s="234">
        <v>0.97</v>
      </c>
      <c r="AL57" s="234" t="s">
        <v>545</v>
      </c>
      <c r="AM57" s="234">
        <v>1</v>
      </c>
    </row>
    <row r="58" spans="2:39">
      <c r="F58" s="234" t="s">
        <v>172</v>
      </c>
      <c r="G58" s="234" t="s">
        <v>379</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491</v>
      </c>
      <c r="AC58" s="234" t="s">
        <v>64</v>
      </c>
      <c r="AD58" s="234" t="s">
        <v>427</v>
      </c>
      <c r="AE58" s="234" t="s">
        <v>157</v>
      </c>
      <c r="AF58" s="234" t="s">
        <v>140</v>
      </c>
      <c r="AG58" s="234" t="s">
        <v>435</v>
      </c>
      <c r="AH58" s="234" t="s">
        <v>429</v>
      </c>
      <c r="AJ58" s="234" t="s">
        <v>430</v>
      </c>
      <c r="AK58" s="234">
        <v>0.97</v>
      </c>
      <c r="AL58" s="234" t="s">
        <v>545</v>
      </c>
      <c r="AM58" s="234">
        <v>1</v>
      </c>
    </row>
    <row r="59" spans="2:39">
      <c r="B59" s="234" t="s">
        <v>559</v>
      </c>
      <c r="C59" s="234" t="s">
        <v>493</v>
      </c>
      <c r="D59" s="234" t="s">
        <v>38</v>
      </c>
      <c r="E59" s="234" t="s">
        <v>28</v>
      </c>
      <c r="F59" s="234" t="s">
        <v>172</v>
      </c>
      <c r="G59" s="234" t="s">
        <v>369</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494</v>
      </c>
      <c r="AC59" s="234" t="s">
        <v>64</v>
      </c>
      <c r="AD59" s="234" t="s">
        <v>427</v>
      </c>
      <c r="AE59" s="234" t="s">
        <v>157</v>
      </c>
      <c r="AF59" s="234" t="s">
        <v>140</v>
      </c>
      <c r="AG59" s="234" t="s">
        <v>435</v>
      </c>
      <c r="AH59" s="234" t="s">
        <v>429</v>
      </c>
      <c r="AJ59" s="234" t="s">
        <v>430</v>
      </c>
      <c r="AK59" s="234">
        <v>0.97</v>
      </c>
      <c r="AL59" s="234" t="s">
        <v>545</v>
      </c>
      <c r="AM59" s="234">
        <v>2</v>
      </c>
    </row>
    <row r="60" spans="2:39">
      <c r="E60" s="234" t="s">
        <v>34</v>
      </c>
      <c r="F60" s="234" t="s">
        <v>172</v>
      </c>
      <c r="G60" s="234" t="s">
        <v>377</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494</v>
      </c>
      <c r="AC60" s="234" t="s">
        <v>64</v>
      </c>
      <c r="AD60" s="234" t="s">
        <v>427</v>
      </c>
      <c r="AE60" s="234" t="s">
        <v>157</v>
      </c>
      <c r="AF60" s="234" t="s">
        <v>140</v>
      </c>
      <c r="AG60" s="234" t="s">
        <v>435</v>
      </c>
      <c r="AH60" s="234" t="s">
        <v>429</v>
      </c>
      <c r="AJ60" s="234" t="s">
        <v>430</v>
      </c>
      <c r="AK60" s="234">
        <v>0.97</v>
      </c>
      <c r="AL60" s="234" t="s">
        <v>545</v>
      </c>
      <c r="AM60" s="234">
        <v>2</v>
      </c>
    </row>
    <row r="61" spans="2:39">
      <c r="F61" s="234" t="s">
        <v>172</v>
      </c>
      <c r="G61" s="234" t="s">
        <v>378</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494</v>
      </c>
      <c r="AC61" s="234" t="s">
        <v>64</v>
      </c>
      <c r="AD61" s="234" t="s">
        <v>427</v>
      </c>
      <c r="AE61" s="234" t="s">
        <v>157</v>
      </c>
      <c r="AF61" s="234" t="s">
        <v>140</v>
      </c>
      <c r="AG61" s="234" t="s">
        <v>435</v>
      </c>
      <c r="AH61" s="234" t="s">
        <v>429</v>
      </c>
      <c r="AJ61" s="234" t="s">
        <v>430</v>
      </c>
      <c r="AK61" s="234">
        <v>0.97</v>
      </c>
      <c r="AL61" s="234" t="s">
        <v>545</v>
      </c>
      <c r="AM61" s="234">
        <v>2</v>
      </c>
    </row>
    <row r="62" spans="2:39">
      <c r="F62" s="234" t="s">
        <v>172</v>
      </c>
      <c r="G62" s="234" t="s">
        <v>379</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494</v>
      </c>
      <c r="AC62" s="234" t="s">
        <v>64</v>
      </c>
      <c r="AD62" s="234" t="s">
        <v>427</v>
      </c>
      <c r="AE62" s="234" t="s">
        <v>157</v>
      </c>
      <c r="AF62" s="234" t="s">
        <v>140</v>
      </c>
      <c r="AG62" s="234" t="s">
        <v>435</v>
      </c>
      <c r="AH62" s="234" t="s">
        <v>429</v>
      </c>
      <c r="AJ62" s="234" t="s">
        <v>430</v>
      </c>
      <c r="AK62" s="234">
        <v>0.97</v>
      </c>
      <c r="AL62" s="234" t="s">
        <v>545</v>
      </c>
      <c r="AM62" s="234">
        <v>2</v>
      </c>
    </row>
    <row r="63" spans="2:39">
      <c r="B63" s="234" t="s">
        <v>560</v>
      </c>
      <c r="C63" s="234" t="s">
        <v>496</v>
      </c>
      <c r="D63" s="234" t="s">
        <v>33</v>
      </c>
      <c r="E63" s="234" t="s">
        <v>34</v>
      </c>
      <c r="F63" s="234" t="s">
        <v>172</v>
      </c>
      <c r="G63" s="234" t="s">
        <v>369</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497</v>
      </c>
      <c r="AC63" s="234" t="s">
        <v>160</v>
      </c>
      <c r="AD63" s="234" t="s">
        <v>467</v>
      </c>
      <c r="AE63" s="234" t="s">
        <v>153</v>
      </c>
      <c r="AF63" s="234" t="s">
        <v>139</v>
      </c>
      <c r="AG63" s="234" t="s">
        <v>435</v>
      </c>
      <c r="AH63" s="234" t="s">
        <v>468</v>
      </c>
      <c r="AJ63" s="234" t="s">
        <v>469</v>
      </c>
      <c r="AK63" s="234">
        <v>0.97</v>
      </c>
      <c r="AL63" s="234" t="s">
        <v>545</v>
      </c>
      <c r="AM63" s="234">
        <v>1</v>
      </c>
    </row>
    <row r="64" spans="2:39">
      <c r="F64" s="234" t="s">
        <v>172</v>
      </c>
      <c r="G64" s="234" t="s">
        <v>377</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497</v>
      </c>
      <c r="AC64" s="234" t="s">
        <v>160</v>
      </c>
      <c r="AD64" s="234" t="s">
        <v>467</v>
      </c>
      <c r="AE64" s="234" t="s">
        <v>153</v>
      </c>
      <c r="AF64" s="234" t="s">
        <v>139</v>
      </c>
      <c r="AG64" s="234" t="s">
        <v>435</v>
      </c>
      <c r="AH64" s="234" t="s">
        <v>468</v>
      </c>
      <c r="AJ64" s="234" t="s">
        <v>469</v>
      </c>
      <c r="AK64" s="234">
        <v>0.97</v>
      </c>
      <c r="AL64" s="234" t="s">
        <v>545</v>
      </c>
      <c r="AM64" s="234">
        <v>1</v>
      </c>
    </row>
    <row r="65" spans="2:39">
      <c r="F65" s="234" t="s">
        <v>172</v>
      </c>
      <c r="G65" s="234" t="s">
        <v>378</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497</v>
      </c>
      <c r="AC65" s="234" t="s">
        <v>160</v>
      </c>
      <c r="AD65" s="234" t="s">
        <v>467</v>
      </c>
      <c r="AE65" s="234" t="s">
        <v>153</v>
      </c>
      <c r="AF65" s="234" t="s">
        <v>139</v>
      </c>
      <c r="AG65" s="234" t="s">
        <v>435</v>
      </c>
      <c r="AH65" s="234" t="s">
        <v>468</v>
      </c>
      <c r="AJ65" s="234" t="s">
        <v>469</v>
      </c>
      <c r="AK65" s="234">
        <v>0.97</v>
      </c>
      <c r="AL65" s="234" t="s">
        <v>545</v>
      </c>
      <c r="AM65" s="234">
        <v>1</v>
      </c>
    </row>
    <row r="66" spans="2:39">
      <c r="F66" s="234" t="s">
        <v>172</v>
      </c>
      <c r="G66" s="234" t="s">
        <v>379</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497</v>
      </c>
      <c r="AC66" s="234" t="s">
        <v>160</v>
      </c>
      <c r="AD66" s="234" t="s">
        <v>467</v>
      </c>
      <c r="AE66" s="234" t="s">
        <v>153</v>
      </c>
      <c r="AF66" s="234" t="s">
        <v>139</v>
      </c>
      <c r="AG66" s="234" t="s">
        <v>435</v>
      </c>
      <c r="AH66" s="234" t="s">
        <v>468</v>
      </c>
      <c r="AJ66" s="234" t="s">
        <v>469</v>
      </c>
      <c r="AK66" s="234">
        <v>0.97</v>
      </c>
      <c r="AL66" s="234" t="s">
        <v>545</v>
      </c>
      <c r="AM66" s="234">
        <v>1</v>
      </c>
    </row>
    <row r="67" spans="2:39">
      <c r="B67" s="234" t="s">
        <v>561</v>
      </c>
      <c r="C67" s="234" t="s">
        <v>502</v>
      </c>
      <c r="D67" s="234" t="s">
        <v>33</v>
      </c>
      <c r="E67" s="234" t="s">
        <v>28</v>
      </c>
      <c r="F67" s="234" t="s">
        <v>172</v>
      </c>
      <c r="G67" s="234" t="s">
        <v>369</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503</v>
      </c>
      <c r="AC67" s="234" t="s">
        <v>64</v>
      </c>
      <c r="AD67" s="234" t="s">
        <v>427</v>
      </c>
      <c r="AE67" s="234" t="s">
        <v>153</v>
      </c>
      <c r="AF67" s="234" t="s">
        <v>139</v>
      </c>
      <c r="AG67" s="234" t="s">
        <v>435</v>
      </c>
      <c r="AH67" s="234" t="s">
        <v>429</v>
      </c>
      <c r="AJ67" s="234" t="s">
        <v>430</v>
      </c>
      <c r="AK67" s="234">
        <v>0.97</v>
      </c>
      <c r="AL67" s="234" t="s">
        <v>545</v>
      </c>
      <c r="AM67" s="234">
        <v>1</v>
      </c>
    </row>
    <row r="68" spans="2:39">
      <c r="E68" s="234" t="s">
        <v>34</v>
      </c>
      <c r="F68" s="234" t="s">
        <v>172</v>
      </c>
      <c r="G68" s="234" t="s">
        <v>377</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503</v>
      </c>
      <c r="AC68" s="234" t="s">
        <v>64</v>
      </c>
      <c r="AD68" s="234" t="s">
        <v>427</v>
      </c>
      <c r="AE68" s="234" t="s">
        <v>153</v>
      </c>
      <c r="AF68" s="234" t="s">
        <v>139</v>
      </c>
      <c r="AG68" s="234" t="s">
        <v>435</v>
      </c>
      <c r="AH68" s="234" t="s">
        <v>429</v>
      </c>
      <c r="AJ68" s="234" t="s">
        <v>430</v>
      </c>
      <c r="AK68" s="234">
        <v>0.97</v>
      </c>
      <c r="AL68" s="234" t="s">
        <v>545</v>
      </c>
      <c r="AM68" s="234">
        <v>1</v>
      </c>
    </row>
    <row r="69" spans="2:39">
      <c r="F69" s="234" t="s">
        <v>172</v>
      </c>
      <c r="G69" s="234" t="s">
        <v>378</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503</v>
      </c>
      <c r="AC69" s="234" t="s">
        <v>64</v>
      </c>
      <c r="AD69" s="234" t="s">
        <v>427</v>
      </c>
      <c r="AE69" s="234" t="s">
        <v>153</v>
      </c>
      <c r="AF69" s="234" t="s">
        <v>139</v>
      </c>
      <c r="AG69" s="234" t="s">
        <v>435</v>
      </c>
      <c r="AH69" s="234" t="s">
        <v>429</v>
      </c>
      <c r="AJ69" s="234" t="s">
        <v>430</v>
      </c>
      <c r="AK69" s="234">
        <v>0.97</v>
      </c>
      <c r="AL69" s="234" t="s">
        <v>545</v>
      </c>
      <c r="AM69" s="234">
        <v>1</v>
      </c>
    </row>
    <row r="70" spans="2:39">
      <c r="F70" s="234" t="s">
        <v>172</v>
      </c>
      <c r="G70" s="234" t="s">
        <v>379</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503</v>
      </c>
      <c r="AC70" s="234" t="s">
        <v>64</v>
      </c>
      <c r="AD70" s="234" t="s">
        <v>427</v>
      </c>
      <c r="AE70" s="234" t="s">
        <v>153</v>
      </c>
      <c r="AF70" s="234" t="s">
        <v>139</v>
      </c>
      <c r="AG70" s="234" t="s">
        <v>435</v>
      </c>
      <c r="AH70" s="234" t="s">
        <v>429</v>
      </c>
      <c r="AJ70" s="234" t="s">
        <v>430</v>
      </c>
      <c r="AK70" s="234">
        <v>0.97</v>
      </c>
      <c r="AL70" s="234" t="s">
        <v>545</v>
      </c>
      <c r="AM70" s="234">
        <v>1</v>
      </c>
    </row>
    <row r="71" spans="2:39">
      <c r="B71" s="234" t="s">
        <v>562</v>
      </c>
      <c r="C71" s="234" t="s">
        <v>505</v>
      </c>
      <c r="D71" s="234" t="s">
        <v>33</v>
      </c>
      <c r="E71" s="234" t="s">
        <v>28</v>
      </c>
      <c r="F71" s="234" t="s">
        <v>172</v>
      </c>
      <c r="G71" s="234" t="s">
        <v>369</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506</v>
      </c>
      <c r="AC71" s="234" t="s">
        <v>64</v>
      </c>
      <c r="AD71" s="234" t="s">
        <v>427</v>
      </c>
      <c r="AE71" s="234" t="s">
        <v>153</v>
      </c>
      <c r="AF71" s="234" t="s">
        <v>139</v>
      </c>
      <c r="AG71" s="234" t="s">
        <v>435</v>
      </c>
      <c r="AH71" s="234" t="s">
        <v>429</v>
      </c>
      <c r="AJ71" s="234" t="s">
        <v>430</v>
      </c>
      <c r="AK71" s="234">
        <v>0.97</v>
      </c>
      <c r="AL71" s="234" t="s">
        <v>545</v>
      </c>
      <c r="AM71" s="234">
        <v>2</v>
      </c>
    </row>
    <row r="72" spans="2:39">
      <c r="E72" s="234" t="s">
        <v>34</v>
      </c>
      <c r="F72" s="234" t="s">
        <v>172</v>
      </c>
      <c r="G72" s="234" t="s">
        <v>377</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506</v>
      </c>
      <c r="AC72" s="234" t="s">
        <v>64</v>
      </c>
      <c r="AD72" s="234" t="s">
        <v>427</v>
      </c>
      <c r="AE72" s="234" t="s">
        <v>153</v>
      </c>
      <c r="AF72" s="234" t="s">
        <v>139</v>
      </c>
      <c r="AG72" s="234" t="s">
        <v>435</v>
      </c>
      <c r="AH72" s="234" t="s">
        <v>429</v>
      </c>
      <c r="AJ72" s="234" t="s">
        <v>430</v>
      </c>
      <c r="AK72" s="234">
        <v>0.97</v>
      </c>
      <c r="AL72" s="234" t="s">
        <v>545</v>
      </c>
      <c r="AM72" s="234">
        <v>2</v>
      </c>
    </row>
    <row r="73" spans="2:39">
      <c r="F73" s="234" t="s">
        <v>172</v>
      </c>
      <c r="G73" s="234" t="s">
        <v>378</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506</v>
      </c>
      <c r="AC73" s="234" t="s">
        <v>64</v>
      </c>
      <c r="AD73" s="234" t="s">
        <v>427</v>
      </c>
      <c r="AE73" s="234" t="s">
        <v>153</v>
      </c>
      <c r="AF73" s="234" t="s">
        <v>139</v>
      </c>
      <c r="AG73" s="234" t="s">
        <v>435</v>
      </c>
      <c r="AH73" s="234" t="s">
        <v>429</v>
      </c>
      <c r="AJ73" s="234" t="s">
        <v>430</v>
      </c>
      <c r="AK73" s="234">
        <v>0.97</v>
      </c>
      <c r="AL73" s="234" t="s">
        <v>545</v>
      </c>
      <c r="AM73" s="234">
        <v>2</v>
      </c>
    </row>
    <row r="74" spans="2:39">
      <c r="F74" s="234" t="s">
        <v>172</v>
      </c>
      <c r="G74" s="234" t="s">
        <v>379</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506</v>
      </c>
      <c r="AC74" s="234" t="s">
        <v>64</v>
      </c>
      <c r="AD74" s="234" t="s">
        <v>427</v>
      </c>
      <c r="AE74" s="234" t="s">
        <v>153</v>
      </c>
      <c r="AF74" s="234" t="s">
        <v>139</v>
      </c>
      <c r="AG74" s="234" t="s">
        <v>435</v>
      </c>
      <c r="AH74" s="234" t="s">
        <v>429</v>
      </c>
      <c r="AJ74" s="234" t="s">
        <v>430</v>
      </c>
      <c r="AK74" s="234">
        <v>0.97</v>
      </c>
      <c r="AL74" s="234" t="s">
        <v>545</v>
      </c>
      <c r="AM74" s="234">
        <v>2</v>
      </c>
    </row>
    <row r="75" spans="2:39">
      <c r="B75" s="234" t="s">
        <v>563</v>
      </c>
      <c r="C75" s="234" t="s">
        <v>508</v>
      </c>
      <c r="D75" s="234" t="s">
        <v>345</v>
      </c>
      <c r="E75" s="234" t="s">
        <v>28</v>
      </c>
      <c r="F75" s="234" t="s">
        <v>172</v>
      </c>
      <c r="G75" s="234" t="s">
        <v>369</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509</v>
      </c>
      <c r="AC75" s="234" t="s">
        <v>64</v>
      </c>
      <c r="AD75" s="234" t="s">
        <v>427</v>
      </c>
      <c r="AE75" s="234" t="s">
        <v>417</v>
      </c>
      <c r="AF75" s="234" t="s">
        <v>137</v>
      </c>
      <c r="AG75" s="234" t="s">
        <v>435</v>
      </c>
      <c r="AH75" s="234" t="s">
        <v>429</v>
      </c>
      <c r="AJ75" s="234" t="s">
        <v>436</v>
      </c>
      <c r="AL75" s="234" t="s">
        <v>545</v>
      </c>
      <c r="AM75" s="234">
        <v>5</v>
      </c>
    </row>
    <row r="76" spans="2:39">
      <c r="E76" s="234" t="s">
        <v>34</v>
      </c>
      <c r="F76" s="234" t="s">
        <v>172</v>
      </c>
      <c r="G76" s="234" t="s">
        <v>377</v>
      </c>
      <c r="I76" s="234">
        <v>0.57999999999999996</v>
      </c>
      <c r="L76" s="234">
        <v>0.6</v>
      </c>
      <c r="N76" s="234">
        <v>24.585000000000001</v>
      </c>
      <c r="O76" s="234">
        <v>1.22925</v>
      </c>
      <c r="R76" s="234">
        <v>1</v>
      </c>
      <c r="T76" s="234">
        <v>20</v>
      </c>
      <c r="U76" s="234">
        <v>1</v>
      </c>
      <c r="V76" s="234">
        <v>1.4</v>
      </c>
      <c r="W76" s="234">
        <v>1.25</v>
      </c>
      <c r="AA76" s="234">
        <v>32</v>
      </c>
      <c r="AB76" s="234" t="s">
        <v>509</v>
      </c>
      <c r="AC76" s="234" t="s">
        <v>64</v>
      </c>
      <c r="AD76" s="234" t="s">
        <v>427</v>
      </c>
      <c r="AE76" s="234" t="s">
        <v>417</v>
      </c>
      <c r="AF76" s="234" t="s">
        <v>137</v>
      </c>
      <c r="AG76" s="234" t="s">
        <v>435</v>
      </c>
      <c r="AH76" s="234" t="s">
        <v>429</v>
      </c>
      <c r="AJ76" s="234" t="s">
        <v>436</v>
      </c>
      <c r="AL76" s="234" t="s">
        <v>545</v>
      </c>
      <c r="AM76" s="234">
        <v>5</v>
      </c>
    </row>
    <row r="77" spans="2:39">
      <c r="F77" s="234" t="s">
        <v>172</v>
      </c>
      <c r="G77" s="234" t="s">
        <v>378</v>
      </c>
      <c r="I77" s="234">
        <v>0.6</v>
      </c>
      <c r="L77" s="234">
        <v>0.62</v>
      </c>
      <c r="N77" s="234">
        <v>14.9</v>
      </c>
      <c r="O77" s="234">
        <v>0.745</v>
      </c>
      <c r="R77" s="234">
        <v>1</v>
      </c>
      <c r="T77" s="234">
        <v>20</v>
      </c>
      <c r="U77" s="234">
        <v>1</v>
      </c>
      <c r="V77" s="234">
        <v>1.5</v>
      </c>
      <c r="W77" s="234">
        <v>1.25</v>
      </c>
      <c r="AA77" s="234">
        <v>32</v>
      </c>
      <c r="AB77" s="234" t="s">
        <v>509</v>
      </c>
      <c r="AC77" s="234" t="s">
        <v>64</v>
      </c>
      <c r="AD77" s="234" t="s">
        <v>427</v>
      </c>
      <c r="AE77" s="234" t="s">
        <v>417</v>
      </c>
      <c r="AF77" s="234" t="s">
        <v>137</v>
      </c>
      <c r="AG77" s="234" t="s">
        <v>435</v>
      </c>
      <c r="AH77" s="234" t="s">
        <v>429</v>
      </c>
      <c r="AJ77" s="234" t="s">
        <v>436</v>
      </c>
      <c r="AL77" s="234" t="s">
        <v>545</v>
      </c>
      <c r="AM77" s="234">
        <v>5</v>
      </c>
    </row>
    <row r="78" spans="2:39">
      <c r="F78" s="234" t="s">
        <v>172</v>
      </c>
      <c r="G78" s="234" t="s">
        <v>379</v>
      </c>
      <c r="I78" s="234">
        <v>0.6</v>
      </c>
      <c r="L78" s="234">
        <v>0.62</v>
      </c>
      <c r="N78" s="234">
        <v>5.96</v>
      </c>
      <c r="O78" s="234">
        <v>0.29799999999999999</v>
      </c>
      <c r="R78" s="234">
        <v>1</v>
      </c>
      <c r="T78" s="234">
        <v>20</v>
      </c>
      <c r="U78" s="234">
        <v>1</v>
      </c>
      <c r="V78" s="234">
        <v>1.6</v>
      </c>
      <c r="W78" s="234">
        <v>1.25</v>
      </c>
      <c r="AA78" s="234">
        <v>32</v>
      </c>
      <c r="AB78" s="234" t="s">
        <v>509</v>
      </c>
      <c r="AC78" s="234" t="s">
        <v>64</v>
      </c>
      <c r="AD78" s="234" t="s">
        <v>427</v>
      </c>
      <c r="AE78" s="234" t="s">
        <v>417</v>
      </c>
      <c r="AF78" s="234" t="s">
        <v>137</v>
      </c>
      <c r="AG78" s="234" t="s">
        <v>435</v>
      </c>
      <c r="AH78" s="234" t="s">
        <v>429</v>
      </c>
      <c r="AJ78" s="234" t="s">
        <v>436</v>
      </c>
      <c r="AL78" s="234" t="s">
        <v>545</v>
      </c>
      <c r="AM78" s="234">
        <v>5</v>
      </c>
    </row>
    <row r="79" spans="2:39">
      <c r="B79" s="234" t="s">
        <v>564</v>
      </c>
      <c r="C79" s="234" t="s">
        <v>511</v>
      </c>
      <c r="D79" s="234" t="s">
        <v>512</v>
      </c>
      <c r="E79" s="234" t="s">
        <v>28</v>
      </c>
      <c r="F79" s="234" t="s">
        <v>172</v>
      </c>
      <c r="G79" s="234" t="s">
        <v>369</v>
      </c>
      <c r="H79" s="234">
        <v>2020</v>
      </c>
      <c r="I79" s="234">
        <v>0.45</v>
      </c>
      <c r="N79" s="234">
        <v>14.154999999999999</v>
      </c>
      <c r="O79" s="234">
        <v>0.70774999999999999</v>
      </c>
      <c r="Q79" s="234">
        <v>3.1536000000000002E-2</v>
      </c>
      <c r="R79" s="234">
        <v>1</v>
      </c>
      <c r="S79" s="234">
        <v>1</v>
      </c>
      <c r="T79" s="234">
        <v>10</v>
      </c>
      <c r="U79" s="234">
        <v>1</v>
      </c>
      <c r="AA79" s="234">
        <v>33</v>
      </c>
      <c r="AB79" s="234" t="s">
        <v>513</v>
      </c>
      <c r="AC79" s="234" t="s">
        <v>64</v>
      </c>
      <c r="AD79" s="234" t="s">
        <v>427</v>
      </c>
      <c r="AE79" s="234" t="s">
        <v>514</v>
      </c>
      <c r="AF79" s="234" t="s">
        <v>515</v>
      </c>
      <c r="AG79" s="234" t="s">
        <v>435</v>
      </c>
      <c r="AH79" s="234" t="s">
        <v>429</v>
      </c>
      <c r="AJ79" s="234" t="s">
        <v>436</v>
      </c>
      <c r="AK79" s="234">
        <v>0.9</v>
      </c>
      <c r="AL79" s="234" t="s">
        <v>545</v>
      </c>
      <c r="AM79" s="234">
        <v>1</v>
      </c>
    </row>
    <row r="80" spans="2:39">
      <c r="E80" s="234" t="s">
        <v>34</v>
      </c>
      <c r="F80" s="234" t="s">
        <v>172</v>
      </c>
      <c r="G80" s="234" t="s">
        <v>377</v>
      </c>
      <c r="I80" s="234">
        <v>0.5</v>
      </c>
      <c r="L80" s="234">
        <v>0.8</v>
      </c>
      <c r="N80" s="234">
        <v>9.6850000000000005</v>
      </c>
      <c r="O80" s="234">
        <v>0.48425000000000001</v>
      </c>
      <c r="R80" s="234">
        <v>1</v>
      </c>
      <c r="T80" s="234">
        <v>10</v>
      </c>
      <c r="U80" s="234">
        <v>1</v>
      </c>
      <c r="AA80" s="234">
        <v>33</v>
      </c>
      <c r="AB80" s="234" t="s">
        <v>513</v>
      </c>
      <c r="AC80" s="234" t="s">
        <v>64</v>
      </c>
      <c r="AD80" s="234" t="s">
        <v>427</v>
      </c>
      <c r="AE80" s="234" t="s">
        <v>514</v>
      </c>
      <c r="AF80" s="234" t="s">
        <v>515</v>
      </c>
      <c r="AG80" s="234" t="s">
        <v>435</v>
      </c>
      <c r="AH80" s="234" t="s">
        <v>429</v>
      </c>
      <c r="AJ80" s="234" t="s">
        <v>436</v>
      </c>
      <c r="AK80" s="234">
        <v>0.9</v>
      </c>
      <c r="AL80" s="234" t="s">
        <v>545</v>
      </c>
      <c r="AM80" s="234">
        <v>1</v>
      </c>
    </row>
    <row r="81" spans="2:39">
      <c r="F81" s="234" t="s">
        <v>172</v>
      </c>
      <c r="G81" s="234" t="s">
        <v>378</v>
      </c>
      <c r="I81" s="234">
        <v>0.5</v>
      </c>
      <c r="L81" s="234">
        <v>0.8</v>
      </c>
      <c r="N81" s="234">
        <v>8.1950000000000003</v>
      </c>
      <c r="O81" s="234">
        <v>0.40975</v>
      </c>
      <c r="R81" s="234">
        <v>1</v>
      </c>
      <c r="T81" s="234">
        <v>10</v>
      </c>
      <c r="U81" s="234">
        <v>1</v>
      </c>
      <c r="AA81" s="234">
        <v>33</v>
      </c>
      <c r="AB81" s="234" t="s">
        <v>513</v>
      </c>
      <c r="AC81" s="234" t="s">
        <v>64</v>
      </c>
      <c r="AD81" s="234" t="s">
        <v>427</v>
      </c>
      <c r="AE81" s="234" t="s">
        <v>514</v>
      </c>
      <c r="AF81" s="234" t="s">
        <v>515</v>
      </c>
      <c r="AG81" s="234" t="s">
        <v>435</v>
      </c>
      <c r="AH81" s="234" t="s">
        <v>429</v>
      </c>
      <c r="AJ81" s="234" t="s">
        <v>436</v>
      </c>
      <c r="AK81" s="234">
        <v>0.9</v>
      </c>
      <c r="AL81" s="234" t="s">
        <v>545</v>
      </c>
      <c r="AM81" s="234">
        <v>1</v>
      </c>
    </row>
    <row r="82" spans="2:39">
      <c r="F82" s="234" t="s">
        <v>172</v>
      </c>
      <c r="G82" s="234" t="s">
        <v>379</v>
      </c>
      <c r="I82" s="234">
        <v>0.5</v>
      </c>
      <c r="L82" s="234">
        <v>0.8</v>
      </c>
      <c r="N82" s="234">
        <v>5.96</v>
      </c>
      <c r="O82" s="234">
        <v>0.29799999999999999</v>
      </c>
      <c r="R82" s="234">
        <v>1</v>
      </c>
      <c r="T82" s="234">
        <v>10</v>
      </c>
      <c r="U82" s="234">
        <v>1</v>
      </c>
      <c r="AA82" s="234">
        <v>33</v>
      </c>
      <c r="AB82" s="234" t="s">
        <v>513</v>
      </c>
      <c r="AC82" s="234" t="s">
        <v>64</v>
      </c>
      <c r="AD82" s="234" t="s">
        <v>427</v>
      </c>
      <c r="AE82" s="234" t="s">
        <v>514</v>
      </c>
      <c r="AF82" s="234" t="s">
        <v>515</v>
      </c>
      <c r="AG82" s="234" t="s">
        <v>435</v>
      </c>
      <c r="AH82" s="234" t="s">
        <v>429</v>
      </c>
      <c r="AJ82" s="234" t="s">
        <v>436</v>
      </c>
      <c r="AK82" s="234">
        <v>0.9</v>
      </c>
      <c r="AL82" s="234" t="s">
        <v>545</v>
      </c>
      <c r="AM82" s="234">
        <v>1</v>
      </c>
    </row>
    <row r="83" spans="2:39">
      <c r="B83" s="234" t="s">
        <v>565</v>
      </c>
      <c r="C83" s="234" t="s">
        <v>517</v>
      </c>
      <c r="D83" s="234" t="s">
        <v>346</v>
      </c>
      <c r="E83" s="234" t="s">
        <v>34</v>
      </c>
      <c r="F83" s="234" t="s">
        <v>172</v>
      </c>
      <c r="G83" s="234" t="s">
        <v>369</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518</v>
      </c>
      <c r="AC83" s="234" t="s">
        <v>519</v>
      </c>
      <c r="AD83" s="234" t="s">
        <v>467</v>
      </c>
      <c r="AE83" s="234" t="s">
        <v>520</v>
      </c>
      <c r="AF83" s="234" t="s">
        <v>521</v>
      </c>
      <c r="AG83" s="234" t="s">
        <v>435</v>
      </c>
      <c r="AH83" s="234" t="s">
        <v>468</v>
      </c>
      <c r="AJ83" s="234" t="s">
        <v>467</v>
      </c>
      <c r="AL83" s="234" t="s">
        <v>545</v>
      </c>
      <c r="AM83" s="234">
        <v>1</v>
      </c>
    </row>
    <row r="84" spans="2:39">
      <c r="D84" s="234" t="s">
        <v>218</v>
      </c>
      <c r="F84" s="234" t="s">
        <v>172</v>
      </c>
      <c r="G84" s="234" t="s">
        <v>377</v>
      </c>
      <c r="I84" s="234">
        <v>1</v>
      </c>
      <c r="J84" s="234">
        <v>0.58479532163742698</v>
      </c>
      <c r="N84" s="234">
        <v>4.2018000000000004</v>
      </c>
      <c r="O84" s="234">
        <v>1.49E-2</v>
      </c>
      <c r="P84" s="234">
        <v>2.03219444444444</v>
      </c>
      <c r="R84" s="234">
        <v>1</v>
      </c>
      <c r="T84" s="234">
        <v>25</v>
      </c>
      <c r="U84" s="234">
        <v>0.5</v>
      </c>
      <c r="AA84" s="234">
        <v>43</v>
      </c>
      <c r="AB84" s="234" t="s">
        <v>518</v>
      </c>
      <c r="AC84" s="234" t="s">
        <v>519</v>
      </c>
      <c r="AD84" s="234" t="s">
        <v>467</v>
      </c>
      <c r="AE84" s="234" t="s">
        <v>520</v>
      </c>
      <c r="AF84" s="234" t="s">
        <v>521</v>
      </c>
      <c r="AG84" s="234" t="s">
        <v>435</v>
      </c>
      <c r="AH84" s="234" t="s">
        <v>468</v>
      </c>
      <c r="AJ84" s="234" t="s">
        <v>467</v>
      </c>
      <c r="AL84" s="234" t="s">
        <v>545</v>
      </c>
      <c r="AM84" s="234">
        <v>1</v>
      </c>
    </row>
    <row r="85" spans="2:39">
      <c r="D85" s="234" t="s">
        <v>28</v>
      </c>
      <c r="F85" s="234" t="s">
        <v>172</v>
      </c>
      <c r="G85" s="234" t="s">
        <v>378</v>
      </c>
      <c r="I85" s="234">
        <v>1</v>
      </c>
      <c r="J85" s="234">
        <v>0.57803468208092501</v>
      </c>
      <c r="N85" s="234">
        <v>3.7816200000000002</v>
      </c>
      <c r="O85" s="234">
        <v>1.49E-2</v>
      </c>
      <c r="P85" s="234">
        <v>2.59466944444444</v>
      </c>
      <c r="R85" s="234">
        <v>1</v>
      </c>
      <c r="T85" s="234">
        <v>25</v>
      </c>
      <c r="U85" s="234">
        <v>0.5</v>
      </c>
      <c r="AA85" s="234">
        <v>43</v>
      </c>
      <c r="AB85" s="234" t="s">
        <v>518</v>
      </c>
      <c r="AC85" s="234" t="s">
        <v>519</v>
      </c>
      <c r="AD85" s="234" t="s">
        <v>467</v>
      </c>
      <c r="AE85" s="234" t="s">
        <v>520</v>
      </c>
      <c r="AF85" s="234" t="s">
        <v>521</v>
      </c>
      <c r="AG85" s="234" t="s">
        <v>435</v>
      </c>
      <c r="AH85" s="234" t="s">
        <v>468</v>
      </c>
      <c r="AJ85" s="234" t="s">
        <v>467</v>
      </c>
      <c r="AL85" s="234" t="s">
        <v>545</v>
      </c>
      <c r="AM85" s="234">
        <v>1</v>
      </c>
    </row>
    <row r="86" spans="2:39">
      <c r="F86" s="234" t="s">
        <v>172</v>
      </c>
      <c r="G86" s="234" t="s">
        <v>379</v>
      </c>
      <c r="I86" s="234">
        <v>1</v>
      </c>
      <c r="J86" s="234">
        <v>0.57142857142857095</v>
      </c>
      <c r="N86" s="234">
        <v>3.4034580000000001</v>
      </c>
      <c r="O86" s="234">
        <v>1.49E-2</v>
      </c>
      <c r="P86" s="234">
        <v>2.9560358333333299</v>
      </c>
      <c r="R86" s="234">
        <v>1</v>
      </c>
      <c r="T86" s="234">
        <v>25</v>
      </c>
      <c r="U86" s="234">
        <v>0.5</v>
      </c>
      <c r="AA86" s="234">
        <v>43</v>
      </c>
      <c r="AB86" s="234" t="s">
        <v>518</v>
      </c>
      <c r="AC86" s="234" t="s">
        <v>519</v>
      </c>
      <c r="AD86" s="234" t="s">
        <v>467</v>
      </c>
      <c r="AE86" s="234" t="s">
        <v>520</v>
      </c>
      <c r="AF86" s="234" t="s">
        <v>521</v>
      </c>
      <c r="AG86" s="234" t="s">
        <v>435</v>
      </c>
      <c r="AH86" s="234" t="s">
        <v>468</v>
      </c>
      <c r="AJ86" s="234" t="s">
        <v>467</v>
      </c>
      <c r="AL86" s="234" t="s">
        <v>545</v>
      </c>
      <c r="AM86" s="234">
        <v>1</v>
      </c>
    </row>
    <row r="87" spans="2:39">
      <c r="B87" s="234" t="s">
        <v>566</v>
      </c>
      <c r="C87" s="234" t="s">
        <v>523</v>
      </c>
      <c r="D87" s="234" t="s">
        <v>346</v>
      </c>
      <c r="E87" s="234" t="s">
        <v>34</v>
      </c>
      <c r="F87" s="234" t="s">
        <v>172</v>
      </c>
      <c r="G87" s="234" t="s">
        <v>369</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524</v>
      </c>
      <c r="AC87" s="234" t="s">
        <v>519</v>
      </c>
      <c r="AD87" s="234" t="s">
        <v>467</v>
      </c>
      <c r="AE87" s="234" t="s">
        <v>163</v>
      </c>
      <c r="AF87" s="234" t="s">
        <v>521</v>
      </c>
      <c r="AG87" s="234" t="s">
        <v>435</v>
      </c>
      <c r="AH87" s="234" t="s">
        <v>468</v>
      </c>
      <c r="AJ87" s="234" t="s">
        <v>467</v>
      </c>
      <c r="AL87" s="234" t="s">
        <v>545</v>
      </c>
      <c r="AM87" s="234">
        <v>2</v>
      </c>
    </row>
    <row r="88" spans="2:39">
      <c r="D88" s="234" t="s">
        <v>28</v>
      </c>
      <c r="F88" s="234" t="s">
        <v>172</v>
      </c>
      <c r="G88" s="234" t="s">
        <v>377</v>
      </c>
      <c r="I88" s="234">
        <v>1</v>
      </c>
      <c r="J88" s="234">
        <v>0.27777777777777801</v>
      </c>
      <c r="N88" s="234">
        <v>4.9020999999999999</v>
      </c>
      <c r="O88" s="234">
        <v>1.49E-2</v>
      </c>
      <c r="P88" s="234">
        <v>6.62222222222222</v>
      </c>
      <c r="R88" s="234">
        <v>1</v>
      </c>
      <c r="T88" s="234">
        <v>25</v>
      </c>
      <c r="U88" s="234">
        <v>0.5</v>
      </c>
      <c r="AA88" s="234">
        <v>42</v>
      </c>
      <c r="AB88" s="234" t="s">
        <v>524</v>
      </c>
      <c r="AC88" s="234" t="s">
        <v>519</v>
      </c>
      <c r="AD88" s="234" t="s">
        <v>467</v>
      </c>
      <c r="AE88" s="234" t="s">
        <v>163</v>
      </c>
      <c r="AF88" s="234" t="s">
        <v>521</v>
      </c>
      <c r="AG88" s="234" t="s">
        <v>435</v>
      </c>
      <c r="AH88" s="234" t="s">
        <v>468</v>
      </c>
      <c r="AJ88" s="234" t="s">
        <v>467</v>
      </c>
      <c r="AL88" s="234" t="s">
        <v>545</v>
      </c>
      <c r="AM88" s="234">
        <v>2</v>
      </c>
    </row>
    <row r="89" spans="2:39">
      <c r="F89" s="234" t="s">
        <v>172</v>
      </c>
      <c r="G89" s="234" t="s">
        <v>378</v>
      </c>
      <c r="I89" s="234">
        <v>1</v>
      </c>
      <c r="J89" s="234">
        <v>0.26315789473684198</v>
      </c>
      <c r="N89" s="234">
        <v>4.4118899999999996</v>
      </c>
      <c r="O89" s="234">
        <v>1.49E-2</v>
      </c>
      <c r="P89" s="234">
        <v>7.6569444444444503</v>
      </c>
      <c r="R89" s="234">
        <v>1</v>
      </c>
      <c r="T89" s="234">
        <v>25</v>
      </c>
      <c r="U89" s="234">
        <v>0.5</v>
      </c>
      <c r="AA89" s="234">
        <v>42</v>
      </c>
      <c r="AB89" s="234" t="s">
        <v>524</v>
      </c>
      <c r="AC89" s="234" t="s">
        <v>519</v>
      </c>
      <c r="AD89" s="234" t="s">
        <v>467</v>
      </c>
      <c r="AE89" s="234" t="s">
        <v>163</v>
      </c>
      <c r="AF89" s="234" t="s">
        <v>521</v>
      </c>
      <c r="AG89" s="234" t="s">
        <v>435</v>
      </c>
      <c r="AH89" s="234" t="s">
        <v>468</v>
      </c>
      <c r="AJ89" s="234" t="s">
        <v>467</v>
      </c>
      <c r="AL89" s="234" t="s">
        <v>545</v>
      </c>
      <c r="AM89" s="234">
        <v>2</v>
      </c>
    </row>
    <row r="90" spans="2:39">
      <c r="F90" s="234" t="s">
        <v>172</v>
      </c>
      <c r="G90" s="234" t="s">
        <v>379</v>
      </c>
      <c r="I90" s="234">
        <v>1</v>
      </c>
      <c r="J90" s="234">
        <v>0.24390243902438999</v>
      </c>
      <c r="N90" s="234">
        <v>3.970701</v>
      </c>
      <c r="O90" s="234">
        <v>1.49E-2</v>
      </c>
      <c r="P90" s="234">
        <v>8.0708333333333293</v>
      </c>
      <c r="R90" s="234">
        <v>1</v>
      </c>
      <c r="T90" s="234">
        <v>25</v>
      </c>
      <c r="U90" s="234">
        <v>0.5</v>
      </c>
      <c r="AA90" s="234">
        <v>42</v>
      </c>
      <c r="AB90" s="234" t="s">
        <v>524</v>
      </c>
      <c r="AC90" s="234" t="s">
        <v>519</v>
      </c>
      <c r="AD90" s="234" t="s">
        <v>467</v>
      </c>
      <c r="AE90" s="234" t="s">
        <v>163</v>
      </c>
      <c r="AF90" s="234" t="s">
        <v>521</v>
      </c>
      <c r="AG90" s="234" t="s">
        <v>435</v>
      </c>
      <c r="AH90" s="234" t="s">
        <v>468</v>
      </c>
      <c r="AJ90" s="234" t="s">
        <v>467</v>
      </c>
      <c r="AL90" s="234" t="s">
        <v>545</v>
      </c>
      <c r="AM90" s="234">
        <v>2</v>
      </c>
    </row>
    <row r="91" spans="2:39">
      <c r="B91" s="234" t="s">
        <v>567</v>
      </c>
      <c r="C91" s="234" t="s">
        <v>526</v>
      </c>
      <c r="D91" s="234" t="s">
        <v>28</v>
      </c>
      <c r="E91" s="234" t="s">
        <v>34</v>
      </c>
      <c r="F91" s="234" t="s">
        <v>172</v>
      </c>
      <c r="G91" s="234" t="s">
        <v>369</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527</v>
      </c>
      <c r="AC91" s="234" t="s">
        <v>160</v>
      </c>
      <c r="AD91" s="234" t="s">
        <v>467</v>
      </c>
      <c r="AE91" s="234" t="s">
        <v>163</v>
      </c>
      <c r="AF91" s="234" t="s">
        <v>28</v>
      </c>
      <c r="AG91" s="234" t="s">
        <v>435</v>
      </c>
      <c r="AH91" s="234" t="s">
        <v>468</v>
      </c>
      <c r="AJ91" s="234" t="s">
        <v>469</v>
      </c>
      <c r="AK91" s="234">
        <v>0.99</v>
      </c>
      <c r="AL91" s="234" t="s">
        <v>545</v>
      </c>
      <c r="AM91" s="234">
        <v>1</v>
      </c>
    </row>
    <row r="92" spans="2:39">
      <c r="F92" s="234" t="s">
        <v>172</v>
      </c>
      <c r="G92" s="234" t="s">
        <v>377</v>
      </c>
      <c r="I92" s="234">
        <v>0.99</v>
      </c>
      <c r="N92" s="234">
        <v>1.1174999999999999</v>
      </c>
      <c r="O92" s="234">
        <v>7.9714999999999994E-3</v>
      </c>
      <c r="P92" s="234">
        <v>1.8625</v>
      </c>
      <c r="R92" s="234">
        <v>0.99</v>
      </c>
      <c r="T92" s="234">
        <v>20</v>
      </c>
      <c r="U92" s="234">
        <v>0.5</v>
      </c>
      <c r="AA92" s="234">
        <v>44</v>
      </c>
      <c r="AB92" s="234" t="s">
        <v>527</v>
      </c>
      <c r="AC92" s="234" t="s">
        <v>160</v>
      </c>
      <c r="AD92" s="234" t="s">
        <v>467</v>
      </c>
      <c r="AE92" s="234" t="s">
        <v>163</v>
      </c>
      <c r="AF92" s="234" t="s">
        <v>28</v>
      </c>
      <c r="AG92" s="234" t="s">
        <v>435</v>
      </c>
      <c r="AH92" s="234" t="s">
        <v>468</v>
      </c>
      <c r="AJ92" s="234" t="s">
        <v>469</v>
      </c>
      <c r="AK92" s="234">
        <v>0.99</v>
      </c>
      <c r="AL92" s="234" t="s">
        <v>545</v>
      </c>
      <c r="AM92" s="234">
        <v>1</v>
      </c>
    </row>
    <row r="93" spans="2:39">
      <c r="F93" s="234" t="s">
        <v>172</v>
      </c>
      <c r="G93" s="234" t="s">
        <v>378</v>
      </c>
      <c r="I93" s="234">
        <v>0.99</v>
      </c>
      <c r="N93" s="234">
        <v>1.0429999999999999</v>
      </c>
      <c r="O93" s="234">
        <v>7.5989999999999999E-3</v>
      </c>
      <c r="P93" s="234">
        <v>2.0694444444444402</v>
      </c>
      <c r="R93" s="234">
        <v>0.99</v>
      </c>
      <c r="T93" s="234">
        <v>20</v>
      </c>
      <c r="U93" s="234">
        <v>0.5</v>
      </c>
      <c r="AA93" s="234">
        <v>44</v>
      </c>
      <c r="AB93" s="234" t="s">
        <v>527</v>
      </c>
      <c r="AC93" s="234" t="s">
        <v>160</v>
      </c>
      <c r="AD93" s="234" t="s">
        <v>467</v>
      </c>
      <c r="AE93" s="234" t="s">
        <v>163</v>
      </c>
      <c r="AF93" s="234" t="s">
        <v>28</v>
      </c>
      <c r="AG93" s="234" t="s">
        <v>435</v>
      </c>
      <c r="AH93" s="234" t="s">
        <v>468</v>
      </c>
      <c r="AJ93" s="234" t="s">
        <v>469</v>
      </c>
      <c r="AK93" s="234">
        <v>0.99</v>
      </c>
      <c r="AL93" s="234" t="s">
        <v>545</v>
      </c>
      <c r="AM93" s="234">
        <v>1</v>
      </c>
    </row>
    <row r="94" spans="2:39">
      <c r="F94" s="234" t="s">
        <v>172</v>
      </c>
      <c r="G94" s="234" t="s">
        <v>379</v>
      </c>
      <c r="I94" s="234">
        <v>0.99</v>
      </c>
      <c r="N94" s="234">
        <v>0.96850000000000003</v>
      </c>
      <c r="O94" s="234">
        <v>6.8539999999999998E-3</v>
      </c>
      <c r="P94" s="234">
        <v>2.0694444444444402</v>
      </c>
      <c r="R94" s="234">
        <v>0.99</v>
      </c>
      <c r="T94" s="234">
        <v>20</v>
      </c>
      <c r="U94" s="234">
        <v>0.5</v>
      </c>
      <c r="AA94" s="234">
        <v>44</v>
      </c>
      <c r="AB94" s="234" t="s">
        <v>527</v>
      </c>
      <c r="AC94" s="234" t="s">
        <v>160</v>
      </c>
      <c r="AD94" s="234" t="s">
        <v>467</v>
      </c>
      <c r="AE94" s="234" t="s">
        <v>163</v>
      </c>
      <c r="AF94" s="234" t="s">
        <v>28</v>
      </c>
      <c r="AG94" s="234" t="s">
        <v>435</v>
      </c>
      <c r="AH94" s="234" t="s">
        <v>468</v>
      </c>
      <c r="AJ94" s="234" t="s">
        <v>469</v>
      </c>
      <c r="AK94" s="234">
        <v>0.99</v>
      </c>
      <c r="AL94" s="234" t="s">
        <v>545</v>
      </c>
      <c r="AM94" s="234">
        <v>1</v>
      </c>
    </row>
    <row r="95" spans="2:39">
      <c r="B95" s="234" t="s">
        <v>568</v>
      </c>
      <c r="C95" s="234" t="s">
        <v>529</v>
      </c>
      <c r="D95" s="234" t="s">
        <v>345</v>
      </c>
      <c r="E95" s="234" t="s">
        <v>34</v>
      </c>
      <c r="F95" s="234" t="s">
        <v>172</v>
      </c>
      <c r="G95" s="234" t="s">
        <v>369</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530</v>
      </c>
      <c r="AC95" s="234" t="s">
        <v>160</v>
      </c>
      <c r="AD95" s="234" t="s">
        <v>467</v>
      </c>
      <c r="AE95" s="234" t="s">
        <v>417</v>
      </c>
      <c r="AF95" s="234" t="s">
        <v>137</v>
      </c>
      <c r="AG95" s="234" t="s">
        <v>435</v>
      </c>
      <c r="AH95" s="234" t="s">
        <v>468</v>
      </c>
      <c r="AJ95" s="234" t="s">
        <v>469</v>
      </c>
      <c r="AK95" s="234">
        <v>0.99</v>
      </c>
      <c r="AL95" s="234" t="s">
        <v>545</v>
      </c>
      <c r="AM95" s="234">
        <v>1</v>
      </c>
    </row>
    <row r="96" spans="2:39">
      <c r="F96" s="234" t="s">
        <v>172</v>
      </c>
      <c r="G96" s="234" t="s">
        <v>377</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530</v>
      </c>
      <c r="AC96" s="234" t="s">
        <v>160</v>
      </c>
      <c r="AD96" s="234" t="s">
        <v>467</v>
      </c>
      <c r="AE96" s="234" t="s">
        <v>417</v>
      </c>
      <c r="AF96" s="234" t="s">
        <v>137</v>
      </c>
      <c r="AG96" s="234" t="s">
        <v>435</v>
      </c>
      <c r="AH96" s="234" t="s">
        <v>468</v>
      </c>
      <c r="AJ96" s="234" t="s">
        <v>469</v>
      </c>
      <c r="AK96" s="234">
        <v>0.99</v>
      </c>
      <c r="AL96" s="234" t="s">
        <v>545</v>
      </c>
      <c r="AM96" s="234">
        <v>1</v>
      </c>
    </row>
    <row r="97" spans="2:39">
      <c r="F97" s="234" t="s">
        <v>172</v>
      </c>
      <c r="G97" s="234" t="s">
        <v>378</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530</v>
      </c>
      <c r="AC97" s="234" t="s">
        <v>160</v>
      </c>
      <c r="AD97" s="234" t="s">
        <v>467</v>
      </c>
      <c r="AE97" s="234" t="s">
        <v>417</v>
      </c>
      <c r="AF97" s="234" t="s">
        <v>137</v>
      </c>
      <c r="AG97" s="234" t="s">
        <v>435</v>
      </c>
      <c r="AH97" s="234" t="s">
        <v>468</v>
      </c>
      <c r="AJ97" s="234" t="s">
        <v>469</v>
      </c>
      <c r="AK97" s="234">
        <v>0.99</v>
      </c>
      <c r="AL97" s="234" t="s">
        <v>545</v>
      </c>
      <c r="AM97" s="234">
        <v>1</v>
      </c>
    </row>
    <row r="98" spans="2:39">
      <c r="F98" s="234" t="s">
        <v>172</v>
      </c>
      <c r="G98" s="234" t="s">
        <v>379</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530</v>
      </c>
      <c r="AC98" s="234" t="s">
        <v>160</v>
      </c>
      <c r="AD98" s="234" t="s">
        <v>467</v>
      </c>
      <c r="AE98" s="234" t="s">
        <v>417</v>
      </c>
      <c r="AF98" s="234" t="s">
        <v>137</v>
      </c>
      <c r="AG98" s="234" t="s">
        <v>435</v>
      </c>
      <c r="AH98" s="234" t="s">
        <v>468</v>
      </c>
      <c r="AJ98" s="234" t="s">
        <v>469</v>
      </c>
      <c r="AK98" s="234">
        <v>0.99</v>
      </c>
      <c r="AL98" s="234" t="s">
        <v>545</v>
      </c>
      <c r="AM98" s="234">
        <v>1</v>
      </c>
    </row>
    <row r="99" spans="2:39">
      <c r="B99" s="234" t="s">
        <v>569</v>
      </c>
      <c r="C99" s="234" t="s">
        <v>532</v>
      </c>
      <c r="D99" s="234" t="s">
        <v>182</v>
      </c>
      <c r="E99" s="234" t="s">
        <v>34</v>
      </c>
      <c r="F99" s="234" t="s">
        <v>172</v>
      </c>
      <c r="G99" s="234" t="s">
        <v>369</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533</v>
      </c>
      <c r="AC99" s="234" t="s">
        <v>161</v>
      </c>
      <c r="AD99" s="234" t="s">
        <v>467</v>
      </c>
      <c r="AE99" s="234" t="s">
        <v>520</v>
      </c>
      <c r="AF99" s="234" t="s">
        <v>198</v>
      </c>
      <c r="AG99" s="234" t="s">
        <v>435</v>
      </c>
      <c r="AH99" s="234" t="s">
        <v>468</v>
      </c>
      <c r="AJ99" s="234" t="s">
        <v>467</v>
      </c>
      <c r="AK99" s="234">
        <v>0.98</v>
      </c>
      <c r="AL99" s="234" t="s">
        <v>545</v>
      </c>
      <c r="AM99" s="234">
        <v>1</v>
      </c>
    </row>
    <row r="100" spans="2:39">
      <c r="D100" s="234" t="s">
        <v>218</v>
      </c>
      <c r="F100" s="234" t="s">
        <v>172</v>
      </c>
      <c r="G100" s="234" t="s">
        <v>377</v>
      </c>
      <c r="I100" s="234">
        <v>0.95</v>
      </c>
      <c r="J100" s="234">
        <v>0.05</v>
      </c>
      <c r="K100" s="234">
        <v>0.58823529411764697</v>
      </c>
      <c r="N100" s="234">
        <v>13.41</v>
      </c>
      <c r="O100" s="234">
        <v>0.14899999999999999</v>
      </c>
      <c r="P100" s="234">
        <v>11.3819444444444</v>
      </c>
      <c r="R100" s="234">
        <v>0.98</v>
      </c>
      <c r="T100" s="234">
        <v>25</v>
      </c>
      <c r="U100" s="234">
        <v>4.5</v>
      </c>
      <c r="AA100" s="234">
        <v>47</v>
      </c>
      <c r="AB100" s="234" t="s">
        <v>533</v>
      </c>
      <c r="AC100" s="234" t="s">
        <v>161</v>
      </c>
      <c r="AD100" s="234" t="s">
        <v>467</v>
      </c>
      <c r="AE100" s="234" t="s">
        <v>520</v>
      </c>
      <c r="AF100" s="234" t="s">
        <v>198</v>
      </c>
      <c r="AG100" s="234" t="s">
        <v>435</v>
      </c>
      <c r="AH100" s="234" t="s">
        <v>468</v>
      </c>
      <c r="AJ100" s="234" t="s">
        <v>467</v>
      </c>
      <c r="AK100" s="234">
        <v>0.98</v>
      </c>
      <c r="AL100" s="234" t="s">
        <v>545</v>
      </c>
      <c r="AM100" s="234">
        <v>1</v>
      </c>
    </row>
    <row r="101" spans="2:39">
      <c r="D101" s="234" t="s">
        <v>28</v>
      </c>
      <c r="F101" s="234" t="s">
        <v>172</v>
      </c>
      <c r="G101" s="234" t="s">
        <v>378</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533</v>
      </c>
      <c r="AC101" s="234" t="s">
        <v>161</v>
      </c>
      <c r="AD101" s="234" t="s">
        <v>467</v>
      </c>
      <c r="AE101" s="234" t="s">
        <v>520</v>
      </c>
      <c r="AF101" s="234" t="s">
        <v>198</v>
      </c>
      <c r="AG101" s="234" t="s">
        <v>435</v>
      </c>
      <c r="AH101" s="234" t="s">
        <v>468</v>
      </c>
      <c r="AJ101" s="234" t="s">
        <v>467</v>
      </c>
      <c r="AK101" s="234">
        <v>0.98</v>
      </c>
      <c r="AL101" s="234" t="s">
        <v>545</v>
      </c>
      <c r="AM101" s="234">
        <v>1</v>
      </c>
    </row>
    <row r="102" spans="2:39">
      <c r="F102" s="234" t="s">
        <v>172</v>
      </c>
      <c r="G102" s="234" t="s">
        <v>379</v>
      </c>
      <c r="I102" s="234">
        <v>0.95</v>
      </c>
      <c r="J102" s="234">
        <v>0.05</v>
      </c>
      <c r="K102" s="234">
        <v>0.58823529411764697</v>
      </c>
      <c r="N102" s="234">
        <v>11.92</v>
      </c>
      <c r="O102" s="234">
        <v>0.14899999999999999</v>
      </c>
      <c r="P102" s="234">
        <v>15.0034722222222</v>
      </c>
      <c r="R102" s="234">
        <v>0.98</v>
      </c>
      <c r="T102" s="234">
        <v>30</v>
      </c>
      <c r="U102" s="234">
        <v>4.5</v>
      </c>
      <c r="AA102" s="234">
        <v>47</v>
      </c>
      <c r="AB102" s="234" t="s">
        <v>533</v>
      </c>
      <c r="AC102" s="234" t="s">
        <v>161</v>
      </c>
      <c r="AD102" s="234" t="s">
        <v>467</v>
      </c>
      <c r="AE102" s="234" t="s">
        <v>520</v>
      </c>
      <c r="AF102" s="234" t="s">
        <v>198</v>
      </c>
      <c r="AG102" s="234" t="s">
        <v>435</v>
      </c>
      <c r="AH102" s="234" t="s">
        <v>468</v>
      </c>
      <c r="AJ102" s="234" t="s">
        <v>467</v>
      </c>
      <c r="AK102" s="234">
        <v>0.98</v>
      </c>
      <c r="AL102" s="234" t="s">
        <v>545</v>
      </c>
      <c r="AM102" s="234">
        <v>1</v>
      </c>
    </row>
    <row r="103" spans="2:39">
      <c r="B103" s="234" t="s">
        <v>570</v>
      </c>
      <c r="C103" s="234" t="s">
        <v>535</v>
      </c>
      <c r="D103" s="234" t="s">
        <v>182</v>
      </c>
      <c r="E103" s="234" t="s">
        <v>34</v>
      </c>
      <c r="F103" s="234" t="s">
        <v>172</v>
      </c>
      <c r="G103" s="234" t="s">
        <v>369</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536</v>
      </c>
      <c r="AC103" s="234" t="s">
        <v>161</v>
      </c>
      <c r="AD103" s="234" t="s">
        <v>467</v>
      </c>
      <c r="AE103" s="234" t="s">
        <v>520</v>
      </c>
      <c r="AF103" s="234" t="s">
        <v>198</v>
      </c>
      <c r="AG103" s="234" t="s">
        <v>435</v>
      </c>
      <c r="AH103" s="234" t="s">
        <v>468</v>
      </c>
      <c r="AJ103" s="234" t="s">
        <v>467</v>
      </c>
      <c r="AK103" s="234">
        <v>0.98</v>
      </c>
      <c r="AL103" s="234" t="s">
        <v>545</v>
      </c>
      <c r="AM103" s="234">
        <v>2</v>
      </c>
    </row>
    <row r="104" spans="2:39">
      <c r="D104" s="234" t="s">
        <v>218</v>
      </c>
      <c r="F104" s="234" t="s">
        <v>172</v>
      </c>
      <c r="G104" s="234" t="s">
        <v>377</v>
      </c>
      <c r="I104" s="234">
        <v>0.92</v>
      </c>
      <c r="J104" s="234">
        <v>0.08</v>
      </c>
      <c r="K104" s="234">
        <v>0.41152263374485598</v>
      </c>
      <c r="N104" s="234">
        <v>10.43</v>
      </c>
      <c r="O104" s="234">
        <v>0.20860000000000001</v>
      </c>
      <c r="P104" s="234">
        <v>15.5208333333333</v>
      </c>
      <c r="R104" s="234">
        <v>0.98</v>
      </c>
      <c r="T104" s="234">
        <v>25</v>
      </c>
      <c r="U104" s="234">
        <v>4.5</v>
      </c>
      <c r="AA104" s="234">
        <v>46</v>
      </c>
      <c r="AB104" s="234" t="s">
        <v>536</v>
      </c>
      <c r="AC104" s="234" t="s">
        <v>161</v>
      </c>
      <c r="AD104" s="234" t="s">
        <v>467</v>
      </c>
      <c r="AE104" s="234" t="s">
        <v>520</v>
      </c>
      <c r="AF104" s="234" t="s">
        <v>198</v>
      </c>
      <c r="AG104" s="234" t="s">
        <v>435</v>
      </c>
      <c r="AH104" s="234" t="s">
        <v>468</v>
      </c>
      <c r="AJ104" s="234" t="s">
        <v>467</v>
      </c>
      <c r="AK104" s="234">
        <v>0.98</v>
      </c>
      <c r="AL104" s="234" t="s">
        <v>545</v>
      </c>
      <c r="AM104" s="234">
        <v>2</v>
      </c>
    </row>
    <row r="105" spans="2:39">
      <c r="D105" s="234" t="s">
        <v>28</v>
      </c>
      <c r="F105" s="234" t="s">
        <v>172</v>
      </c>
      <c r="G105" s="234" t="s">
        <v>378</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536</v>
      </c>
      <c r="AC105" s="234" t="s">
        <v>161</v>
      </c>
      <c r="AD105" s="234" t="s">
        <v>467</v>
      </c>
      <c r="AE105" s="234" t="s">
        <v>520</v>
      </c>
      <c r="AF105" s="234" t="s">
        <v>198</v>
      </c>
      <c r="AG105" s="234" t="s">
        <v>435</v>
      </c>
      <c r="AH105" s="234" t="s">
        <v>468</v>
      </c>
      <c r="AJ105" s="234" t="s">
        <v>467</v>
      </c>
      <c r="AK105" s="234">
        <v>0.98</v>
      </c>
      <c r="AL105" s="234" t="s">
        <v>545</v>
      </c>
      <c r="AM105" s="234">
        <v>2</v>
      </c>
    </row>
    <row r="106" spans="2:39">
      <c r="F106" s="234" t="s">
        <v>172</v>
      </c>
      <c r="G106" s="234" t="s">
        <v>379</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536</v>
      </c>
      <c r="AC106" s="234" t="s">
        <v>161</v>
      </c>
      <c r="AD106" s="234" t="s">
        <v>467</v>
      </c>
      <c r="AE106" s="234" t="s">
        <v>520</v>
      </c>
      <c r="AF106" s="234" t="s">
        <v>198</v>
      </c>
      <c r="AG106" s="234" t="s">
        <v>435</v>
      </c>
      <c r="AH106" s="234" t="s">
        <v>468</v>
      </c>
      <c r="AJ106" s="234" t="s">
        <v>467</v>
      </c>
      <c r="AK106" s="234">
        <v>0.98</v>
      </c>
      <c r="AL106" s="234" t="s">
        <v>545</v>
      </c>
      <c r="AM106" s="234">
        <v>2</v>
      </c>
    </row>
    <row r="107" spans="2:39">
      <c r="B107" s="234" t="s">
        <v>571</v>
      </c>
      <c r="C107" s="234" t="s">
        <v>538</v>
      </c>
      <c r="D107" s="234" t="s">
        <v>182</v>
      </c>
      <c r="E107" s="234" t="s">
        <v>34</v>
      </c>
      <c r="F107" s="234" t="s">
        <v>172</v>
      </c>
      <c r="G107" s="234" t="s">
        <v>369</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539</v>
      </c>
      <c r="AC107" s="234" t="s">
        <v>161</v>
      </c>
      <c r="AD107" s="234" t="s">
        <v>467</v>
      </c>
      <c r="AE107" s="234" t="s">
        <v>163</v>
      </c>
      <c r="AF107" s="234" t="s">
        <v>198</v>
      </c>
      <c r="AG107" s="234" t="s">
        <v>435</v>
      </c>
      <c r="AH107" s="234" t="s">
        <v>468</v>
      </c>
      <c r="AJ107" s="234" t="s">
        <v>467</v>
      </c>
      <c r="AK107" s="234">
        <v>0.98</v>
      </c>
      <c r="AL107" s="234" t="s">
        <v>545</v>
      </c>
      <c r="AM107" s="234">
        <v>3</v>
      </c>
    </row>
    <row r="108" spans="2:39">
      <c r="D108" s="234" t="s">
        <v>28</v>
      </c>
      <c r="F108" s="234" t="s">
        <v>172</v>
      </c>
      <c r="G108" s="234" t="s">
        <v>377</v>
      </c>
      <c r="I108" s="234">
        <v>0.92</v>
      </c>
      <c r="J108" s="234">
        <v>0.08</v>
      </c>
      <c r="K108" s="234">
        <v>0.89285714285714302</v>
      </c>
      <c r="N108" s="234">
        <v>10.43</v>
      </c>
      <c r="O108" s="234">
        <v>0.20860000000000001</v>
      </c>
      <c r="P108" s="234">
        <v>15.5208333333333</v>
      </c>
      <c r="R108" s="234">
        <v>0.98</v>
      </c>
      <c r="T108" s="234">
        <v>25</v>
      </c>
      <c r="U108" s="234">
        <v>4.5</v>
      </c>
      <c r="AA108" s="234">
        <v>48</v>
      </c>
      <c r="AB108" s="234" t="s">
        <v>539</v>
      </c>
      <c r="AC108" s="234" t="s">
        <v>161</v>
      </c>
      <c r="AD108" s="234" t="s">
        <v>467</v>
      </c>
      <c r="AE108" s="234" t="s">
        <v>163</v>
      </c>
      <c r="AF108" s="234" t="s">
        <v>198</v>
      </c>
      <c r="AG108" s="234" t="s">
        <v>435</v>
      </c>
      <c r="AH108" s="234" t="s">
        <v>468</v>
      </c>
      <c r="AJ108" s="234" t="s">
        <v>467</v>
      </c>
      <c r="AK108" s="234">
        <v>0.98</v>
      </c>
      <c r="AL108" s="234" t="s">
        <v>545</v>
      </c>
      <c r="AM108" s="234">
        <v>3</v>
      </c>
    </row>
    <row r="109" spans="2:39">
      <c r="F109" s="234" t="s">
        <v>172</v>
      </c>
      <c r="G109" s="234" t="s">
        <v>378</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539</v>
      </c>
      <c r="AC109" s="234" t="s">
        <v>161</v>
      </c>
      <c r="AD109" s="234" t="s">
        <v>467</v>
      </c>
      <c r="AE109" s="234" t="s">
        <v>163</v>
      </c>
      <c r="AF109" s="234" t="s">
        <v>198</v>
      </c>
      <c r="AG109" s="234" t="s">
        <v>435</v>
      </c>
      <c r="AH109" s="234" t="s">
        <v>468</v>
      </c>
      <c r="AJ109" s="234" t="s">
        <v>467</v>
      </c>
      <c r="AK109" s="234">
        <v>0.98</v>
      </c>
      <c r="AL109" s="234" t="s">
        <v>545</v>
      </c>
      <c r="AM109" s="234">
        <v>3</v>
      </c>
    </row>
    <row r="110" spans="2:39">
      <c r="F110" s="234" t="s">
        <v>172</v>
      </c>
      <c r="G110" s="234" t="s">
        <v>379</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539</v>
      </c>
      <c r="AC110" s="234" t="s">
        <v>161</v>
      </c>
      <c r="AD110" s="234" t="s">
        <v>467</v>
      </c>
      <c r="AE110" s="234" t="s">
        <v>163</v>
      </c>
      <c r="AF110" s="234" t="s">
        <v>198</v>
      </c>
      <c r="AG110" s="234" t="s">
        <v>435</v>
      </c>
      <c r="AH110" s="234" t="s">
        <v>468</v>
      </c>
      <c r="AJ110" s="234" t="s">
        <v>467</v>
      </c>
      <c r="AK110" s="234">
        <v>0.98</v>
      </c>
      <c r="AL110" s="234" t="s">
        <v>545</v>
      </c>
      <c r="AM110" s="234">
        <v>3</v>
      </c>
    </row>
    <row r="111" spans="2:39">
      <c r="B111" s="234" t="s">
        <v>572</v>
      </c>
      <c r="C111" s="234" t="s">
        <v>541</v>
      </c>
      <c r="D111" s="234" t="s">
        <v>184</v>
      </c>
      <c r="E111" s="234" t="s">
        <v>34</v>
      </c>
      <c r="F111" s="234" t="s">
        <v>172</v>
      </c>
      <c r="G111" s="234" t="s">
        <v>369</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542</v>
      </c>
      <c r="AC111" s="234" t="s">
        <v>399</v>
      </c>
      <c r="AD111" s="234" t="s">
        <v>467</v>
      </c>
      <c r="AE111" s="234" t="s">
        <v>399</v>
      </c>
      <c r="AF111" s="234" t="s">
        <v>195</v>
      </c>
      <c r="AG111" s="234" t="s">
        <v>435</v>
      </c>
      <c r="AH111" s="234" t="s">
        <v>468</v>
      </c>
      <c r="AI111" s="234">
        <v>0.114155251141553</v>
      </c>
      <c r="AJ111" s="234" t="s">
        <v>543</v>
      </c>
      <c r="AK111" s="234">
        <v>0.114155251141553</v>
      </c>
      <c r="AL111" s="234" t="s">
        <v>545</v>
      </c>
      <c r="AM111" s="234">
        <v>1</v>
      </c>
    </row>
    <row r="112" spans="2:39">
      <c r="F112" s="234" t="s">
        <v>172</v>
      </c>
      <c r="G112" s="234" t="s">
        <v>377</v>
      </c>
      <c r="I112" s="234">
        <v>1</v>
      </c>
      <c r="N112" s="234">
        <v>3.3702790767620598</v>
      </c>
      <c r="O112" s="234">
        <v>6.7049999999999998E-4</v>
      </c>
      <c r="P112" s="234">
        <v>0.43458333333333299</v>
      </c>
      <c r="T112" s="234">
        <v>30</v>
      </c>
      <c r="U112" s="234">
        <v>0.25</v>
      </c>
      <c r="AA112" s="234">
        <v>49</v>
      </c>
      <c r="AB112" s="234" t="s">
        <v>542</v>
      </c>
      <c r="AC112" s="234" t="s">
        <v>399</v>
      </c>
      <c r="AD112" s="234" t="s">
        <v>467</v>
      </c>
      <c r="AE112" s="234" t="s">
        <v>399</v>
      </c>
      <c r="AF112" s="234" t="s">
        <v>195</v>
      </c>
      <c r="AG112" s="234" t="s">
        <v>435</v>
      </c>
      <c r="AH112" s="234" t="s">
        <v>468</v>
      </c>
      <c r="AI112" s="234">
        <v>0.114155251141553</v>
      </c>
      <c r="AJ112" s="234" t="s">
        <v>543</v>
      </c>
      <c r="AK112" s="234">
        <v>0.114155251141553</v>
      </c>
      <c r="AL112" s="234" t="s">
        <v>545</v>
      </c>
      <c r="AM112" s="234">
        <v>1</v>
      </c>
    </row>
    <row r="113" spans="6:39">
      <c r="F113" s="234" t="s">
        <v>172</v>
      </c>
      <c r="G113" s="234" t="s">
        <v>378</v>
      </c>
      <c r="I113" s="234">
        <v>1</v>
      </c>
      <c r="N113" s="234">
        <v>3.1000548885491299</v>
      </c>
      <c r="O113" s="234">
        <v>5.9599999999999996E-4</v>
      </c>
      <c r="P113" s="234">
        <v>0.62083333333333302</v>
      </c>
      <c r="T113" s="234">
        <v>30</v>
      </c>
      <c r="U113" s="234">
        <v>0.25</v>
      </c>
      <c r="AA113" s="234">
        <v>49</v>
      </c>
      <c r="AB113" s="234" t="s">
        <v>542</v>
      </c>
      <c r="AC113" s="234" t="s">
        <v>399</v>
      </c>
      <c r="AD113" s="234" t="s">
        <v>467</v>
      </c>
      <c r="AE113" s="234" t="s">
        <v>399</v>
      </c>
      <c r="AF113" s="234" t="s">
        <v>195</v>
      </c>
      <c r="AG113" s="234" t="s">
        <v>435</v>
      </c>
      <c r="AH113" s="234" t="s">
        <v>468</v>
      </c>
      <c r="AI113" s="234">
        <v>0.114155251141553</v>
      </c>
      <c r="AJ113" s="234" t="s">
        <v>543</v>
      </c>
      <c r="AK113" s="234">
        <v>0.114155251141553</v>
      </c>
      <c r="AL113" s="234" t="s">
        <v>545</v>
      </c>
      <c r="AM113" s="234">
        <v>1</v>
      </c>
    </row>
    <row r="114" spans="6:39">
      <c r="F114" s="234" t="s">
        <v>172</v>
      </c>
      <c r="G114" s="234" t="s">
        <v>379</v>
      </c>
      <c r="I114" s="234">
        <v>1</v>
      </c>
      <c r="N114" s="234">
        <v>2.8116203829751401</v>
      </c>
      <c r="O114" s="234">
        <v>5.9599999999999996E-4</v>
      </c>
      <c r="P114" s="234">
        <v>0.72430555555555598</v>
      </c>
      <c r="T114" s="234">
        <v>30</v>
      </c>
      <c r="U114" s="234">
        <v>0.25</v>
      </c>
      <c r="AA114" s="234">
        <v>49</v>
      </c>
      <c r="AB114" s="234" t="s">
        <v>542</v>
      </c>
      <c r="AC114" s="234" t="s">
        <v>399</v>
      </c>
      <c r="AD114" s="234" t="s">
        <v>467</v>
      </c>
      <c r="AE114" s="234" t="s">
        <v>399</v>
      </c>
      <c r="AF114" s="234" t="s">
        <v>195</v>
      </c>
      <c r="AG114" s="234" t="s">
        <v>435</v>
      </c>
      <c r="AH114" s="234" t="s">
        <v>468</v>
      </c>
      <c r="AI114" s="234">
        <v>0.114155251141553</v>
      </c>
      <c r="AJ114" s="234" t="s">
        <v>543</v>
      </c>
      <c r="AK114" s="234">
        <v>0.114155251141553</v>
      </c>
      <c r="AL114" s="234" t="s">
        <v>545</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2"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576</v>
      </c>
      <c r="E13" s="58" t="s">
        <v>581</v>
      </c>
      <c r="F13" s="58" t="s">
        <v>586</v>
      </c>
      <c r="G13" s="58"/>
      <c r="H13" s="58" t="s">
        <v>41</v>
      </c>
      <c r="I13" s="58"/>
      <c r="J13" s="58"/>
    </row>
    <row r="14" spans="2:10" s="68" customFormat="1" ht="12.75" customHeight="1">
      <c r="B14" s="58"/>
      <c r="C14" s="58"/>
      <c r="D14" s="58" t="s">
        <v>577</v>
      </c>
      <c r="E14" s="58" t="s">
        <v>582</v>
      </c>
      <c r="F14" s="58" t="s">
        <v>586</v>
      </c>
      <c r="G14" s="58"/>
      <c r="H14" s="58" t="s">
        <v>41</v>
      </c>
      <c r="I14" s="58"/>
      <c r="J14" s="58"/>
    </row>
    <row r="15" spans="2:10" s="68" customFormat="1" ht="12.75" customHeight="1">
      <c r="B15" s="58"/>
      <c r="C15" s="58"/>
      <c r="D15" s="58" t="s">
        <v>578</v>
      </c>
      <c r="E15" s="58" t="s">
        <v>583</v>
      </c>
      <c r="F15" s="58" t="s">
        <v>586</v>
      </c>
      <c r="G15" s="58"/>
      <c r="H15" s="58" t="s">
        <v>41</v>
      </c>
      <c r="I15" s="58"/>
      <c r="J15" s="58"/>
    </row>
    <row r="16" spans="2:10" s="68" customFormat="1" ht="12.75" customHeight="1">
      <c r="B16" s="58"/>
      <c r="C16" s="58"/>
      <c r="D16" s="58" t="s">
        <v>579</v>
      </c>
      <c r="E16" s="58" t="s">
        <v>584</v>
      </c>
      <c r="F16" s="58" t="s">
        <v>586</v>
      </c>
      <c r="G16" s="58"/>
      <c r="H16" s="58" t="s">
        <v>41</v>
      </c>
      <c r="I16" s="58"/>
      <c r="J16" s="58"/>
    </row>
    <row r="17" spans="2:18" s="68" customFormat="1" ht="12.75" customHeight="1">
      <c r="B17" s="58"/>
      <c r="C17" s="58"/>
      <c r="D17" s="58" t="s">
        <v>580</v>
      </c>
      <c r="E17" s="58" t="s">
        <v>585</v>
      </c>
      <c r="F17" s="58" t="s">
        <v>586</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512</v>
      </c>
      <c r="E38" s="58" t="s">
        <v>622</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17"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DE1</v>
      </c>
      <c r="D11" s="79" t="str">
        <f>Tech!B10</f>
        <v>ETNGATPPTP1E</v>
      </c>
      <c r="E11" s="79" t="str">
        <f>Tech!C10</f>
        <v>TPP</v>
      </c>
      <c r="F11" s="68" t="s">
        <v>62</v>
      </c>
      <c r="G11" s="79" t="s">
        <v>26</v>
      </c>
      <c r="H11" s="46" t="s">
        <v>44</v>
      </c>
      <c r="I11" s="46"/>
      <c r="J11" s="46"/>
    </row>
    <row r="12" spans="2:18" s="68" customFormat="1" ht="12.75" customHeight="1">
      <c r="B12" s="79" t="s">
        <v>63</v>
      </c>
      <c r="C12" s="79" t="str">
        <f>Tech!D11</f>
        <v>DE1</v>
      </c>
      <c r="D12" s="79" t="str">
        <f>Tech!B11</f>
        <v>ETNGACPPJa1E</v>
      </c>
      <c r="E12" s="79" t="str">
        <f>Tech!C11</f>
        <v>Janub CCPP</v>
      </c>
      <c r="F12" s="68" t="s">
        <v>62</v>
      </c>
      <c r="G12" s="79" t="s">
        <v>26</v>
      </c>
      <c r="H12" s="46" t="s">
        <v>44</v>
      </c>
      <c r="I12" s="46"/>
      <c r="J12" s="46"/>
    </row>
    <row r="13" spans="2:18" ht="12.75" customHeight="1">
      <c r="B13" s="79" t="s">
        <v>63</v>
      </c>
      <c r="C13" s="79" t="str">
        <f>Tech!D12</f>
        <v>DE1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DE1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DE1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DE1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DE1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DE1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DE1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DE1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DE1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DE1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DE1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DE1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DE1</v>
      </c>
      <c r="D25" s="79" t="str">
        <f>Tech!B25</f>
        <v>ETNGAIPPBP1E</v>
      </c>
      <c r="E25" s="79" t="str">
        <f>Tech!C25</f>
        <v>BP Azerbaijan IPP</v>
      </c>
      <c r="F25" s="68" t="s">
        <v>62</v>
      </c>
      <c r="G25" s="79" t="s">
        <v>26</v>
      </c>
      <c r="H25" s="46" t="s">
        <v>44</v>
      </c>
      <c r="I25" s="46"/>
      <c r="J25" s="46"/>
    </row>
    <row r="26" spans="2:18" ht="12.75" customHeight="1">
      <c r="B26" s="79" t="s">
        <v>63</v>
      </c>
      <c r="C26" s="79" t="str">
        <f>Tech!D26</f>
        <v>DE1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DE1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DE1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DE1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DE1</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DE1</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DE1</v>
      </c>
      <c r="D32" s="79" t="str">
        <f>Tech!B32</f>
        <v>ETNGATPPTP1E</v>
      </c>
      <c r="E32" s="79" t="str">
        <f>Tech!C32</f>
        <v>TPP</v>
      </c>
      <c r="F32" s="68" t="s">
        <v>62</v>
      </c>
      <c r="G32" s="79" t="s">
        <v>26</v>
      </c>
      <c r="H32" s="46" t="s">
        <v>44</v>
      </c>
      <c r="I32" s="46"/>
      <c r="J32" s="46"/>
    </row>
    <row r="33" spans="2:18" s="68" customFormat="1" ht="12.75" customHeight="1">
      <c r="B33" s="79" t="s">
        <v>63</v>
      </c>
      <c r="C33" s="79" t="str">
        <f>Tech!D33</f>
        <v>DE1</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DE1</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DE1</v>
      </c>
      <c r="D35" s="79" t="str">
        <f>Tech!B35</f>
        <v>ERSOLSPPSo1E</v>
      </c>
      <c r="E35" s="79" t="str">
        <f>Tech!C35</f>
        <v>Solar SPP</v>
      </c>
      <c r="F35" s="68" t="s">
        <v>62</v>
      </c>
      <c r="G35" s="79" t="s">
        <v>26</v>
      </c>
      <c r="H35" s="46" t="s">
        <v>44</v>
      </c>
      <c r="I35" s="79"/>
      <c r="J35" s="46"/>
    </row>
    <row r="36" spans="2:18" s="68" customFormat="1" ht="12.75" customHeight="1">
      <c r="B36" s="79" t="s">
        <v>719</v>
      </c>
      <c r="C36" s="79" t="str">
        <f>Tech!D36</f>
        <v>DE1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623</v>
      </c>
      <c r="E54" s="46" t="s">
        <v>624</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zoomScaleNormal="100" workbookViewId="0">
      <pane ySplit="9" topLeftCell="A10" activePane="bottomLeft" state="frozen"/>
      <selection activeCell="G12" sqref="G12"/>
      <selection pane="bottomLeft" activeCell="G12" sqref="G12"/>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716</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717</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328</v>
      </c>
      <c r="L7" s="8" t="s">
        <v>11</v>
      </c>
      <c r="M7" s="8" t="s">
        <v>12</v>
      </c>
      <c r="N7" s="8" t="s">
        <v>13</v>
      </c>
      <c r="O7" s="8" t="s">
        <v>14</v>
      </c>
      <c r="P7" s="8" t="s">
        <v>150</v>
      </c>
      <c r="Q7" s="8" t="s">
        <v>15</v>
      </c>
      <c r="R7" s="8" t="s">
        <v>16</v>
      </c>
      <c r="S7" s="8" t="s">
        <v>336</v>
      </c>
      <c r="T7" s="8" t="s">
        <v>329</v>
      </c>
      <c r="U7" s="76" t="str">
        <f>Table11[[#Headers],[INVCOST]]</f>
        <v>INVCOST</v>
      </c>
      <c r="V7" s="12" t="s">
        <v>17</v>
      </c>
      <c r="W7" s="12" t="s">
        <v>18</v>
      </c>
      <c r="X7" s="12" t="s">
        <v>19</v>
      </c>
      <c r="Y7" s="12" t="s">
        <v>20</v>
      </c>
      <c r="Z7" s="12" t="s">
        <v>715</v>
      </c>
      <c r="AA7" s="12" t="s">
        <v>347</v>
      </c>
      <c r="AB7" s="236" t="s">
        <v>349</v>
      </c>
      <c r="AC7" s="236" t="s">
        <v>350</v>
      </c>
      <c r="AD7" s="236" t="s">
        <v>351</v>
      </c>
      <c r="AE7" s="236" t="s">
        <v>352</v>
      </c>
      <c r="AF7" s="236" t="s">
        <v>353</v>
      </c>
      <c r="AG7" s="236"/>
      <c r="AI7" s="13" t="s">
        <v>338</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573</v>
      </c>
      <c r="V9" s="20" t="s">
        <v>573</v>
      </c>
      <c r="W9" s="20" t="s">
        <v>574</v>
      </c>
      <c r="X9" s="20" t="s">
        <v>27</v>
      </c>
      <c r="Y9" s="20" t="s">
        <v>27</v>
      </c>
      <c r="Z9" s="20"/>
      <c r="AA9" s="20" t="s">
        <v>27</v>
      </c>
      <c r="AB9" s="224" t="s">
        <v>576</v>
      </c>
      <c r="AC9" s="224" t="s">
        <v>577</v>
      </c>
      <c r="AD9" s="224" t="s">
        <v>578</v>
      </c>
      <c r="AE9" s="224" t="s">
        <v>579</v>
      </c>
      <c r="AF9" s="224" t="s">
        <v>580</v>
      </c>
      <c r="AG9" s="224"/>
      <c r="AJ9" s="68"/>
      <c r="AK9" s="3" t="s">
        <v>741</v>
      </c>
    </row>
    <row r="10" spans="1:40" s="68" customFormat="1" ht="12.75" customHeight="1">
      <c r="B10" s="94" t="str">
        <f>"ET"&amp;RIGHT(E10,3)&amp;RIGHT(C10,3)&amp;LEFT(C10,2)&amp;"1E"</f>
        <v>ETNGATPPTP1E</v>
      </c>
      <c r="C10" s="94" t="s">
        <v>331</v>
      </c>
      <c r="D10" s="94" t="s">
        <v>745</v>
      </c>
      <c r="E10" s="95" t="s">
        <v>147</v>
      </c>
      <c r="F10" s="95" t="s">
        <v>28</v>
      </c>
      <c r="G10" s="95" t="s">
        <v>575</v>
      </c>
      <c r="H10" s="97">
        <f>INDEX(ELC_TechsR_ELC!$C$3:$AM$138,MATCH($AK10,ELC_TechsR_ELC!$B$3:$B$138,0),MATCH(H$7,ELC_TechsR_ELC!$C$2:$AM$2,0))</f>
        <v>0.39</v>
      </c>
      <c r="I10" s="115"/>
      <c r="J10" s="96"/>
      <c r="K10" s="94">
        <f>SUMIFS('PP List'!M$9:M$129,'PP List'!$J$9:$J$129,Tech!$C10,'PP List'!$F$9:$F$129,Tech!$D10)</f>
        <v>2460</v>
      </c>
      <c r="L10" s="94">
        <f>SUMIFS('PP List'!N$9:N$129,'PP List'!$J$9:$J$129,Tech!$C10,'PP List'!$F$9:$F$129,Tech!$D10)</f>
        <v>2460</v>
      </c>
      <c r="M10" s="94">
        <f>SUMIFS('PP List'!O$9:O$129,'PP List'!$J$9:$J$129,Tech!$C10,'PP List'!$F$9:$F$129,Tech!$D10)</f>
        <v>2460</v>
      </c>
      <c r="N10" s="94">
        <f>M10/2</f>
        <v>1230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339</v>
      </c>
      <c r="AK10" s="239" t="str">
        <f>ELC_TechsR_ELC!B54</f>
        <v>ETCDNGAELCN2</v>
      </c>
    </row>
    <row r="11" spans="1:40" s="68" customFormat="1" ht="12.75" customHeight="1">
      <c r="B11" s="94" t="str">
        <f>"ET"&amp;RIGHT(E11,3)&amp;RIGHT(C11,3)&amp;LEFT(C11,2)&amp;"1E"</f>
        <v>ETNGACPPJa1E</v>
      </c>
      <c r="C11" s="94" t="s">
        <v>297</v>
      </c>
      <c r="D11" s="94" t="s">
        <v>745</v>
      </c>
      <c r="E11" s="95" t="s">
        <v>147</v>
      </c>
      <c r="F11" s="95" t="s">
        <v>28</v>
      </c>
      <c r="G11" s="95" t="s">
        <v>575</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340</v>
      </c>
      <c r="AK11" s="238" t="str">
        <f>ELC_TechsR_DHC!B23</f>
        <v>ECEXNGADHCN1</v>
      </c>
    </row>
    <row r="12" spans="1:40" s="68" customFormat="1" ht="12.75" customHeight="1">
      <c r="B12" s="94" t="str">
        <f>"ET"&amp;RIGHT(E12,3)&amp;RIGHT(C12,3)&amp;LEFT(C12,2)&amp;"1E"</f>
        <v>ETNGACPPSu1E</v>
      </c>
      <c r="C12" s="94" t="s">
        <v>296</v>
      </c>
      <c r="D12" s="94" t="s">
        <v>745</v>
      </c>
      <c r="E12" s="95" t="s">
        <v>147</v>
      </c>
      <c r="F12" s="95" t="s">
        <v>28</v>
      </c>
      <c r="G12" s="95" t="s">
        <v>575</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340</v>
      </c>
      <c r="AK12" s="238" t="str">
        <f>AK11</f>
        <v>ECEXNGADHCN1</v>
      </c>
    </row>
    <row r="13" spans="1:40" s="68" customFormat="1" ht="12.75" customHeight="1">
      <c r="B13" s="94" t="str">
        <f>"ET"&amp;RIGHT(E13,3)&amp;RIGHT(C13,3)&amp;LEFT(C13,2)&amp;"1E"</f>
        <v>ETNGACPPSh1E</v>
      </c>
      <c r="C13" s="94" t="s">
        <v>295</v>
      </c>
      <c r="D13" s="94" t="s">
        <v>745</v>
      </c>
      <c r="E13" s="95" t="s">
        <v>147</v>
      </c>
      <c r="F13" s="95" t="s">
        <v>28</v>
      </c>
      <c r="G13" s="95" t="s">
        <v>575</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340</v>
      </c>
      <c r="AK13" s="238" t="str">
        <f>AK12</f>
        <v>ECEXNGADHCN1</v>
      </c>
    </row>
    <row r="14" spans="1:40" s="68" customFormat="1" ht="12.75" customHeight="1">
      <c r="B14" s="94" t="str">
        <f>"ET"&amp;RIGHT(E14,3)&amp;RIGHT(C14,3)&amp;LEFT(C14,2)&amp;"2E"</f>
        <v>ETNGACPPSh2E</v>
      </c>
      <c r="C14" s="94" t="s">
        <v>294</v>
      </c>
      <c r="D14" s="94" t="s">
        <v>745</v>
      </c>
      <c r="E14" s="95" t="s">
        <v>147</v>
      </c>
      <c r="F14" s="95" t="s">
        <v>28</v>
      </c>
      <c r="G14" s="95" t="s">
        <v>575</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340</v>
      </c>
      <c r="AK14" s="238" t="str">
        <f>AK13</f>
        <v>ECEXNGADHCN1</v>
      </c>
    </row>
    <row r="15" spans="1:40" s="68" customFormat="1" ht="12.75" customHeight="1">
      <c r="B15" s="94" t="str">
        <f>"EC"&amp;RIGHT(E15,3)&amp;RIGHT(C15,3)&amp;LEFT(C15,2)&amp;"1E"</f>
        <v>ECNGACHPBa1E</v>
      </c>
      <c r="C15" s="94" t="s">
        <v>293</v>
      </c>
      <c r="D15" s="94" t="s">
        <v>745</v>
      </c>
      <c r="E15" s="95" t="s">
        <v>147</v>
      </c>
      <c r="F15" s="95" t="s">
        <v>28</v>
      </c>
      <c r="G15" s="95" t="s">
        <v>575</v>
      </c>
      <c r="H15" s="97" t="e">
        <f>'2.10'!S19/'2.10'!P19*-1</f>
        <v>#VALUE!</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340</v>
      </c>
      <c r="AK15" s="238" t="s">
        <v>440</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588</v>
      </c>
      <c r="D17" s="94" t="s">
        <v>745</v>
      </c>
      <c r="E17" s="95" t="s">
        <v>147</v>
      </c>
      <c r="F17" s="95" t="s">
        <v>28</v>
      </c>
      <c r="G17" s="95" t="s">
        <v>575</v>
      </c>
      <c r="H17" s="97">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340</v>
      </c>
      <c r="AK17" s="239" t="str">
        <f>ELC_TechsR_ELC!B54</f>
        <v>ETCDNGAELCN2</v>
      </c>
    </row>
    <row r="18" spans="2:37" s="68" customFormat="1" ht="12.75" customHeight="1">
      <c r="B18" s="94" t="str">
        <f>"ET"&amp;RIGHT(E18,3)&amp;RIGHT(C18,3)&amp;LEFT(C18,2)&amp;"1E"</f>
        <v>ETNGATPPOt1E</v>
      </c>
      <c r="C18" s="94" t="s">
        <v>589</v>
      </c>
      <c r="D18" s="94" t="s">
        <v>745</v>
      </c>
      <c r="E18" s="95" t="s">
        <v>147</v>
      </c>
      <c r="F18" s="95" t="s">
        <v>28</v>
      </c>
      <c r="G18" s="95" t="s">
        <v>575</v>
      </c>
      <c r="H18" s="98">
        <f>INDEX(ELC_TechsR_ELC!$C$3:$AM$138,MATCH($AK18,ELC_TechsR_ELC!$B$3:$B$138,0),MATCH(H$7,ELC_TechsR_ELC!$C$2:$AM$2,0))</f>
        <v>0.46</v>
      </c>
      <c r="I18" s="115"/>
      <c r="J18" s="96"/>
      <c r="K18" s="94">
        <f>SUMIFS('PP List'!M$9:M$129,'PP List'!$J$9:$J$129,Tech!$C18,'PP List'!$F$9:$F$129,Tech!$D18)</f>
        <v>452.4</v>
      </c>
      <c r="L18" s="94">
        <f>SUMIFS('PP List'!N$9:N$129,'PP List'!$J$9:$J$129,Tech!$C18,'PP List'!$F$9:$F$129,Tech!$D18)</f>
        <v>452.4</v>
      </c>
      <c r="M18" s="94">
        <f>SUMIFS('PP List'!O$9:O$129,'PP List'!$J$9:$J$129,Tech!$C18,'PP List'!$F$9:$F$129,Tech!$D18)</f>
        <v>468.9</v>
      </c>
      <c r="N18" s="94">
        <f>SUMIFS('PP List'!P$9:P$129,'PP List'!$J$9:$J$129,Tech!$C18,'PP List'!$F$9:$F$129,Tech!$D18)</f>
        <v>468.9</v>
      </c>
      <c r="O18" s="94">
        <f>SUMIFS('PP List'!Q$9:Q$129,'PP List'!$J$9:$J$129,Tech!$C18,'PP List'!$F$9:$F$129,Tech!$D18)</f>
        <v>468.9</v>
      </c>
      <c r="P18" s="94">
        <f>SUMIFS('PP List'!R$9:R$129,'PP List'!$J$9:$J$129,Tech!$C18,'PP List'!$F$9:$F$129,Tech!$D18)</f>
        <v>468.9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340</v>
      </c>
      <c r="AK18" s="239" t="str">
        <f>ELC_TechsR_ELC!B46</f>
        <v>ETCDNGAELCN1</v>
      </c>
    </row>
    <row r="19" spans="2:37" s="68" customFormat="1" ht="12.75" customHeight="1">
      <c r="B19" s="94" t="str">
        <f t="shared" ref="B19:B24" si="1">"ER"&amp;RIGHT(E19,3)&amp;RIGHT(C19,3)&amp;LEFT(C19,2)&amp;"1E"</f>
        <v>ERHYDHPPMi1E</v>
      </c>
      <c r="C19" s="94" t="s">
        <v>596</v>
      </c>
      <c r="D19" s="94" t="s">
        <v>745</v>
      </c>
      <c r="E19" s="95" t="s">
        <v>121</v>
      </c>
      <c r="F19" s="95" t="s">
        <v>28</v>
      </c>
      <c r="G19" s="95" t="s">
        <v>575</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339</v>
      </c>
      <c r="AK19" s="65"/>
    </row>
    <row r="20" spans="2:37" s="68" customFormat="1" ht="12.75" customHeight="1">
      <c r="B20" s="94" t="str">
        <f t="shared" si="1"/>
        <v>ERHYDHPPSh1E</v>
      </c>
      <c r="C20" s="94" t="s">
        <v>597</v>
      </c>
      <c r="D20" s="94" t="s">
        <v>745</v>
      </c>
      <c r="E20" s="95" t="s">
        <v>121</v>
      </c>
      <c r="F20" s="95" t="s">
        <v>28</v>
      </c>
      <c r="G20" s="95" t="s">
        <v>575</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339</v>
      </c>
      <c r="AK20" s="65"/>
    </row>
    <row r="21" spans="2:37" s="68" customFormat="1" ht="12.75" customHeight="1">
      <c r="B21" s="94" t="str">
        <f t="shared" si="1"/>
        <v>ERHYDHPPYe1E</v>
      </c>
      <c r="C21" s="94" t="s">
        <v>283</v>
      </c>
      <c r="D21" s="94" t="s">
        <v>745</v>
      </c>
      <c r="E21" s="95" t="s">
        <v>121</v>
      </c>
      <c r="F21" s="95" t="s">
        <v>28</v>
      </c>
      <c r="G21" s="95" t="s">
        <v>575</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339</v>
      </c>
      <c r="AK21" s="65"/>
    </row>
    <row r="22" spans="2:37" s="68" customFormat="1" ht="12.75" customHeight="1">
      <c r="B22" s="94" t="str">
        <f t="shared" si="1"/>
        <v>ERHYDHPPOt1E</v>
      </c>
      <c r="C22" s="94" t="s">
        <v>325</v>
      </c>
      <c r="D22" s="94" t="s">
        <v>745</v>
      </c>
      <c r="E22" s="95" t="s">
        <v>121</v>
      </c>
      <c r="F22" s="95" t="s">
        <v>28</v>
      </c>
      <c r="G22" s="95" t="s">
        <v>575</v>
      </c>
      <c r="H22" s="96">
        <v>1</v>
      </c>
      <c r="I22" s="115"/>
      <c r="J22" s="96"/>
      <c r="K22" s="94">
        <f>SUMIFS('PP List'!M$9:M$129,'PP List'!$J$9:$J$129,Tech!$C22,'PP List'!$F$9:$F$129,Tech!$D22)</f>
        <v>72.599999999999994</v>
      </c>
      <c r="L22" s="94">
        <f>SUMIFS('PP List'!N$9:N$129,'PP List'!$J$9:$J$129,Tech!$C22,'PP List'!$F$9:$F$129,Tech!$D22)</f>
        <v>174.60000000000002</v>
      </c>
      <c r="M22" s="94">
        <f>SUMIFS('PP List'!O$9:O$129,'PP List'!$J$9:$J$129,Tech!$C22,'PP List'!$F$9:$F$129,Tech!$D22)</f>
        <v>176</v>
      </c>
      <c r="N22" s="94">
        <f>SUMIFS('PP List'!P$9:P$129,'PP List'!$J$9:$J$129,Tech!$C22,'PP List'!$F$9:$F$129,Tech!$D22)</f>
        <v>311.90000000000003</v>
      </c>
      <c r="O22" s="94">
        <f>SUMIFS('PP List'!Q$9:Q$129,'PP List'!$J$9:$J$129,Tech!$C22,'PP List'!$F$9:$F$129,Tech!$D22)</f>
        <v>311.90000000000003</v>
      </c>
      <c r="P22" s="94">
        <f>SUMIFS('PP List'!R$9:R$129,'PP List'!$J$9:$J$129,Tech!$C22,'PP List'!$F$9:$F$129,Tech!$D22)</f>
        <v>311.90000000000003</v>
      </c>
      <c r="Q22" s="94">
        <f>SUMIFS('PP List'!S$9:S$129,'PP List'!$J$9:$J$129,Tech!$C22,'PP List'!$F$9:$F$129,Tech!$D22)</f>
        <v>311.90000000000003</v>
      </c>
      <c r="R22" s="94">
        <f>SUMIFS('PP List'!T$9:T$129,'PP List'!$J$9:$J$129,Tech!$C22,'PP List'!$F$9:$F$129,Tech!$D22)</f>
        <v>311.90000000000003</v>
      </c>
      <c r="S22" s="94">
        <f>SUMIFS('PP List'!W$9:W$129,'PP List'!$J$9:$J$129,Tech!$C22,'PP List'!$F$9:$F$129,Tech!$D22)</f>
        <v>272.89999999999998</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339</v>
      </c>
      <c r="AK22" s="65"/>
    </row>
    <row r="23" spans="2:37" s="68" customFormat="1" ht="12.75" customHeight="1">
      <c r="B23" s="94" t="str">
        <f t="shared" si="1"/>
        <v>ERWINWPPWi1E</v>
      </c>
      <c r="C23" s="94" t="s">
        <v>590</v>
      </c>
      <c r="D23" s="94" t="s">
        <v>745</v>
      </c>
      <c r="E23" s="95" t="s">
        <v>119</v>
      </c>
      <c r="F23" s="95" t="s">
        <v>28</v>
      </c>
      <c r="G23" s="95" t="s">
        <v>575</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340</v>
      </c>
      <c r="AK23" s="239" t="str">
        <f>ELC_TechsR_ELC!B38</f>
        <v>ERWAWAVELCN1</v>
      </c>
    </row>
    <row r="24" spans="2:37" s="68" customFormat="1" ht="12.75" customHeight="1">
      <c r="B24" s="94" t="str">
        <f t="shared" si="1"/>
        <v>ERSOLSPPSo1E</v>
      </c>
      <c r="C24" s="94" t="s">
        <v>591</v>
      </c>
      <c r="D24" s="94" t="s">
        <v>745</v>
      </c>
      <c r="E24" s="95" t="s">
        <v>184</v>
      </c>
      <c r="F24" s="95" t="s">
        <v>28</v>
      </c>
      <c r="G24" s="95" t="s">
        <v>575</v>
      </c>
      <c r="H24" s="96">
        <v>1</v>
      </c>
      <c r="I24" s="115"/>
      <c r="J24" s="96"/>
      <c r="K24" s="94">
        <f>SUMIFS('PP List'!M$9:M$129,'PP List'!$J$9:$J$129,Tech!$C24,'PP List'!$F$9:$F$129,Tech!$D24)</f>
        <v>0</v>
      </c>
      <c r="L24" s="94">
        <f>SUMIFS('PP List'!N$9:N$129,'PP List'!$J$9:$J$129,Tech!$C24,'PP List'!$F$9:$F$129,Tech!$D24)</f>
        <v>18.020000000000003</v>
      </c>
      <c r="M24" s="94">
        <f>SUMIFS('PP List'!O$9:O$129,'PP List'!$J$9:$J$129,Tech!$C24,'PP List'!$F$9:$F$129,Tech!$D24)</f>
        <v>40.020000000000003</v>
      </c>
      <c r="N24" s="94">
        <f>SUMIFS('PP List'!P$9:P$129,'PP List'!$J$9:$J$129,Tech!$C24,'PP List'!$F$9:$F$129,Tech!$D24)</f>
        <v>510.02000000000004</v>
      </c>
      <c r="O24" s="94">
        <f>SUMIFS('PP List'!Q$9:Q$129,'PP List'!$J$9:$J$129,Tech!$C24,'PP List'!$F$9:$F$129,Tech!$D24)</f>
        <v>510.02000000000004</v>
      </c>
      <c r="P24" s="94">
        <f>SUMIFS('PP List'!R$9:R$129,'PP List'!$J$9:$J$129,Tech!$C24,'PP List'!$F$9:$F$129,Tech!$D24)</f>
        <v>510.02000000000004</v>
      </c>
      <c r="Q24" s="94">
        <f>SUMIFS('PP List'!S$9:S$129,'PP List'!$J$9:$J$129,Tech!$C24,'PP List'!$F$9:$F$129,Tech!$D24)</f>
        <v>510.02000000000004</v>
      </c>
      <c r="R24" s="94">
        <f>SUMIFS('PP List'!T$9:T$129,'PP List'!$J$9:$J$129,Tech!$C24,'PP List'!$F$9:$F$129,Tech!$D24)</f>
        <v>492</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340</v>
      </c>
      <c r="AK24" s="239" t="str">
        <f>ELC_TechsR_ELC!B30</f>
        <v>ERPVSOLELCN2</v>
      </c>
    </row>
    <row r="25" spans="2:37" s="68" customFormat="1" ht="12.75" customHeight="1">
      <c r="B25" s="94" t="str">
        <f>"ET"&amp;RIGHT(E25,3)&amp;RIGHT(C25,3)&amp;LEFT(C25,2)&amp;"1E"</f>
        <v>ETNGAIPPBP1E</v>
      </c>
      <c r="C25" s="94" t="s">
        <v>592</v>
      </c>
      <c r="D25" s="94" t="s">
        <v>745</v>
      </c>
      <c r="E25" s="95" t="s">
        <v>147</v>
      </c>
      <c r="F25" s="95" t="s">
        <v>28</v>
      </c>
      <c r="G25" s="95" t="s">
        <v>575</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340</v>
      </c>
      <c r="AK25" s="239" t="str">
        <f>AK17</f>
        <v>ETCDNGAELCN2</v>
      </c>
    </row>
    <row r="26" spans="2:37" s="68" customFormat="1" ht="12.75" customHeight="1">
      <c r="B26" s="94" t="str">
        <f>"ET"&amp;RIGHT(E26,3)&amp;RIGHT(C26,3)&amp;LEFT(C26,2)&amp;"1E"</f>
        <v>ETNGAIPPSO1E</v>
      </c>
      <c r="C26" s="94" t="s">
        <v>593</v>
      </c>
      <c r="D26" s="94" t="s">
        <v>745</v>
      </c>
      <c r="E26" s="95" t="s">
        <v>147</v>
      </c>
      <c r="F26" s="95" t="s">
        <v>28</v>
      </c>
      <c r="G26" s="95" t="s">
        <v>575</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340</v>
      </c>
      <c r="AK26" s="239" t="str">
        <f>AK18</f>
        <v>ETCDNGAELCN1</v>
      </c>
    </row>
    <row r="27" spans="2:37" s="68" customFormat="1" ht="12.75" customHeight="1">
      <c r="B27" s="94" t="str">
        <f>"ET"&amp;RIGHT(E27,3)&amp;RIGHT(C27,3)&amp;LEFT(C27,2)&amp;"1E"</f>
        <v>ETNGAIPPAz1E</v>
      </c>
      <c r="C27" s="94" t="s">
        <v>594</v>
      </c>
      <c r="D27" s="94" t="s">
        <v>745</v>
      </c>
      <c r="E27" s="95" t="s">
        <v>147</v>
      </c>
      <c r="F27" s="95" t="s">
        <v>28</v>
      </c>
      <c r="G27" s="95" t="s">
        <v>575</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340</v>
      </c>
      <c r="AK27" s="239" t="str">
        <f>AK26</f>
        <v>ETCDNGAELCN1</v>
      </c>
    </row>
    <row r="28" spans="2:37" s="68" customFormat="1" ht="12.75" customHeight="1">
      <c r="B28" s="94" t="str">
        <f>"ET"&amp;RIGHT(E28,3)&amp;RIGHT(C28,3)&amp;LEFT(C28,2)&amp;"2E"</f>
        <v>ETWSTIPPAz2E</v>
      </c>
      <c r="C28" s="94" t="s">
        <v>594</v>
      </c>
      <c r="D28" s="94" t="s">
        <v>745</v>
      </c>
      <c r="E28" s="95" t="s">
        <v>35</v>
      </c>
      <c r="F28" s="95" t="s">
        <v>28</v>
      </c>
      <c r="G28" s="95" t="s">
        <v>575</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340</v>
      </c>
      <c r="AK28" s="238" t="str">
        <f>ELC_TechsR_DHC!B27</f>
        <v>ECBPBGADHCN1</v>
      </c>
    </row>
    <row r="29" spans="2:37" s="68" customFormat="1" ht="12.75" customHeight="1">
      <c r="B29" s="100" t="str">
        <f>"ET"&amp;RIGHT(E29,3)&amp;RIGHT(C29,3)&amp;LEFT(C29,2)&amp;"1E"</f>
        <v>ETBGATPPBi1E</v>
      </c>
      <c r="C29" s="100" t="s">
        <v>595</v>
      </c>
      <c r="D29" s="100" t="s">
        <v>745</v>
      </c>
      <c r="E29" s="228" t="s">
        <v>36</v>
      </c>
      <c r="F29" s="228" t="s">
        <v>28</v>
      </c>
      <c r="G29" s="228" t="s">
        <v>575</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340</v>
      </c>
      <c r="AK29" s="238" t="str">
        <f>ELC_TechsR_DHC!B39</f>
        <v>ECEXWSTDHCN2</v>
      </c>
    </row>
    <row r="30" spans="2:37" s="68" customFormat="1" ht="12.75" customHeight="1">
      <c r="B30" s="94" t="str">
        <f>"ER"&amp;RIGHT(E30,3)&amp;RIGHT(C30,3)&amp;LEFT(C30,2)&amp;"1E"</f>
        <v>ERHYDHPPOt1E</v>
      </c>
      <c r="C30" s="94" t="s">
        <v>325</v>
      </c>
      <c r="D30" s="94" t="s">
        <v>745</v>
      </c>
      <c r="E30" s="95" t="s">
        <v>121</v>
      </c>
      <c r="F30" s="95" t="s">
        <v>28</v>
      </c>
      <c r="G30" s="95" t="s">
        <v>575</v>
      </c>
      <c r="H30" s="96">
        <v>1</v>
      </c>
      <c r="I30" s="115"/>
      <c r="J30" s="96"/>
      <c r="K30" s="94">
        <f>SUMIFS('PP List'!M$9:M$129,'PP List'!$J$9:$J$129,Tech!$C30,'PP List'!$F$9:$F$129,Tech!$D30)</f>
        <v>72.599999999999994</v>
      </c>
      <c r="L30" s="94">
        <f>SUMIFS('PP List'!N$9:N$129,'PP List'!$J$9:$J$129,Tech!$C30,'PP List'!$F$9:$F$129,Tech!$D30)</f>
        <v>174.60000000000002</v>
      </c>
      <c r="M30" s="94">
        <f>SUMIFS('PP List'!O$9:O$129,'PP List'!$J$9:$J$129,Tech!$C30,'PP List'!$F$9:$F$129,Tech!$D30)</f>
        <v>176</v>
      </c>
      <c r="N30" s="94">
        <f>SUMIFS('PP List'!P$9:P$129,'PP List'!$J$9:$J$129,Tech!$C30,'PP List'!$F$9:$F$129,Tech!$D30)</f>
        <v>311.90000000000003</v>
      </c>
      <c r="O30" s="94">
        <f>SUMIFS('PP List'!Q$9:Q$129,'PP List'!$J$9:$J$129,Tech!$C30,'PP List'!$F$9:$F$129,Tech!$D30)</f>
        <v>311.90000000000003</v>
      </c>
      <c r="P30" s="94">
        <f>SUMIFS('PP List'!R$9:R$129,'PP List'!$J$9:$J$129,Tech!$C30,'PP List'!$F$9:$F$129,Tech!$D30)</f>
        <v>311.90000000000003</v>
      </c>
      <c r="Q30" s="94">
        <f>SUMIFS('PP List'!S$9:S$129,'PP List'!$J$9:$J$129,Tech!$C30,'PP List'!$F$9:$F$129,Tech!$D30)</f>
        <v>311.90000000000003</v>
      </c>
      <c r="R30" s="94">
        <f>SUMIFS('PP List'!T$9:T$129,'PP List'!$J$9:$J$129,Tech!$C30,'PP List'!$F$9:$F$129,Tech!$D30)</f>
        <v>311.90000000000003</v>
      </c>
      <c r="S30" s="94">
        <f>SUMIFS('PP List'!W$9:W$129,'PP List'!$J$9:$J$129,Tech!$C30,'PP List'!$F$9:$F$129,Tech!$D30)</f>
        <v>272.89999999999998</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339</v>
      </c>
      <c r="AK30" s="65"/>
    </row>
    <row r="31" spans="2:37" s="68" customFormat="1" ht="12.75" customHeight="1">
      <c r="B31" s="100" t="str">
        <f>"ER"&amp;RIGHT(E31,3)&amp;RIGHT(C31,3)&amp;LEFT(C31,2)&amp;"1E"</f>
        <v>ERSOLSPPSo1E</v>
      </c>
      <c r="C31" s="100" t="s">
        <v>591</v>
      </c>
      <c r="D31" s="100" t="s">
        <v>745</v>
      </c>
      <c r="E31" s="228" t="s">
        <v>184</v>
      </c>
      <c r="F31" s="228" t="s">
        <v>28</v>
      </c>
      <c r="G31" s="228" t="s">
        <v>575</v>
      </c>
      <c r="H31" s="229">
        <v>1</v>
      </c>
      <c r="I31" s="230"/>
      <c r="J31" s="229"/>
      <c r="K31" s="100">
        <f>SUMIFS('PP List'!M$9:M$129,'PP List'!$J$9:$J$129,Tech!$C31,'PP List'!$F$9:$F$129,Tech!$D31)</f>
        <v>0</v>
      </c>
      <c r="L31" s="100">
        <f>SUMIFS('PP List'!N$9:N$129,'PP List'!$J$9:$J$129,Tech!$C31,'PP List'!$F$9:$F$129,Tech!$D31)</f>
        <v>18.020000000000003</v>
      </c>
      <c r="M31" s="100">
        <f>SUMIFS('PP List'!O$9:O$129,'PP List'!$J$9:$J$129,Tech!$C31,'PP List'!$F$9:$F$129,Tech!$D31)</f>
        <v>40.020000000000003</v>
      </c>
      <c r="N31" s="100">
        <f>SUMIFS('PP List'!P$9:P$129,'PP List'!$J$9:$J$129,Tech!$C31,'PP List'!$F$9:$F$129,Tech!$D31)</f>
        <v>510.02000000000004</v>
      </c>
      <c r="O31" s="100">
        <f>SUMIFS('PP List'!Q$9:Q$129,'PP List'!$J$9:$J$129,Tech!$C31,'PP List'!$F$9:$F$129,Tech!$D31)</f>
        <v>510.02000000000004</v>
      </c>
      <c r="P31" s="100">
        <f>SUMIFS('PP List'!R$9:R$129,'PP List'!$J$9:$J$129,Tech!$C31,'PP List'!$F$9:$F$129,Tech!$D31)</f>
        <v>510.02000000000004</v>
      </c>
      <c r="Q31" s="100">
        <f>SUMIFS('PP List'!S$9:S$129,'PP List'!$J$9:$J$129,Tech!$C31,'PP List'!$F$9:$F$129,Tech!$D31)</f>
        <v>510.02000000000004</v>
      </c>
      <c r="R31" s="100">
        <f>SUMIFS('PP List'!T$9:T$129,'PP List'!$J$9:$J$129,Tech!$C31,'PP List'!$F$9:$F$129,Tech!$D31)</f>
        <v>492</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340</v>
      </c>
      <c r="AK31" s="239" t="str">
        <f>AK24</f>
        <v>ERPVSOLELCN2</v>
      </c>
    </row>
    <row r="32" spans="2:37" s="68" customFormat="1" ht="12.75" customHeight="1">
      <c r="B32" s="94" t="str">
        <f>"ET"&amp;RIGHT(E32,3)&amp;RIGHT(C32,3)&amp;LEFT(C32,2)&amp;"1E"</f>
        <v>ETNGATPPTP1E</v>
      </c>
      <c r="C32" s="94" t="s">
        <v>331</v>
      </c>
      <c r="D32" s="94" t="s">
        <v>745</v>
      </c>
      <c r="E32" s="95" t="s">
        <v>147</v>
      </c>
      <c r="F32" s="95" t="s">
        <v>28</v>
      </c>
      <c r="G32" s="95" t="s">
        <v>575</v>
      </c>
      <c r="H32" s="98">
        <f>INDEX(ELC_TechsR_ELC!$C$3:$AM$138,MATCH($AK32,ELC_TechsR_ELC!$B$3:$B$138,0),MATCH(H$7,ELC_TechsR_ELC!$C$2:$AM$2,0))</f>
        <v>0.39</v>
      </c>
      <c r="I32" s="115"/>
      <c r="J32" s="96"/>
      <c r="K32" s="94">
        <f>SUMIFS('PP List'!M$9:M$129,'PP List'!$J$9:$J$129,Tech!$C32,'PP List'!$F$9:$F$129,Tech!$D32)</f>
        <v>2460</v>
      </c>
      <c r="L32" s="94">
        <f>SUMIFS('PP List'!N$9:N$129,'PP List'!$J$9:$J$129,Tech!$C32,'PP List'!$F$9:$F$129,Tech!$D32)</f>
        <v>2460</v>
      </c>
      <c r="M32" s="94">
        <f>SUMIFS('PP List'!O$9:O$129,'PP List'!$J$9:$J$129,Tech!$C32,'PP List'!$F$9:$F$129,Tech!$D32)</f>
        <v>2460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340</v>
      </c>
      <c r="AK32" s="239" t="str">
        <f>AK17</f>
        <v>ETCDNGAELCN2</v>
      </c>
    </row>
    <row r="33" spans="1:37" s="68" customFormat="1" ht="12.75" customHeight="1">
      <c r="B33" s="94" t="str">
        <f>"ET"&amp;RIGHT(E33,3)&amp;RIGHT(C33,3)&amp;LEFT(C33,2)&amp;"1E"</f>
        <v>ETNGATPPOt1E</v>
      </c>
      <c r="C33" s="94" t="s">
        <v>589</v>
      </c>
      <c r="D33" s="94" t="s">
        <v>745</v>
      </c>
      <c r="E33" s="95" t="s">
        <v>147</v>
      </c>
      <c r="F33" s="95" t="s">
        <v>28</v>
      </c>
      <c r="G33" s="95" t="s">
        <v>575</v>
      </c>
      <c r="H33" s="98">
        <f>INDEX(ELC_TechsR_ELC!$C$3:$AM$138,MATCH($AK33,ELC_TechsR_ELC!$B$3:$B$138,0),MATCH(H$7,ELC_TechsR_ELC!$C$2:$AM$2,0))</f>
        <v>0.46</v>
      </c>
      <c r="I33" s="115"/>
      <c r="J33" s="96"/>
      <c r="K33" s="94">
        <f>SUMIFS('PP List'!M$9:M$129,'PP List'!$J$9:$J$129,Tech!$C33,'PP List'!$F$9:$F$129,Tech!$D33)</f>
        <v>452.4</v>
      </c>
      <c r="L33" s="94">
        <f>SUMIFS('PP List'!N$9:N$129,'PP List'!$J$9:$J$129,Tech!$C33,'PP List'!$F$9:$F$129,Tech!$D33)</f>
        <v>452.4</v>
      </c>
      <c r="M33" s="94">
        <f>SUMIFS('PP List'!O$9:O$129,'PP List'!$J$9:$J$129,Tech!$C33,'PP List'!$F$9:$F$129,Tech!$D33)</f>
        <v>468.9</v>
      </c>
      <c r="N33" s="94">
        <f>SUMIFS('PP List'!P$9:P$129,'PP List'!$J$9:$J$129,Tech!$C33,'PP List'!$F$9:$F$129,Tech!$D33)</f>
        <v>468.9</v>
      </c>
      <c r="O33" s="94">
        <f>SUMIFS('PP List'!Q$9:Q$129,'PP List'!$J$9:$J$129,Tech!$C33,'PP List'!$F$9:$F$129,Tech!$D33)</f>
        <v>468.9</v>
      </c>
      <c r="P33" s="94">
        <f>SUMIFS('PP List'!R$9:R$129,'PP List'!$J$9:$J$129,Tech!$C33,'PP List'!$F$9:$F$129,Tech!$D33)</f>
        <v>468.9</v>
      </c>
      <c r="Q33" s="94">
        <f>SUMIFS('PP List'!S$9:S$129,'PP List'!$J$9:$J$129,Tech!$C33,'PP List'!$F$9:$F$129,Tech!$D33)</f>
        <v>16.5</v>
      </c>
      <c r="R33" s="94">
        <f>SUMIFS('PP List'!T$9:T$129,'PP List'!$J$9:$J$129,Tech!$C33,'PP List'!$F$9:$F$129,Tech!$D33)</f>
        <v>16.5</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340</v>
      </c>
      <c r="AK33" s="239" t="str">
        <f>AK18</f>
        <v>ETCDNGAELCN1</v>
      </c>
    </row>
    <row r="34" spans="1:37" s="68" customFormat="1" ht="12.75" customHeight="1">
      <c r="B34" s="94" t="str">
        <f>"ER"&amp;RIGHT(E34,3)&amp;RIGHT(C34,3)&amp;LEFT(C34,2)&amp;"1E"</f>
        <v>ERHYDHPPOt1E</v>
      </c>
      <c r="C34" s="94" t="s">
        <v>325</v>
      </c>
      <c r="D34" s="94" t="s">
        <v>745</v>
      </c>
      <c r="E34" s="95" t="s">
        <v>121</v>
      </c>
      <c r="F34" s="95" t="s">
        <v>28</v>
      </c>
      <c r="G34" s="95" t="s">
        <v>575</v>
      </c>
      <c r="H34" s="96">
        <v>1</v>
      </c>
      <c r="I34" s="115"/>
      <c r="J34" s="96"/>
      <c r="K34" s="94">
        <f>SUMIFS('PP List'!M$9:M$129,'PP List'!$J$9:$J$129,Tech!$C34,'PP List'!$F$9:$F$129,Tech!$D34)</f>
        <v>72.599999999999994</v>
      </c>
      <c r="L34" s="94">
        <f>SUMIFS('PP List'!N$9:N$129,'PP List'!$J$9:$J$129,Tech!$C34,'PP List'!$F$9:$F$129,Tech!$D34)</f>
        <v>174.60000000000002</v>
      </c>
      <c r="M34" s="94">
        <f>SUMIFS('PP List'!O$9:O$129,'PP List'!$J$9:$J$129,Tech!$C34,'PP List'!$F$9:$F$129,Tech!$D34)</f>
        <v>176</v>
      </c>
      <c r="N34" s="94">
        <f>SUMIFS('PP List'!P$9:P$129,'PP List'!$J$9:$J$129,Tech!$C34,'PP List'!$F$9:$F$129,Tech!$D34)</f>
        <v>311.90000000000003</v>
      </c>
      <c r="O34" s="94">
        <f>SUMIFS('PP List'!Q$9:Q$129,'PP List'!$J$9:$J$129,Tech!$C34,'PP List'!$F$9:$F$129,Tech!$D34)</f>
        <v>311.90000000000003</v>
      </c>
      <c r="P34" s="94">
        <f>SUMIFS('PP List'!R$9:R$129,'PP List'!$J$9:$J$129,Tech!$C34,'PP List'!$F$9:$F$129,Tech!$D34)</f>
        <v>311.90000000000003</v>
      </c>
      <c r="Q34" s="94">
        <f>SUMIFS('PP List'!S$9:S$129,'PP List'!$J$9:$J$129,Tech!$C34,'PP List'!$F$9:$F$129,Tech!$D34)</f>
        <v>311.90000000000003</v>
      </c>
      <c r="R34" s="94">
        <f>SUMIFS('PP List'!T$9:T$129,'PP List'!$J$9:$J$129,Tech!$C34,'PP List'!$F$9:$F$129,Tech!$D34)</f>
        <v>311.90000000000003</v>
      </c>
      <c r="S34" s="94">
        <f>SUMIFS('PP List'!W$9:W$129,'PP List'!$J$9:$J$129,Tech!$C34,'PP List'!$F$9:$F$129,Tech!$D34)</f>
        <v>272.89999999999998</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339</v>
      </c>
      <c r="AK34" s="65"/>
    </row>
    <row r="35" spans="1:37" s="68" customFormat="1" ht="12.75" customHeight="1">
      <c r="B35" s="100" t="str">
        <f>"ER"&amp;RIGHT(E35,3)&amp;RIGHT(C35,3)&amp;LEFT(C35,2)&amp;"1E"</f>
        <v>ERSOLSPPSo1E</v>
      </c>
      <c r="C35" s="100" t="s">
        <v>591</v>
      </c>
      <c r="D35" s="100" t="s">
        <v>745</v>
      </c>
      <c r="E35" s="228" t="s">
        <v>184</v>
      </c>
      <c r="F35" s="228" t="s">
        <v>28</v>
      </c>
      <c r="G35" s="228" t="s">
        <v>575</v>
      </c>
      <c r="H35" s="229">
        <v>1</v>
      </c>
      <c r="I35" s="230"/>
      <c r="J35" s="229"/>
      <c r="K35" s="100">
        <f>SUMIFS('PP List'!M$9:M$129,'PP List'!$J$9:$J$129,Tech!$C35,'PP List'!$F$9:$F$129,Tech!$D35)</f>
        <v>0</v>
      </c>
      <c r="L35" s="100">
        <f>SUMIFS('PP List'!N$9:N$129,'PP List'!$J$9:$J$129,Tech!$C35,'PP List'!$F$9:$F$129,Tech!$D35)</f>
        <v>18.020000000000003</v>
      </c>
      <c r="M35" s="100">
        <f>SUMIFS('PP List'!O$9:O$129,'PP List'!$J$9:$J$129,Tech!$C35,'PP List'!$F$9:$F$129,Tech!$D35)</f>
        <v>40.020000000000003</v>
      </c>
      <c r="N35" s="100">
        <f>SUMIFS('PP List'!P$9:P$129,'PP List'!$J$9:$J$129,Tech!$C35,'PP List'!$F$9:$F$129,Tech!$D35)</f>
        <v>510.02000000000004</v>
      </c>
      <c r="O35" s="100">
        <f>SUMIFS('PP List'!Q$9:Q$129,'PP List'!$J$9:$J$129,Tech!$C35,'PP List'!$F$9:$F$129,Tech!$D35)</f>
        <v>510.02000000000004</v>
      </c>
      <c r="P35" s="100">
        <f>SUMIFS('PP List'!R$9:R$129,'PP List'!$J$9:$J$129,Tech!$C35,'PP List'!$F$9:$F$129,Tech!$D35)</f>
        <v>510.02000000000004</v>
      </c>
      <c r="Q35" s="100">
        <f>SUMIFS('PP List'!S$9:S$129,'PP List'!$J$9:$J$129,Tech!$C35,'PP List'!$F$9:$F$129,Tech!$D35)</f>
        <v>510.02000000000004</v>
      </c>
      <c r="R35" s="100">
        <f>SUMIFS('PP List'!T$9:T$129,'PP List'!$J$9:$J$129,Tech!$C35,'PP List'!$F$9:$F$129,Tech!$D35)</f>
        <v>492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340</v>
      </c>
      <c r="AK35" s="239" t="str">
        <f>AK31</f>
        <v>ERPVSOLELCN2</v>
      </c>
    </row>
    <row r="36" spans="1:37" s="68" customFormat="1" ht="12.75" customHeight="1">
      <c r="B36" s="94" t="str">
        <f>"EH"&amp;RIGHT(E36,3)&amp;RIGHT(C36,3)&amp;LEFT(C36,2)&amp;"1E"</f>
        <v>EHNGAantNa1E</v>
      </c>
      <c r="C36" s="94" t="s">
        <v>718</v>
      </c>
      <c r="D36" s="94" t="s">
        <v>745</v>
      </c>
      <c r="E36" s="95" t="s">
        <v>147</v>
      </c>
      <c r="F36" s="95" t="s">
        <v>32</v>
      </c>
      <c r="G36" s="95" t="s">
        <v>575</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340</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4" zoomScaleNormal="100" zoomScaleSheetLayoutView="100" workbookViewId="0">
      <selection activeCell="G12" sqref="G12"/>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587</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621</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621</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515</v>
      </c>
      <c r="E32" s="110" t="s">
        <v>512</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B1" zoomScale="81" workbookViewId="0">
      <selection activeCell="G105" sqref="G105"/>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8" width="20.19921875" style="122" customWidth="1"/>
    <col min="9" max="9" width="9.19921875" style="122"/>
    <col min="10" max="10" width="48.3984375" style="122" bestFit="1" customWidth="1"/>
    <col min="11" max="16384" width="9.19921875" style="122"/>
  </cols>
  <sheetData>
    <row r="2" spans="1:29">
      <c r="B2" s="226" t="s">
        <v>314</v>
      </c>
    </row>
    <row r="3" spans="1:29" s="193" customFormat="1" ht="14" thickBot="1">
      <c r="A3" s="198" t="s">
        <v>302</v>
      </c>
      <c r="B3" s="197"/>
      <c r="C3" s="196"/>
      <c r="D3" s="195"/>
      <c r="E3" s="194"/>
      <c r="O3" s="122"/>
      <c r="AC3" s="227" t="s">
        <v>316</v>
      </c>
    </row>
    <row r="4" spans="1:29" ht="16.5" customHeight="1" thickBot="1">
      <c r="A4" s="192" t="s">
        <v>303</v>
      </c>
      <c r="B4" s="147" t="s">
        <v>302</v>
      </c>
      <c r="C4" s="191"/>
      <c r="D4" s="190"/>
      <c r="H4" s="122" t="s">
        <v>315</v>
      </c>
      <c r="AC4" s="122" t="s">
        <v>297</v>
      </c>
    </row>
    <row r="5" spans="1:29" ht="28">
      <c r="A5" s="178" t="s">
        <v>271</v>
      </c>
      <c r="B5" s="146" t="s">
        <v>239</v>
      </c>
      <c r="C5" s="145" t="s">
        <v>238</v>
      </c>
      <c r="D5" s="144" t="s">
        <v>237</v>
      </c>
      <c r="E5" s="143" t="s">
        <v>236</v>
      </c>
      <c r="AC5" s="122" t="s">
        <v>296</v>
      </c>
    </row>
    <row r="6" spans="1:29" ht="14">
      <c r="A6" s="189" t="s">
        <v>301</v>
      </c>
      <c r="B6" s="188" t="s">
        <v>300</v>
      </c>
      <c r="C6" s="184"/>
      <c r="D6" s="169">
        <v>6461.9</v>
      </c>
      <c r="E6" s="131"/>
      <c r="J6" s="199"/>
      <c r="AC6" s="122" t="s">
        <v>295</v>
      </c>
    </row>
    <row r="7" spans="1:29" ht="14">
      <c r="A7" s="187"/>
      <c r="B7" s="158" t="s">
        <v>258</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294</v>
      </c>
    </row>
    <row r="8" spans="1:29" ht="14">
      <c r="A8" s="159"/>
      <c r="B8" s="186" t="s">
        <v>221</v>
      </c>
      <c r="C8" s="184"/>
      <c r="D8" s="169"/>
      <c r="E8" s="131"/>
      <c r="H8" s="122" t="s">
        <v>327</v>
      </c>
      <c r="I8" s="122" t="s">
        <v>335</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293</v>
      </c>
    </row>
    <row r="9" spans="1:29" ht="14">
      <c r="A9" s="159"/>
      <c r="B9" s="186" t="s">
        <v>299</v>
      </c>
      <c r="C9" s="170" t="s">
        <v>298</v>
      </c>
      <c r="D9" s="169">
        <v>2400</v>
      </c>
      <c r="E9" s="131" t="s">
        <v>745</v>
      </c>
      <c r="F9" s="122" t="str">
        <f>"DE"&amp;RIGHT(E9,1)</f>
        <v>DE1</v>
      </c>
      <c r="G9" s="122" t="str">
        <f>IF(J9&gt;0,"Power plants "&amp;J9&amp;" "&amp;H9&amp;" "&amp;E9,"")</f>
        <v>Power plants TPP 1981 -1990 DE1</v>
      </c>
      <c r="H9" s="122" t="str">
        <f>C9</f>
        <v>1981 -1990</v>
      </c>
      <c r="I9" s="122">
        <v>35</v>
      </c>
      <c r="J9" s="122" t="s">
        <v>331</v>
      </c>
      <c r="M9" s="199">
        <f>D9</f>
        <v>2400</v>
      </c>
      <c r="N9" s="199">
        <f>M9</f>
        <v>2400</v>
      </c>
      <c r="O9" s="199">
        <f>N9</f>
        <v>2400</v>
      </c>
      <c r="P9" s="122">
        <v>0</v>
      </c>
      <c r="Q9" s="122">
        <v>0</v>
      </c>
      <c r="AC9" s="122" t="s">
        <v>292</v>
      </c>
    </row>
    <row r="10" spans="1:29" ht="14">
      <c r="A10" s="159"/>
      <c r="B10" s="186" t="s">
        <v>297</v>
      </c>
      <c r="C10" s="170">
        <v>2013</v>
      </c>
      <c r="D10" s="169">
        <v>780</v>
      </c>
      <c r="E10" s="131" t="s">
        <v>745</v>
      </c>
      <c r="F10" s="122" t="str">
        <f t="shared" ref="F10:F73" si="1">"DE"&amp;RIGHT(E10,1)</f>
        <v>DE1</v>
      </c>
      <c r="G10" s="122" t="str">
        <f t="shared" ref="G10:G73" si="2">IF(J10&gt;0,"Power plants "&amp;J10&amp;" "&amp;H10&amp;" "&amp;E10,"")</f>
        <v>Power plants Janub CCPP 2013 DE1</v>
      </c>
      <c r="H10" s="122">
        <f>C10</f>
        <v>2013</v>
      </c>
      <c r="I10" s="122">
        <v>30</v>
      </c>
      <c r="J10" s="122" t="str">
        <f>B10</f>
        <v>Janub CCPP</v>
      </c>
      <c r="L10" s="122" t="s">
        <v>318</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319</v>
      </c>
    </row>
    <row r="11" spans="1:29" ht="14">
      <c r="A11" s="159"/>
      <c r="B11" s="186" t="s">
        <v>296</v>
      </c>
      <c r="C11" s="170">
        <v>2009</v>
      </c>
      <c r="D11" s="169">
        <v>525.29999999999995</v>
      </c>
      <c r="E11" s="131" t="s">
        <v>745</v>
      </c>
      <c r="F11" s="122" t="str">
        <f t="shared" si="1"/>
        <v>DE1</v>
      </c>
      <c r="G11" s="122" t="str">
        <f t="shared" si="2"/>
        <v>Power plants Sumgait CCPP 2009 DE1</v>
      </c>
      <c r="H11" s="122">
        <f t="shared" ref="H11:H21" si="4">C11</f>
        <v>2009</v>
      </c>
      <c r="I11" s="122">
        <v>30</v>
      </c>
      <c r="J11" s="122" t="str">
        <f>B11</f>
        <v>Sumgait CCPP</v>
      </c>
      <c r="L11" s="122" t="s">
        <v>318</v>
      </c>
      <c r="M11" s="122">
        <f>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285</v>
      </c>
    </row>
    <row r="12" spans="1:29" ht="14">
      <c r="A12" s="159"/>
      <c r="B12" s="186" t="s">
        <v>295</v>
      </c>
      <c r="C12" s="170">
        <v>2002</v>
      </c>
      <c r="D12" s="169">
        <v>400</v>
      </c>
      <c r="E12" s="131" t="s">
        <v>745</v>
      </c>
      <c r="F12" s="122" t="str">
        <f t="shared" si="1"/>
        <v>DE1</v>
      </c>
      <c r="G12" s="122" t="str">
        <f t="shared" si="2"/>
        <v>Power plants Shimal 1 CCPP 2002 DE1</v>
      </c>
      <c r="H12" s="122">
        <f t="shared" si="4"/>
        <v>2002</v>
      </c>
      <c r="I12" s="122">
        <v>30</v>
      </c>
      <c r="J12" s="122" t="str">
        <f>B12</f>
        <v>Shimal 1 CCPP</v>
      </c>
      <c r="L12" s="122" t="s">
        <v>322</v>
      </c>
      <c r="M12" s="122">
        <f t="shared" ref="M12:Z42" si="5">IF(($H12+$I12)&gt;M$8,IF($H12&lt;=M$8,$D12,0),0)</f>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284</v>
      </c>
    </row>
    <row r="13" spans="1:29" ht="14">
      <c r="A13" s="159"/>
      <c r="B13" s="186" t="s">
        <v>294</v>
      </c>
      <c r="C13" s="170">
        <v>2019</v>
      </c>
      <c r="D13" s="169">
        <v>409</v>
      </c>
      <c r="E13" s="131" t="s">
        <v>745</v>
      </c>
      <c r="F13" s="122" t="str">
        <f t="shared" si="1"/>
        <v>DE1</v>
      </c>
      <c r="G13" s="122" t="str">
        <f t="shared" si="2"/>
        <v>Power plants Shimal 2  CCPP 2019 DE1</v>
      </c>
      <c r="H13" s="122">
        <f t="shared" si="4"/>
        <v>2019</v>
      </c>
      <c r="I13" s="122">
        <v>30</v>
      </c>
      <c r="J13" s="122" t="str">
        <f>B13</f>
        <v>Shimal 2  CCPP</v>
      </c>
      <c r="L13" s="122" t="s">
        <v>322</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283</v>
      </c>
    </row>
    <row r="14" spans="1:29" ht="14">
      <c r="A14" s="159"/>
      <c r="B14" s="186" t="s">
        <v>293</v>
      </c>
      <c r="C14" s="170">
        <v>2001</v>
      </c>
      <c r="D14" s="169">
        <v>107</v>
      </c>
      <c r="E14" s="131" t="s">
        <v>745</v>
      </c>
      <c r="F14" s="122" t="str">
        <f t="shared" si="1"/>
        <v>DE1</v>
      </c>
      <c r="G14" s="122" t="str">
        <f t="shared" si="2"/>
        <v>Power plants Baku CHP 2001 DE1</v>
      </c>
      <c r="H14" s="122">
        <f t="shared" si="4"/>
        <v>2001</v>
      </c>
      <c r="I14" s="122">
        <v>30</v>
      </c>
      <c r="J14" s="122" t="s">
        <v>293</v>
      </c>
      <c r="L14" s="122" t="s">
        <v>318</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325</v>
      </c>
    </row>
    <row r="15" spans="1:29" ht="14">
      <c r="A15" s="159"/>
      <c r="B15" s="186" t="s">
        <v>292</v>
      </c>
      <c r="C15" s="170">
        <v>2007</v>
      </c>
      <c r="D15" s="169">
        <v>104.4</v>
      </c>
      <c r="E15" s="131" t="s">
        <v>745</v>
      </c>
      <c r="F15" s="122" t="str">
        <f t="shared" si="1"/>
        <v>DE1</v>
      </c>
      <c r="G15" s="122" t="str">
        <f t="shared" si="2"/>
        <v>Power plants Baku TPP 2007 DE1</v>
      </c>
      <c r="H15" s="122">
        <f t="shared" si="4"/>
        <v>2007</v>
      </c>
      <c r="I15" s="122">
        <v>30</v>
      </c>
      <c r="J15" s="122" t="s">
        <v>588</v>
      </c>
      <c r="L15" s="122" t="s">
        <v>318</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ht="14">
      <c r="A16" s="159"/>
      <c r="B16" s="186" t="s">
        <v>291</v>
      </c>
      <c r="C16" s="170">
        <v>2008</v>
      </c>
      <c r="D16" s="169">
        <v>299.3</v>
      </c>
      <c r="E16" s="131" t="s">
        <v>745</v>
      </c>
      <c r="F16" s="122" t="str">
        <f t="shared" si="1"/>
        <v>DE1</v>
      </c>
      <c r="G16" s="122" t="str">
        <f t="shared" si="2"/>
        <v>Power plants Baku TPP 2008 DE1</v>
      </c>
      <c r="H16" s="122">
        <f t="shared" si="4"/>
        <v>2008</v>
      </c>
      <c r="I16" s="122">
        <v>30</v>
      </c>
      <c r="J16" s="122" t="s">
        <v>588</v>
      </c>
      <c r="L16" s="122" t="s">
        <v>318</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331</v>
      </c>
    </row>
    <row r="17" spans="1:29" ht="14">
      <c r="A17" s="159"/>
      <c r="B17" s="186" t="s">
        <v>290</v>
      </c>
      <c r="C17" s="170">
        <v>2006</v>
      </c>
      <c r="D17" s="169">
        <v>87</v>
      </c>
      <c r="E17" s="131" t="s">
        <v>745</v>
      </c>
      <c r="F17" s="122" t="str">
        <f t="shared" si="1"/>
        <v>DE1</v>
      </c>
      <c r="G17" s="122" t="str">
        <f t="shared" si="2"/>
        <v>Power plants Other TPP 2006 DE1</v>
      </c>
      <c r="H17" s="122">
        <f t="shared" si="4"/>
        <v>2006</v>
      </c>
      <c r="I17" s="122">
        <v>30</v>
      </c>
      <c r="J17" s="122" t="s">
        <v>589</v>
      </c>
      <c r="L17" s="122" t="s">
        <v>321</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332</v>
      </c>
    </row>
    <row r="18" spans="1:29" ht="14">
      <c r="A18" s="159"/>
      <c r="B18" s="186" t="s">
        <v>289</v>
      </c>
      <c r="C18" s="170">
        <v>2006</v>
      </c>
      <c r="D18" s="169">
        <v>87</v>
      </c>
      <c r="E18" s="131" t="s">
        <v>745</v>
      </c>
      <c r="F18" s="122" t="str">
        <f t="shared" si="1"/>
        <v>DE1</v>
      </c>
      <c r="G18" s="122" t="str">
        <f t="shared" si="2"/>
        <v>Power plants Other TPP 2006 DE1</v>
      </c>
      <c r="H18" s="122">
        <f t="shared" si="4"/>
        <v>2006</v>
      </c>
      <c r="I18" s="122">
        <v>30</v>
      </c>
      <c r="J18" s="122" t="s">
        <v>589</v>
      </c>
      <c r="L18" s="122" t="s">
        <v>320</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257</v>
      </c>
    </row>
    <row r="19" spans="1:29" ht="14">
      <c r="A19" s="159"/>
      <c r="B19" s="186" t="s">
        <v>288</v>
      </c>
      <c r="C19" s="170">
        <v>2006</v>
      </c>
      <c r="D19" s="169">
        <v>87</v>
      </c>
      <c r="E19" s="131" t="s">
        <v>745</v>
      </c>
      <c r="F19" s="122" t="str">
        <f t="shared" si="1"/>
        <v>DE1</v>
      </c>
      <c r="G19" s="122" t="str">
        <f t="shared" si="2"/>
        <v>Power plants Other TPP 2006 DE1</v>
      </c>
      <c r="H19" s="122">
        <f t="shared" si="4"/>
        <v>2006</v>
      </c>
      <c r="I19" s="122">
        <v>30</v>
      </c>
      <c r="J19" s="122" t="s">
        <v>589</v>
      </c>
      <c r="L19" s="122" t="s">
        <v>322</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256</v>
      </c>
    </row>
    <row r="20" spans="1:29" ht="14">
      <c r="A20" s="159"/>
      <c r="B20" s="186" t="s">
        <v>287</v>
      </c>
      <c r="C20" s="170">
        <v>2009</v>
      </c>
      <c r="D20" s="169">
        <v>104.4</v>
      </c>
      <c r="E20" s="131" t="s">
        <v>745</v>
      </c>
      <c r="F20" s="122" t="str">
        <f t="shared" si="1"/>
        <v>DE1</v>
      </c>
      <c r="G20" s="122" t="str">
        <f t="shared" si="2"/>
        <v>Power plants Other TPP 2009 DE1</v>
      </c>
      <c r="H20" s="122">
        <f t="shared" si="4"/>
        <v>2009</v>
      </c>
      <c r="I20" s="122">
        <v>30</v>
      </c>
      <c r="J20" s="122" t="s">
        <v>589</v>
      </c>
      <c r="L20" s="122" t="s">
        <v>322</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255</v>
      </c>
    </row>
    <row r="21" spans="1:29" ht="14">
      <c r="A21" s="159"/>
      <c r="B21" s="186" t="s">
        <v>286</v>
      </c>
      <c r="C21" s="170">
        <v>2018</v>
      </c>
      <c r="D21" s="169">
        <v>16.5</v>
      </c>
      <c r="E21" s="131" t="s">
        <v>745</v>
      </c>
      <c r="F21" s="122" t="str">
        <f t="shared" si="1"/>
        <v>DE1</v>
      </c>
      <c r="G21" s="122" t="str">
        <f t="shared" si="2"/>
        <v>Power plants Other TPP 2018 DE1</v>
      </c>
      <c r="H21" s="122">
        <f t="shared" si="4"/>
        <v>2018</v>
      </c>
      <c r="I21" s="122">
        <v>30</v>
      </c>
      <c r="J21" s="122" t="s">
        <v>589</v>
      </c>
      <c r="L21" s="122" t="s">
        <v>321</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333</v>
      </c>
    </row>
    <row r="22" spans="1:29">
      <c r="A22" s="159"/>
      <c r="B22" s="171"/>
      <c r="C22" s="170"/>
      <c r="D22" s="169"/>
      <c r="E22" s="131"/>
      <c r="F22" s="122" t="str">
        <f t="shared" si="1"/>
        <v>DE</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246</v>
      </c>
    </row>
    <row r="23" spans="1:29" ht="14">
      <c r="A23" s="159"/>
      <c r="B23" s="185" t="s">
        <v>222</v>
      </c>
      <c r="C23" s="184"/>
      <c r="D23" s="169">
        <v>1055</v>
      </c>
      <c r="E23" s="131"/>
      <c r="F23" s="122" t="str">
        <f t="shared" si="1"/>
        <v>DE</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334</v>
      </c>
    </row>
    <row r="24" spans="1:29" ht="14">
      <c r="A24" s="159"/>
      <c r="B24" s="171" t="s">
        <v>596</v>
      </c>
      <c r="C24" s="170">
        <v>1955</v>
      </c>
      <c r="D24" s="169">
        <v>424.6</v>
      </c>
      <c r="E24" s="131" t="s">
        <v>745</v>
      </c>
      <c r="F24" s="122" t="str">
        <f t="shared" si="1"/>
        <v>DE1</v>
      </c>
      <c r="G24" s="122" t="str">
        <f t="shared" si="2"/>
        <v>Power plants Mingachevir HPP 1955 DE1</v>
      </c>
      <c r="H24" s="122">
        <f>C24</f>
        <v>1955</v>
      </c>
      <c r="I24" s="122">
        <v>100</v>
      </c>
      <c r="J24" s="122" t="str">
        <f>B24</f>
        <v>Mingachevir HPP</v>
      </c>
      <c r="L24" s="122" t="s">
        <v>324</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4">
      <c r="A25" s="159"/>
      <c r="B25" s="171" t="s">
        <v>597</v>
      </c>
      <c r="C25" s="170">
        <v>1983</v>
      </c>
      <c r="D25" s="169">
        <v>380</v>
      </c>
      <c r="E25" s="131" t="s">
        <v>745</v>
      </c>
      <c r="F25" s="122" t="str">
        <f t="shared" si="1"/>
        <v>DE1</v>
      </c>
      <c r="G25" s="122" t="str">
        <f t="shared" si="2"/>
        <v>Power plants Shamkir  HPP 1983 DE1</v>
      </c>
      <c r="H25" s="122">
        <f t="shared" ref="H25:H35" si="6">C25</f>
        <v>1983</v>
      </c>
      <c r="I25" s="122">
        <v>100</v>
      </c>
      <c r="J25" s="122" t="str">
        <f>B25</f>
        <v>Shamkir  HPP</v>
      </c>
      <c r="L25" s="122" t="s">
        <v>317</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4">
      <c r="A26" s="159"/>
      <c r="B26" s="171" t="s">
        <v>283</v>
      </c>
      <c r="C26" s="170">
        <v>2003</v>
      </c>
      <c r="D26" s="169">
        <v>150</v>
      </c>
      <c r="E26" s="131" t="s">
        <v>745</v>
      </c>
      <c r="F26" s="122" t="str">
        <f t="shared" si="1"/>
        <v>DE1</v>
      </c>
      <c r="G26" s="122" t="str">
        <f t="shared" si="2"/>
        <v>Power plants Yenikend HPP 2003 DE1</v>
      </c>
      <c r="H26" s="122">
        <f t="shared" si="6"/>
        <v>2003</v>
      </c>
      <c r="I26" s="122">
        <v>100</v>
      </c>
      <c r="J26" s="122" t="str">
        <f>B26</f>
        <v>Yenikend HPP</v>
      </c>
      <c r="L26" s="122" t="s">
        <v>317</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4">
      <c r="A27" s="159"/>
      <c r="B27" s="171" t="s">
        <v>282</v>
      </c>
      <c r="C27" s="170">
        <v>2012</v>
      </c>
      <c r="D27" s="169">
        <v>25</v>
      </c>
      <c r="E27" s="131" t="s">
        <v>745</v>
      </c>
      <c r="F27" s="122" t="str">
        <f t="shared" si="1"/>
        <v>DE1</v>
      </c>
      <c r="G27" s="122" t="str">
        <f t="shared" si="2"/>
        <v>Power plants Other HPP 2012 DE1</v>
      </c>
      <c r="H27" s="122">
        <f t="shared" si="6"/>
        <v>2012</v>
      </c>
      <c r="I27" s="122">
        <v>100</v>
      </c>
      <c r="J27" s="122" t="s">
        <v>325</v>
      </c>
      <c r="L27" s="122" t="s">
        <v>321</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4">
      <c r="A28" s="159"/>
      <c r="B28" s="171" t="s">
        <v>281</v>
      </c>
      <c r="C28" s="170">
        <v>2013</v>
      </c>
      <c r="D28" s="169">
        <v>25</v>
      </c>
      <c r="E28" s="131" t="s">
        <v>745</v>
      </c>
      <c r="F28" s="122" t="str">
        <f t="shared" si="1"/>
        <v>DE1</v>
      </c>
      <c r="G28" s="122" t="str">
        <f t="shared" si="2"/>
        <v>Power plants Other HPP 2013 DE1</v>
      </c>
      <c r="H28" s="122">
        <f t="shared" si="6"/>
        <v>2013</v>
      </c>
      <c r="I28" s="122">
        <v>100</v>
      </c>
      <c r="J28" s="122" t="s">
        <v>325</v>
      </c>
      <c r="L28" s="122" t="s">
        <v>323</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4">
      <c r="A29" s="159"/>
      <c r="B29" s="171" t="s">
        <v>280</v>
      </c>
      <c r="C29" s="170">
        <v>2014</v>
      </c>
      <c r="D29" s="169">
        <v>24.4</v>
      </c>
      <c r="E29" s="131" t="s">
        <v>745</v>
      </c>
      <c r="F29" s="122" t="str">
        <f t="shared" si="1"/>
        <v>DE1</v>
      </c>
      <c r="G29" s="122" t="str">
        <f t="shared" si="2"/>
        <v>Power plants Other HPP 2014 DE1</v>
      </c>
      <c r="H29" s="122">
        <f t="shared" si="6"/>
        <v>2014</v>
      </c>
      <c r="I29" s="122">
        <v>100</v>
      </c>
      <c r="J29" s="122" t="s">
        <v>325</v>
      </c>
      <c r="L29" s="122" t="s">
        <v>317</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4">
      <c r="A30" s="159"/>
      <c r="B30" s="171" t="s">
        <v>598</v>
      </c>
      <c r="C30" s="170">
        <v>1957</v>
      </c>
      <c r="D30" s="169">
        <v>17</v>
      </c>
      <c r="E30" s="131" t="s">
        <v>745</v>
      </c>
      <c r="F30" s="122" t="str">
        <f t="shared" si="1"/>
        <v>DE1</v>
      </c>
      <c r="G30" s="122" t="str">
        <f t="shared" si="2"/>
        <v>Power plants Other HPP 1957 DE1</v>
      </c>
      <c r="H30" s="122">
        <f t="shared" si="6"/>
        <v>1957</v>
      </c>
      <c r="I30" s="122">
        <v>100</v>
      </c>
      <c r="J30" s="122" t="s">
        <v>325</v>
      </c>
      <c r="L30" s="122" t="s">
        <v>324</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4">
      <c r="A31" s="159"/>
      <c r="B31" s="171" t="s">
        <v>279</v>
      </c>
      <c r="C31" s="170">
        <v>2015</v>
      </c>
      <c r="D31" s="169">
        <v>3.1</v>
      </c>
      <c r="E31" s="131" t="s">
        <v>745</v>
      </c>
      <c r="F31" s="122" t="str">
        <f t="shared" si="1"/>
        <v>DE1</v>
      </c>
      <c r="G31" s="122" t="str">
        <f t="shared" si="2"/>
        <v>Power plants Other HPP 2015 DE1</v>
      </c>
      <c r="H31" s="122">
        <f t="shared" si="6"/>
        <v>2015</v>
      </c>
      <c r="I31" s="122">
        <v>100</v>
      </c>
      <c r="J31" s="122" t="s">
        <v>325</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4">
      <c r="A32" s="159"/>
      <c r="B32" s="171" t="s">
        <v>278</v>
      </c>
      <c r="C32" s="170">
        <v>2013</v>
      </c>
      <c r="D32" s="169">
        <v>1.6</v>
      </c>
      <c r="E32" s="131" t="s">
        <v>745</v>
      </c>
      <c r="F32" s="122" t="str">
        <f t="shared" si="1"/>
        <v>DE1</v>
      </c>
      <c r="G32" s="122" t="str">
        <f t="shared" si="2"/>
        <v>Power plants Other HPP 2013 DE1</v>
      </c>
      <c r="H32" s="122">
        <f t="shared" si="6"/>
        <v>2013</v>
      </c>
      <c r="I32" s="122">
        <v>100</v>
      </c>
      <c r="J32" s="122" t="s">
        <v>325</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4">
      <c r="A33" s="159"/>
      <c r="B33" s="171" t="s">
        <v>277</v>
      </c>
      <c r="C33" s="170"/>
      <c r="D33" s="169">
        <v>1.6</v>
      </c>
      <c r="E33" s="131" t="s">
        <v>745</v>
      </c>
      <c r="F33" s="122" t="str">
        <f t="shared" si="1"/>
        <v>DE1</v>
      </c>
      <c r="G33" s="122" t="str">
        <f t="shared" si="2"/>
        <v>Power plants Other HPP  DE1</v>
      </c>
      <c r="I33" s="122">
        <v>100</v>
      </c>
      <c r="J33" s="122" t="s">
        <v>325</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4">
      <c r="A34" s="159"/>
      <c r="B34" s="171" t="s">
        <v>276</v>
      </c>
      <c r="C34" s="170">
        <v>2015</v>
      </c>
      <c r="D34" s="169">
        <v>1</v>
      </c>
      <c r="E34" s="131" t="s">
        <v>745</v>
      </c>
      <c r="F34" s="122" t="str">
        <f t="shared" si="1"/>
        <v>DE1</v>
      </c>
      <c r="G34" s="122" t="str">
        <f t="shared" si="2"/>
        <v>Power plants Other HPP 2015 DE1</v>
      </c>
      <c r="H34" s="122">
        <f t="shared" si="6"/>
        <v>2015</v>
      </c>
      <c r="I34" s="122">
        <v>100</v>
      </c>
      <c r="J34" s="122" t="s">
        <v>325</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4">
      <c r="A35" s="159"/>
      <c r="B35" s="171" t="s">
        <v>275</v>
      </c>
      <c r="C35" s="170">
        <v>2017</v>
      </c>
      <c r="D35" s="169">
        <v>1.4</v>
      </c>
      <c r="E35" s="131" t="s">
        <v>745</v>
      </c>
      <c r="F35" s="122" t="str">
        <f t="shared" si="1"/>
        <v>DE1</v>
      </c>
      <c r="G35" s="122" t="str">
        <f t="shared" si="2"/>
        <v>Power plants Other HPP 2017 DE1</v>
      </c>
      <c r="H35" s="122">
        <f t="shared" si="6"/>
        <v>2017</v>
      </c>
      <c r="I35" s="122">
        <v>100</v>
      </c>
      <c r="J35" s="122" t="s">
        <v>325</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4">
      <c r="A36" s="159"/>
      <c r="B36" s="171" t="s">
        <v>599</v>
      </c>
      <c r="C36" s="170"/>
      <c r="D36" s="169">
        <v>0.3</v>
      </c>
      <c r="E36" s="131" t="s">
        <v>745</v>
      </c>
      <c r="F36" s="122" t="str">
        <f t="shared" si="1"/>
        <v>DE1</v>
      </c>
      <c r="G36" s="122" t="str">
        <f t="shared" si="2"/>
        <v>Power plants Other HPP 2010 DE1</v>
      </c>
      <c r="H36" s="122">
        <v>2010</v>
      </c>
      <c r="I36" s="122">
        <v>100</v>
      </c>
      <c r="J36" s="122" t="s">
        <v>325</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8">
      <c r="A37" s="159"/>
      <c r="B37" s="171" t="s">
        <v>600</v>
      </c>
      <c r="C37" s="150" t="s">
        <v>274</v>
      </c>
      <c r="D37" s="169">
        <v>8</v>
      </c>
      <c r="E37" s="183" t="s">
        <v>745</v>
      </c>
      <c r="F37" s="122" t="str">
        <f t="shared" si="1"/>
        <v>DE1</v>
      </c>
      <c r="G37" s="122" t="str">
        <f t="shared" si="2"/>
        <v>Power plants Other HPP 2021 DE1</v>
      </c>
      <c r="H37" s="122">
        <v>2021</v>
      </c>
      <c r="I37" s="122">
        <v>100</v>
      </c>
      <c r="J37" s="122" t="s">
        <v>325</v>
      </c>
      <c r="L37" s="122" t="s">
        <v>326</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4">
      <c r="A38" s="159"/>
      <c r="B38" s="171" t="s">
        <v>601</v>
      </c>
      <c r="C38" s="170" t="s">
        <v>273</v>
      </c>
      <c r="D38" s="169">
        <v>7.9</v>
      </c>
      <c r="E38" s="182" t="s">
        <v>745</v>
      </c>
      <c r="F38" s="122" t="str">
        <f t="shared" si="1"/>
        <v>DE1</v>
      </c>
      <c r="G38" s="122" t="str">
        <f t="shared" si="2"/>
        <v>Power plants Other HPP 2021 DE1</v>
      </c>
      <c r="H38" s="122">
        <v>2021</v>
      </c>
      <c r="I38" s="122">
        <v>100</v>
      </c>
      <c r="J38" s="122" t="s">
        <v>325</v>
      </c>
      <c r="L38" s="122" t="s">
        <v>326</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4">
      <c r="A39" s="159"/>
      <c r="B39" s="171"/>
      <c r="C39" s="170"/>
      <c r="D39" s="169"/>
      <c r="E39" s="131"/>
      <c r="F39" s="122" t="str">
        <f t="shared" si="1"/>
        <v>DE</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28">
      <c r="A40" s="159"/>
      <c r="B40" s="171" t="s">
        <v>602</v>
      </c>
      <c r="C40" s="150" t="s">
        <v>250</v>
      </c>
      <c r="D40" s="169">
        <v>100</v>
      </c>
      <c r="E40" s="182" t="s">
        <v>745</v>
      </c>
      <c r="F40" s="122" t="str">
        <f t="shared" si="1"/>
        <v>DE1</v>
      </c>
      <c r="G40" s="122" t="str">
        <f t="shared" si="2"/>
        <v>Power plants Other HPP 2023 DE1</v>
      </c>
      <c r="H40" s="122">
        <v>2023</v>
      </c>
      <c r="I40" s="122">
        <v>100</v>
      </c>
      <c r="J40" s="122" t="s">
        <v>325</v>
      </c>
      <c r="L40" s="122" t="s">
        <v>326</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29" thickBot="1">
      <c r="A41" s="159"/>
      <c r="B41" s="167" t="s">
        <v>603</v>
      </c>
      <c r="C41" s="181" t="s">
        <v>250</v>
      </c>
      <c r="D41" s="165">
        <v>20</v>
      </c>
      <c r="E41" s="180" t="s">
        <v>745</v>
      </c>
      <c r="F41" s="122" t="str">
        <f t="shared" si="1"/>
        <v>DE1</v>
      </c>
      <c r="G41" s="122" t="str">
        <f t="shared" si="2"/>
        <v>Power plants Other HPP 2023 DE1</v>
      </c>
      <c r="H41" s="122">
        <v>2023</v>
      </c>
      <c r="I41" s="122">
        <v>100</v>
      </c>
      <c r="J41" s="122" t="s">
        <v>325</v>
      </c>
      <c r="L41" s="122" t="s">
        <v>326</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4">
      <c r="A42" s="159"/>
      <c r="B42" s="163"/>
      <c r="C42" s="179"/>
      <c r="D42" s="161"/>
      <c r="E42" s="160"/>
      <c r="F42" s="122" t="str">
        <f t="shared" si="1"/>
        <v>DE</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4">
      <c r="A43" s="159"/>
      <c r="B43" s="163"/>
      <c r="C43" s="179"/>
      <c r="D43" s="161"/>
      <c r="E43" s="160"/>
      <c r="F43" s="122" t="str">
        <f t="shared" si="1"/>
        <v>DE</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5" thickBot="1">
      <c r="A44" s="159"/>
      <c r="B44" s="163"/>
      <c r="C44" s="179"/>
      <c r="D44" s="161"/>
      <c r="E44" s="160"/>
      <c r="F44" s="122" t="str">
        <f t="shared" si="1"/>
        <v>DE</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8" thickBot="1">
      <c r="A45" s="159"/>
      <c r="B45" s="147" t="s">
        <v>272</v>
      </c>
      <c r="C45" s="162"/>
      <c r="D45" s="161"/>
      <c r="F45" s="122" t="str">
        <f t="shared" si="1"/>
        <v>DE</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8">
      <c r="A46" s="178" t="s">
        <v>271</v>
      </c>
      <c r="B46" s="146" t="s">
        <v>239</v>
      </c>
      <c r="C46" s="145" t="s">
        <v>238</v>
      </c>
      <c r="D46" s="144" t="s">
        <v>237</v>
      </c>
      <c r="E46" s="143" t="s">
        <v>236</v>
      </c>
      <c r="F46" s="122" t="str">
        <f t="shared" si="1"/>
        <v xml:space="preserve">DE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4">
      <c r="A47" s="159"/>
      <c r="B47" s="137" t="s">
        <v>270</v>
      </c>
      <c r="C47" s="170"/>
      <c r="D47" s="169">
        <v>55.3</v>
      </c>
      <c r="E47" s="131"/>
      <c r="F47" s="122" t="str">
        <f t="shared" si="1"/>
        <v>DE</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4">
      <c r="A48" s="159"/>
      <c r="B48" s="177" t="s">
        <v>269</v>
      </c>
      <c r="C48" s="170"/>
      <c r="D48" s="169"/>
      <c r="E48" s="131"/>
      <c r="F48" s="122" t="str">
        <f t="shared" si="1"/>
        <v>DE</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4">
      <c r="A49" s="159"/>
      <c r="B49" s="171" t="s">
        <v>605</v>
      </c>
      <c r="C49" s="170"/>
      <c r="D49" s="169">
        <v>50</v>
      </c>
      <c r="E49" s="131" t="s">
        <v>745</v>
      </c>
      <c r="F49" s="122" t="str">
        <f t="shared" si="1"/>
        <v>DE1</v>
      </c>
      <c r="G49" s="122" t="str">
        <f t="shared" si="2"/>
        <v>Power plants Wind WPP 2020 DE1</v>
      </c>
      <c r="H49" s="122">
        <v>2020</v>
      </c>
      <c r="I49" s="122">
        <v>25</v>
      </c>
      <c r="J49" s="122" t="s">
        <v>590</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28">
      <c r="A50" s="159"/>
      <c r="B50" s="171" t="s">
        <v>604</v>
      </c>
      <c r="C50" s="170"/>
      <c r="D50" s="169">
        <v>3.6</v>
      </c>
      <c r="E50" s="131" t="s">
        <v>745</v>
      </c>
      <c r="F50" s="122" t="str">
        <f t="shared" si="1"/>
        <v>DE1</v>
      </c>
      <c r="G50" s="122" t="str">
        <f t="shared" si="2"/>
        <v>Power plants Wind WPP 2015 DE1</v>
      </c>
      <c r="H50" s="122">
        <v>2015</v>
      </c>
      <c r="I50" s="122">
        <v>25</v>
      </c>
      <c r="J50" s="122" t="s">
        <v>590</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5" thickBot="1">
      <c r="A51" s="159"/>
      <c r="B51" s="167" t="s">
        <v>606</v>
      </c>
      <c r="C51" s="166"/>
      <c r="D51" s="165">
        <v>1.7</v>
      </c>
      <c r="E51" s="127" t="s">
        <v>745</v>
      </c>
      <c r="F51" s="122" t="str">
        <f t="shared" si="1"/>
        <v>DE1</v>
      </c>
      <c r="G51" s="122" t="str">
        <f t="shared" si="2"/>
        <v>Power plants Wind WPP 2015 DE1</v>
      </c>
      <c r="H51" s="122">
        <v>2015</v>
      </c>
      <c r="I51" s="122">
        <v>25</v>
      </c>
      <c r="J51" s="122" t="s">
        <v>590</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4">
      <c r="A52" s="159"/>
      <c r="B52" s="163"/>
      <c r="C52" s="162"/>
      <c r="D52" s="161"/>
      <c r="F52" s="122" t="str">
        <f t="shared" si="1"/>
        <v>DE</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5" thickBot="1">
      <c r="A53" s="159"/>
      <c r="B53" s="163"/>
      <c r="C53" s="162"/>
      <c r="D53" s="161"/>
      <c r="F53" s="122" t="str">
        <f t="shared" si="1"/>
        <v>DE</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52" thickBot="1">
      <c r="A54" s="159"/>
      <c r="B54" s="147" t="s">
        <v>268</v>
      </c>
      <c r="C54" s="162"/>
      <c r="D54" s="161"/>
      <c r="F54" s="122" t="str">
        <f t="shared" si="1"/>
        <v>DE</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8">
      <c r="A55" s="159"/>
      <c r="B55" s="146" t="s">
        <v>239</v>
      </c>
      <c r="C55" s="145" t="s">
        <v>238</v>
      </c>
      <c r="D55" s="144" t="s">
        <v>237</v>
      </c>
      <c r="E55" s="143" t="s">
        <v>236</v>
      </c>
      <c r="F55" s="122" t="str">
        <f t="shared" si="1"/>
        <v xml:space="preserve">DE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4">
      <c r="A56" s="159"/>
      <c r="B56" s="171" t="s">
        <v>607</v>
      </c>
      <c r="C56" s="170"/>
      <c r="D56" s="169">
        <v>244.4</v>
      </c>
      <c r="E56" s="131"/>
      <c r="F56" s="122" t="str">
        <f t="shared" si="1"/>
        <v>DE</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4">
      <c r="A57" s="159"/>
      <c r="B57" s="171" t="s">
        <v>608</v>
      </c>
      <c r="C57" s="170"/>
      <c r="D57" s="169"/>
      <c r="E57" s="131"/>
      <c r="F57" s="122" t="str">
        <f t="shared" si="1"/>
        <v>DE</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4">
      <c r="A58" s="159"/>
      <c r="B58" s="158" t="s">
        <v>609</v>
      </c>
      <c r="C58" s="170"/>
      <c r="D58" s="169">
        <v>147</v>
      </c>
      <c r="E58" s="168" t="s">
        <v>745</v>
      </c>
      <c r="F58" s="122" t="str">
        <f t="shared" si="1"/>
        <v>DE1</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4">
      <c r="A59" s="159"/>
      <c r="B59" s="176" t="s">
        <v>267</v>
      </c>
      <c r="C59" s="175" t="s">
        <v>266</v>
      </c>
      <c r="D59" s="174">
        <v>60</v>
      </c>
      <c r="E59" s="168" t="s">
        <v>745</v>
      </c>
      <c r="F59" s="122" t="str">
        <f t="shared" si="1"/>
        <v>DE1</v>
      </c>
      <c r="G59" s="122" t="str">
        <f t="shared" si="2"/>
        <v>Power plants TPP 2006 DE1</v>
      </c>
      <c r="H59" s="122">
        <v>2006</v>
      </c>
      <c r="I59" s="122">
        <v>20</v>
      </c>
      <c r="J59" s="122" t="s">
        <v>331</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4">
      <c r="A60" s="159"/>
      <c r="B60" s="171" t="s">
        <v>610</v>
      </c>
      <c r="C60" s="170">
        <v>2006</v>
      </c>
      <c r="D60" s="169">
        <v>87</v>
      </c>
      <c r="E60" s="168" t="s">
        <v>745</v>
      </c>
      <c r="F60" s="122" t="str">
        <f t="shared" si="1"/>
        <v>DE1</v>
      </c>
      <c r="G60" s="122" t="str">
        <f t="shared" si="2"/>
        <v>Power plants Other TPP 2006 DE1</v>
      </c>
      <c r="H60" s="122">
        <f t="shared" ref="H60" si="8">C60</f>
        <v>2006</v>
      </c>
      <c r="I60" s="122">
        <v>30</v>
      </c>
      <c r="J60" s="122" t="s">
        <v>589</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4">
      <c r="A61" s="159"/>
      <c r="B61" s="173" t="s">
        <v>245</v>
      </c>
      <c r="C61" s="170"/>
      <c r="D61" s="169">
        <v>70.400000000000006</v>
      </c>
      <c r="E61" s="168" t="s">
        <v>745</v>
      </c>
      <c r="F61" s="122" t="str">
        <f t="shared" si="1"/>
        <v>DE1</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4">
      <c r="A62" s="159"/>
      <c r="B62" s="171" t="s">
        <v>265</v>
      </c>
      <c r="C62" s="170">
        <v>1970</v>
      </c>
      <c r="D62" s="169">
        <v>22</v>
      </c>
      <c r="E62" s="168" t="s">
        <v>745</v>
      </c>
      <c r="F62" s="122" t="str">
        <f t="shared" si="1"/>
        <v>DE1</v>
      </c>
      <c r="G62" s="122" t="str">
        <f t="shared" si="2"/>
        <v>Power plants Other HPP 1970 DE1</v>
      </c>
      <c r="H62" s="122">
        <f t="shared" ref="H62:H66" si="10">C62</f>
        <v>1970</v>
      </c>
      <c r="I62" s="122">
        <v>100</v>
      </c>
      <c r="J62" s="122" t="s">
        <v>325</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4">
      <c r="A63" s="159"/>
      <c r="B63" s="171" t="s">
        <v>264</v>
      </c>
      <c r="C63" s="170">
        <v>2006</v>
      </c>
      <c r="D63" s="169">
        <v>4.5999999999999996</v>
      </c>
      <c r="E63" s="168" t="s">
        <v>745</v>
      </c>
      <c r="F63" s="122" t="str">
        <f t="shared" si="1"/>
        <v>DE1</v>
      </c>
      <c r="G63" s="122" t="str">
        <f t="shared" si="2"/>
        <v>Power plants Other HPP 2006 DE1</v>
      </c>
      <c r="H63" s="122">
        <f t="shared" si="10"/>
        <v>2006</v>
      </c>
      <c r="I63" s="122">
        <v>100</v>
      </c>
      <c r="J63" s="122" t="s">
        <v>325</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4">
      <c r="A64" s="159"/>
      <c r="B64" s="171" t="s">
        <v>263</v>
      </c>
      <c r="C64" s="170">
        <v>2010</v>
      </c>
      <c r="D64" s="169">
        <v>22</v>
      </c>
      <c r="E64" s="168" t="s">
        <v>745</v>
      </c>
      <c r="F64" s="122" t="str">
        <f t="shared" si="1"/>
        <v>DE1</v>
      </c>
      <c r="G64" s="122" t="str">
        <f t="shared" si="2"/>
        <v>Power plants Other HPP 2010 DE1</v>
      </c>
      <c r="H64" s="122">
        <f t="shared" si="10"/>
        <v>2010</v>
      </c>
      <c r="I64" s="122">
        <v>100</v>
      </c>
      <c r="J64" s="122" t="s">
        <v>325</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4">
      <c r="A65" s="159"/>
      <c r="B65" s="171" t="s">
        <v>262</v>
      </c>
      <c r="C65" s="170">
        <v>2013</v>
      </c>
      <c r="D65" s="169">
        <v>20.5</v>
      </c>
      <c r="E65" s="168" t="s">
        <v>745</v>
      </c>
      <c r="F65" s="122" t="str">
        <f t="shared" si="1"/>
        <v>DE1</v>
      </c>
      <c r="G65" s="122" t="str">
        <f t="shared" si="2"/>
        <v>Power plants Other HPP 2013 DE1</v>
      </c>
      <c r="H65" s="122">
        <f t="shared" si="10"/>
        <v>2013</v>
      </c>
      <c r="I65" s="122">
        <v>100</v>
      </c>
      <c r="J65" s="122" t="s">
        <v>325</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4">
      <c r="A66" s="159"/>
      <c r="B66" s="171" t="s">
        <v>611</v>
      </c>
      <c r="C66" s="170">
        <v>2014</v>
      </c>
      <c r="D66" s="169">
        <v>1.4</v>
      </c>
      <c r="E66" s="168" t="s">
        <v>745</v>
      </c>
      <c r="F66" s="122" t="str">
        <f t="shared" si="1"/>
        <v>DE1</v>
      </c>
      <c r="G66" s="122" t="str">
        <f t="shared" si="2"/>
        <v>Power plants Other HPP 2014 DE1</v>
      </c>
      <c r="H66" s="122">
        <f t="shared" si="10"/>
        <v>2014</v>
      </c>
      <c r="I66" s="122">
        <v>100</v>
      </c>
      <c r="J66" s="122" t="s">
        <v>325</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c r="A67" s="159"/>
      <c r="B67" s="171" t="s">
        <v>261</v>
      </c>
      <c r="C67" s="150" t="s">
        <v>250</v>
      </c>
      <c r="D67" s="169"/>
      <c r="E67" s="168" t="s">
        <v>745</v>
      </c>
      <c r="F67" s="122" t="str">
        <f t="shared" si="1"/>
        <v>DE1</v>
      </c>
      <c r="G67" s="122" t="str">
        <f t="shared" si="2"/>
        <v>Power plants Other HPP 2023 DE1</v>
      </c>
      <c r="H67" s="122">
        <v>2023</v>
      </c>
      <c r="I67" s="122">
        <v>100</v>
      </c>
      <c r="J67" s="122" t="s">
        <v>325</v>
      </c>
      <c r="L67" s="122" t="s">
        <v>330</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4">
      <c r="A68" s="159"/>
      <c r="B68" s="172" t="s">
        <v>260</v>
      </c>
      <c r="C68" s="170"/>
      <c r="D68" s="169">
        <v>27</v>
      </c>
      <c r="E68" s="131"/>
      <c r="F68" s="122" t="str">
        <f t="shared" si="1"/>
        <v>DE</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4">
      <c r="A69" s="159"/>
      <c r="B69" s="171" t="s">
        <v>608</v>
      </c>
      <c r="C69" s="170"/>
      <c r="D69" s="169"/>
      <c r="E69" s="131"/>
      <c r="F69" s="122" t="str">
        <f t="shared" si="1"/>
        <v>DE</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4">
      <c r="A70" s="159"/>
      <c r="B70" s="171" t="s">
        <v>612</v>
      </c>
      <c r="C70" s="170"/>
      <c r="D70" s="169">
        <v>22</v>
      </c>
      <c r="E70" s="168" t="s">
        <v>745</v>
      </c>
      <c r="F70" s="122" t="str">
        <f t="shared" si="1"/>
        <v>DE1</v>
      </c>
      <c r="G70" s="122" t="str">
        <f t="shared" si="2"/>
        <v>Power plants Solar SPP 2020 DE1</v>
      </c>
      <c r="H70" s="122">
        <v>2020</v>
      </c>
      <c r="I70" s="122">
        <v>30</v>
      </c>
      <c r="J70" s="122" t="s">
        <v>591</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5" thickBot="1">
      <c r="A71" s="159"/>
      <c r="B71" s="167" t="s">
        <v>613</v>
      </c>
      <c r="C71" s="166"/>
      <c r="D71" s="165">
        <v>5</v>
      </c>
      <c r="E71" s="164" t="s">
        <v>745</v>
      </c>
      <c r="F71" s="122" t="str">
        <f t="shared" si="1"/>
        <v>DE1</v>
      </c>
      <c r="G71" s="122" t="str">
        <f t="shared" si="2"/>
        <v>Power plants Solar SPP 2015 DE1</v>
      </c>
      <c r="H71" s="122">
        <v>2015</v>
      </c>
      <c r="I71" s="122">
        <v>30</v>
      </c>
      <c r="J71" s="122" t="s">
        <v>591</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4">
      <c r="A72" s="159"/>
      <c r="B72" s="163"/>
      <c r="C72" s="162"/>
      <c r="D72" s="161"/>
      <c r="E72" s="160"/>
      <c r="F72" s="122" t="str">
        <f t="shared" si="1"/>
        <v>DE</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5" thickBot="1">
      <c r="A73" s="159"/>
      <c r="B73" s="163"/>
      <c r="C73" s="162"/>
      <c r="D73" s="161"/>
      <c r="E73" s="160"/>
      <c r="F73" s="122" t="str">
        <f t="shared" si="1"/>
        <v>DE</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35" thickBot="1">
      <c r="A74" s="159"/>
      <c r="B74" s="147" t="s">
        <v>259</v>
      </c>
      <c r="C74" s="162"/>
      <c r="D74" s="161"/>
      <c r="E74" s="160"/>
      <c r="F74" s="122" t="str">
        <f t="shared" ref="F74:F129" si="12">"DE"&amp;RIGHT(E74,1)</f>
        <v>DE</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8">
      <c r="A75" s="159"/>
      <c r="B75" s="146" t="s">
        <v>239</v>
      </c>
      <c r="C75" s="145" t="s">
        <v>238</v>
      </c>
      <c r="D75" s="144" t="s">
        <v>237</v>
      </c>
      <c r="E75" s="143" t="s">
        <v>236</v>
      </c>
      <c r="F75" s="122" t="str">
        <f t="shared" si="12"/>
        <v xml:space="preserve">DE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4">
      <c r="A76" s="156"/>
      <c r="B76" s="158" t="s">
        <v>258</v>
      </c>
      <c r="C76" s="154"/>
      <c r="D76" s="157">
        <v>683.8</v>
      </c>
      <c r="E76" s="152"/>
      <c r="F76" s="122" t="str">
        <f t="shared" si="12"/>
        <v>DE</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4">
      <c r="A77" s="156"/>
      <c r="B77" s="155" t="s">
        <v>608</v>
      </c>
      <c r="C77" s="154"/>
      <c r="D77" s="153"/>
      <c r="E77" s="152"/>
      <c r="F77" s="122" t="str">
        <f t="shared" si="12"/>
        <v>DE</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4">
      <c r="B78" s="134" t="s">
        <v>614</v>
      </c>
      <c r="C78" s="133"/>
      <c r="D78" s="132">
        <v>517.5</v>
      </c>
      <c r="E78" s="131" t="s">
        <v>745</v>
      </c>
      <c r="F78" s="122" t="str">
        <f t="shared" si="12"/>
        <v>DE1</v>
      </c>
      <c r="G78" s="122" t="str">
        <f t="shared" si="13"/>
        <v>Power plants BP Azerbaijan IPP 1991 DE1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4">
      <c r="B79" s="134" t="s">
        <v>256</v>
      </c>
      <c r="C79" s="133"/>
      <c r="D79" s="132">
        <v>137.69999999999999</v>
      </c>
      <c r="E79" s="131" t="s">
        <v>745</v>
      </c>
      <c r="F79" s="122" t="str">
        <f t="shared" si="12"/>
        <v>DE1</v>
      </c>
      <c r="G79" s="122" t="str">
        <f t="shared" si="13"/>
        <v>Power plants SOCAR IPP 1992 DE1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8">
      <c r="B80" s="134" t="s">
        <v>255</v>
      </c>
      <c r="C80" s="133"/>
      <c r="D80" s="132">
        <v>24</v>
      </c>
      <c r="E80" s="131" t="s">
        <v>745</v>
      </c>
      <c r="F80" s="122" t="str">
        <f t="shared" si="12"/>
        <v>DE1</v>
      </c>
      <c r="G80" s="122" t="str">
        <f t="shared" si="13"/>
        <v>Power plants Azersun Holding (Sugar Production Plant) IPP 1991 DE1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8">
      <c r="B81" s="134" t="s">
        <v>255</v>
      </c>
      <c r="C81" s="133"/>
      <c r="D81" s="132">
        <v>8</v>
      </c>
      <c r="E81" s="131" t="s">
        <v>745</v>
      </c>
      <c r="F81" s="122" t="str">
        <f t="shared" si="12"/>
        <v>DE1</v>
      </c>
      <c r="G81" s="122" t="str">
        <f t="shared" si="13"/>
        <v>Power plants Azersun Holding (Sugar Production Plant) IPP 1991 DE1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4">
      <c r="B82" s="134"/>
      <c r="C82" s="133"/>
      <c r="D82" s="132"/>
      <c r="E82" s="131"/>
      <c r="F82" s="122" t="str">
        <f t="shared" si="12"/>
        <v>DE</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4">
      <c r="B83" s="137" t="s">
        <v>254</v>
      </c>
      <c r="C83" s="133"/>
      <c r="D83" s="132">
        <v>8.0399999999999991</v>
      </c>
      <c r="E83" s="131" t="s">
        <v>745</v>
      </c>
      <c r="F83" s="122" t="str">
        <f t="shared" si="12"/>
        <v>DE1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4">
      <c r="B84" s="134" t="s">
        <v>253</v>
      </c>
      <c r="C84" s="133"/>
      <c r="D84" s="132"/>
      <c r="E84" s="131"/>
      <c r="F84" s="122" t="str">
        <f t="shared" si="12"/>
        <v>DE</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4">
      <c r="B85" s="134" t="s">
        <v>615</v>
      </c>
      <c r="C85" s="133"/>
      <c r="D85" s="132">
        <v>8</v>
      </c>
      <c r="E85" s="131" t="s">
        <v>745</v>
      </c>
      <c r="F85" s="122" t="str">
        <f t="shared" si="12"/>
        <v>DE1</v>
      </c>
      <c r="G85" s="122" t="str">
        <f t="shared" si="13"/>
        <v>Power plants Wind WPP 2015 DE1</v>
      </c>
      <c r="H85" s="122">
        <v>2015</v>
      </c>
      <c r="I85" s="122">
        <v>25</v>
      </c>
      <c r="J85" s="122" t="s">
        <v>590</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4">
      <c r="B86" s="134" t="s">
        <v>616</v>
      </c>
      <c r="C86" s="133"/>
      <c r="D86" s="132">
        <v>8.0399999999999991</v>
      </c>
      <c r="E86" s="131" t="s">
        <v>745</v>
      </c>
      <c r="F86" s="122" t="str">
        <f t="shared" si="12"/>
        <v>DE1</v>
      </c>
      <c r="G86" s="122" t="str">
        <f t="shared" si="13"/>
        <v>Power plants Wind WPP 2015 DE1</v>
      </c>
      <c r="H86" s="122">
        <v>2015</v>
      </c>
      <c r="I86" s="122">
        <v>25</v>
      </c>
      <c r="J86" s="122" t="s">
        <v>590</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28">
      <c r="B87" s="134" t="s">
        <v>252</v>
      </c>
      <c r="C87" s="150" t="s">
        <v>250</v>
      </c>
      <c r="D87" s="132">
        <v>240</v>
      </c>
      <c r="E87" s="131" t="s">
        <v>745</v>
      </c>
      <c r="F87" s="122" t="str">
        <f t="shared" si="12"/>
        <v>DE1</v>
      </c>
      <c r="G87" s="122" t="str">
        <f t="shared" si="13"/>
        <v>Power plants Wind WPP 2023 DE1</v>
      </c>
      <c r="H87" s="122">
        <v>2023</v>
      </c>
      <c r="I87" s="122">
        <v>25</v>
      </c>
      <c r="J87" s="122" t="s">
        <v>590</v>
      </c>
      <c r="K87" s="122" t="s">
        <v>330</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4">
      <c r="B88" s="134"/>
      <c r="C88" s="133"/>
      <c r="D88" s="132"/>
      <c r="E88" s="131"/>
      <c r="F88" s="122" t="str">
        <f t="shared" si="12"/>
        <v>DE</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4">
      <c r="B89" s="138" t="s">
        <v>251</v>
      </c>
      <c r="C89" s="133"/>
      <c r="D89" s="132"/>
      <c r="E89" s="131"/>
      <c r="F89" s="122" t="str">
        <f t="shared" si="12"/>
        <v>DE</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28">
      <c r="B90" s="134" t="s">
        <v>617</v>
      </c>
      <c r="C90" s="150" t="s">
        <v>250</v>
      </c>
      <c r="D90" s="132">
        <v>230</v>
      </c>
      <c r="E90" s="131" t="s">
        <v>745</v>
      </c>
      <c r="F90" s="122" t="str">
        <f t="shared" si="12"/>
        <v>DE1</v>
      </c>
      <c r="G90" s="122" t="str">
        <f t="shared" si="13"/>
        <v>Power plants Solar SPP 2023 DE1</v>
      </c>
      <c r="H90" s="122">
        <v>2023</v>
      </c>
      <c r="I90" s="122">
        <v>30</v>
      </c>
      <c r="J90" s="122" t="s">
        <v>591</v>
      </c>
      <c r="K90" s="122" t="s">
        <v>330</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71" thickBot="1">
      <c r="B91" s="134" t="s">
        <v>249</v>
      </c>
      <c r="C91" s="150" t="s">
        <v>248</v>
      </c>
      <c r="D91" s="132">
        <v>240</v>
      </c>
      <c r="E91" s="149" t="s">
        <v>745</v>
      </c>
      <c r="F91" s="122" t="str">
        <f t="shared" si="12"/>
        <v>DE1</v>
      </c>
      <c r="G91" s="122" t="str">
        <f t="shared" si="13"/>
        <v>Power plants Solar SPP 2023 DE1</v>
      </c>
      <c r="H91" s="122">
        <v>2023</v>
      </c>
      <c r="I91" s="122">
        <v>30</v>
      </c>
      <c r="J91" s="122" t="s">
        <v>591</v>
      </c>
      <c r="K91" s="122" t="s">
        <v>330</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4">
      <c r="B92" s="134" t="s">
        <v>616</v>
      </c>
      <c r="C92" s="133"/>
      <c r="D92" s="148">
        <v>0.02</v>
      </c>
      <c r="E92" s="131" t="s">
        <v>745</v>
      </c>
      <c r="F92" s="122" t="str">
        <f t="shared" si="12"/>
        <v>DE1</v>
      </c>
      <c r="G92" s="122" t="str">
        <f t="shared" si="13"/>
        <v>Power plants Solar SPP 2015 DE1</v>
      </c>
      <c r="H92" s="122">
        <v>2015</v>
      </c>
      <c r="I92" s="122">
        <v>30</v>
      </c>
      <c r="J92" s="122" t="s">
        <v>591</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4">
      <c r="B93" s="134"/>
      <c r="C93" s="133"/>
      <c r="D93" s="132"/>
      <c r="E93" s="131"/>
      <c r="F93" s="122" t="str">
        <f t="shared" si="12"/>
        <v>DE</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4">
      <c r="B94" s="136" t="s">
        <v>247</v>
      </c>
      <c r="C94" s="133"/>
      <c r="D94" s="132"/>
      <c r="E94" s="131"/>
      <c r="F94" s="122" t="str">
        <f t="shared" si="12"/>
        <v>DE</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c r="B95" s="134" t="s">
        <v>618</v>
      </c>
      <c r="C95" s="133"/>
      <c r="D95" s="132">
        <v>37</v>
      </c>
      <c r="E95" s="131" t="s">
        <v>745</v>
      </c>
      <c r="F95" s="122" t="str">
        <f t="shared" si="12"/>
        <v>DE1</v>
      </c>
      <c r="G95" s="122" t="str">
        <f t="shared" si="13"/>
        <v>Power plants Balakhani Power Plant (Minicipal waste incineration) TPP 2015 DE1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4">
      <c r="B96" s="134"/>
      <c r="C96" s="133"/>
      <c r="D96" s="132"/>
      <c r="E96" s="131"/>
      <c r="F96" s="122" t="str">
        <f t="shared" si="12"/>
        <v>DE</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4">
      <c r="B97" s="135" t="s">
        <v>245</v>
      </c>
      <c r="C97" s="133"/>
      <c r="D97" s="132">
        <v>9.1999999999999993</v>
      </c>
      <c r="E97" s="131"/>
      <c r="F97" s="122" t="str">
        <f t="shared" si="12"/>
        <v>DE</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4">
      <c r="B98" s="134" t="s">
        <v>244</v>
      </c>
      <c r="C98" s="133"/>
      <c r="D98" s="132">
        <v>9.1999999999999993</v>
      </c>
      <c r="E98" s="131"/>
      <c r="F98" s="122" t="str">
        <f t="shared" si="12"/>
        <v>DE</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4">
      <c r="B99" s="134" t="s">
        <v>243</v>
      </c>
      <c r="C99" s="133"/>
      <c r="D99" s="132">
        <v>4.0999999999999996</v>
      </c>
      <c r="E99" s="131" t="s">
        <v>745</v>
      </c>
      <c r="F99" s="122" t="str">
        <f t="shared" si="12"/>
        <v>DE1</v>
      </c>
      <c r="G99" s="122" t="str">
        <f t="shared" si="13"/>
        <v>Power plants Other HPP 2010 DE1</v>
      </c>
      <c r="H99" s="122">
        <v>2010</v>
      </c>
      <c r="I99" s="122">
        <v>100</v>
      </c>
      <c r="J99" s="122" t="s">
        <v>325</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4">
      <c r="B100" s="134" t="s">
        <v>242</v>
      </c>
      <c r="C100" s="133"/>
      <c r="D100" s="132" t="s">
        <v>241</v>
      </c>
      <c r="E100" s="131" t="s">
        <v>745</v>
      </c>
      <c r="F100" s="122" t="str">
        <f t="shared" si="12"/>
        <v>DE1</v>
      </c>
      <c r="G100" s="122" t="str">
        <f t="shared" si="13"/>
        <v>Power plants Other HPP 2010 DE1</v>
      </c>
      <c r="H100" s="122">
        <v>2010</v>
      </c>
      <c r="I100" s="122">
        <v>100</v>
      </c>
      <c r="J100" s="122" t="s">
        <v>325</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4">
      <c r="B101" s="134" t="s">
        <v>220</v>
      </c>
      <c r="C101" s="133"/>
      <c r="D101" s="132">
        <v>1.3</v>
      </c>
      <c r="E101" s="131" t="s">
        <v>745</v>
      </c>
      <c r="F101" s="122" t="str">
        <f t="shared" si="12"/>
        <v>DE1</v>
      </c>
      <c r="G101" s="122" t="str">
        <f t="shared" si="13"/>
        <v>Power plants Other HPP 2010 DE1</v>
      </c>
      <c r="H101" s="122">
        <v>2010</v>
      </c>
      <c r="I101" s="122">
        <v>100</v>
      </c>
      <c r="J101" s="122" t="s">
        <v>325</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5" thickBot="1">
      <c r="B102" s="130" t="s">
        <v>240</v>
      </c>
      <c r="C102" s="129"/>
      <c r="D102" s="128">
        <v>0.8</v>
      </c>
      <c r="E102" s="127" t="s">
        <v>745</v>
      </c>
      <c r="F102" s="122" t="str">
        <f t="shared" si="12"/>
        <v>DE1</v>
      </c>
      <c r="G102" s="122" t="str">
        <f t="shared" si="13"/>
        <v>Power plants Other HPP 2010 DE1</v>
      </c>
      <c r="H102" s="122">
        <v>2010</v>
      </c>
      <c r="I102" s="122">
        <v>100</v>
      </c>
      <c r="J102" s="122" t="s">
        <v>325</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4">
      <c r="F103" s="122" t="str">
        <f t="shared" si="12"/>
        <v>DE</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5" thickBot="1">
      <c r="F104" s="122" t="str">
        <f t="shared" si="12"/>
        <v>DE</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8" thickBot="1">
      <c r="B105" s="147" t="s">
        <v>235</v>
      </c>
      <c r="F105" s="122" t="str">
        <f t="shared" si="12"/>
        <v>DE</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9" thickBot="1">
      <c r="B106" s="146" t="s">
        <v>239</v>
      </c>
      <c r="C106" s="145" t="s">
        <v>238</v>
      </c>
      <c r="D106" s="144" t="s">
        <v>237</v>
      </c>
      <c r="E106" s="143" t="s">
        <v>236</v>
      </c>
      <c r="F106" s="122" t="str">
        <f t="shared" si="12"/>
        <v xml:space="preserve">DE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4">
      <c r="B107" s="142" t="s">
        <v>235</v>
      </c>
      <c r="C107" s="141"/>
      <c r="D107" s="140">
        <v>16.899999999999999</v>
      </c>
      <c r="E107" s="139"/>
      <c r="F107" s="122" t="str">
        <f t="shared" si="12"/>
        <v>DE</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4">
      <c r="B108" s="134" t="s">
        <v>234</v>
      </c>
      <c r="C108" s="133"/>
      <c r="D108" s="132"/>
      <c r="E108" s="131"/>
      <c r="F108" s="122" t="str">
        <f t="shared" si="12"/>
        <v>DE</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4">
      <c r="B109" s="138" t="s">
        <v>233</v>
      </c>
      <c r="C109" s="133"/>
      <c r="D109" s="132">
        <v>13</v>
      </c>
      <c r="E109" s="131"/>
      <c r="F109" s="122" t="str">
        <f t="shared" si="12"/>
        <v>DE</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4">
      <c r="B110" s="134" t="s">
        <v>221</v>
      </c>
      <c r="C110" s="133"/>
      <c r="D110" s="132"/>
      <c r="E110" s="131"/>
      <c r="F110" s="122" t="str">
        <f t="shared" si="12"/>
        <v>DE</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4">
      <c r="B111" s="134" t="s">
        <v>232</v>
      </c>
      <c r="C111" s="133"/>
      <c r="D111" s="132">
        <v>2.9</v>
      </c>
      <c r="E111" s="131" t="s">
        <v>745</v>
      </c>
      <c r="F111" s="122" t="str">
        <f t="shared" si="12"/>
        <v>DE1</v>
      </c>
      <c r="G111" s="122" t="str">
        <f t="shared" si="13"/>
        <v>Power plants Solar SPP 2015 DE1</v>
      </c>
      <c r="H111" s="122">
        <v>2015</v>
      </c>
      <c r="I111" s="122">
        <v>30</v>
      </c>
      <c r="J111" s="122" t="s">
        <v>591</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4">
      <c r="B112" s="134" t="s">
        <v>231</v>
      </c>
      <c r="C112" s="133"/>
      <c r="D112" s="132">
        <v>2.8</v>
      </c>
      <c r="E112" s="131" t="s">
        <v>745</v>
      </c>
      <c r="F112" s="122" t="str">
        <f t="shared" si="12"/>
        <v>DE1</v>
      </c>
      <c r="G112" s="122" t="str">
        <f t="shared" si="13"/>
        <v>Power plants Solar SPP 2015 DE1</v>
      </c>
      <c r="H112" s="122">
        <v>2015</v>
      </c>
      <c r="I112" s="122">
        <v>30</v>
      </c>
      <c r="J112" s="122" t="s">
        <v>591</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4">
      <c r="B113" s="134" t="s">
        <v>230</v>
      </c>
      <c r="C113" s="133"/>
      <c r="D113" s="132">
        <v>2.1</v>
      </c>
      <c r="E113" s="131" t="s">
        <v>745</v>
      </c>
      <c r="F113" s="122" t="str">
        <f t="shared" si="12"/>
        <v>DE1</v>
      </c>
      <c r="G113" s="122" t="str">
        <f t="shared" si="13"/>
        <v>Power plants Solar SPP 2015 DE1</v>
      </c>
      <c r="H113" s="122">
        <v>2015</v>
      </c>
      <c r="I113" s="122">
        <v>30</v>
      </c>
      <c r="J113" s="122" t="s">
        <v>591</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4">
      <c r="B114" s="134" t="s">
        <v>229</v>
      </c>
      <c r="C114" s="133"/>
      <c r="D114" s="132">
        <v>1.9</v>
      </c>
      <c r="E114" s="131" t="s">
        <v>745</v>
      </c>
      <c r="F114" s="122" t="str">
        <f t="shared" si="12"/>
        <v>DE1</v>
      </c>
      <c r="G114" s="122" t="str">
        <f t="shared" si="13"/>
        <v>Power plants Solar SPP 2015 DE1</v>
      </c>
      <c r="H114" s="122">
        <v>2015</v>
      </c>
      <c r="I114" s="122">
        <v>30</v>
      </c>
      <c r="J114" s="122" t="s">
        <v>591</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4">
      <c r="B115" s="134" t="s">
        <v>228</v>
      </c>
      <c r="C115" s="133"/>
      <c r="D115" s="132">
        <v>1.6</v>
      </c>
      <c r="E115" s="131" t="s">
        <v>745</v>
      </c>
      <c r="F115" s="122" t="str">
        <f t="shared" si="12"/>
        <v>DE1</v>
      </c>
      <c r="G115" s="122" t="str">
        <f t="shared" si="13"/>
        <v>Power plants Solar SPP 2015 DE1</v>
      </c>
      <c r="H115" s="122">
        <v>2015</v>
      </c>
      <c r="I115" s="122">
        <v>30</v>
      </c>
      <c r="J115" s="122" t="s">
        <v>591</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4">
      <c r="B116" s="134" t="s">
        <v>227</v>
      </c>
      <c r="C116" s="133"/>
      <c r="D116" s="132">
        <v>1.1000000000000001</v>
      </c>
      <c r="E116" s="131" t="s">
        <v>745</v>
      </c>
      <c r="F116" s="122" t="str">
        <f t="shared" si="12"/>
        <v>DE1</v>
      </c>
      <c r="G116" s="122" t="str">
        <f t="shared" si="13"/>
        <v>Power plants Solar SPP 2015 DE1</v>
      </c>
      <c r="H116" s="122">
        <v>2015</v>
      </c>
      <c r="I116" s="122">
        <v>30</v>
      </c>
      <c r="J116" s="122" t="s">
        <v>591</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4">
      <c r="B117" s="134" t="s">
        <v>619</v>
      </c>
      <c r="C117" s="133"/>
      <c r="D117" s="132">
        <v>0.6</v>
      </c>
      <c r="E117" s="131" t="s">
        <v>745</v>
      </c>
      <c r="F117" s="122" t="str">
        <f t="shared" si="12"/>
        <v>DE1</v>
      </c>
      <c r="G117" s="122" t="str">
        <f t="shared" si="13"/>
        <v>Power plants Solar SPP 2015 DE1</v>
      </c>
      <c r="H117" s="122">
        <v>2015</v>
      </c>
      <c r="I117" s="122">
        <v>30</v>
      </c>
      <c r="J117" s="122" t="s">
        <v>591</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4">
      <c r="B118" s="134"/>
      <c r="C118" s="133"/>
      <c r="D118" s="132"/>
      <c r="E118" s="131"/>
      <c r="F118" s="122" t="str">
        <f t="shared" si="12"/>
        <v>DE</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4">
      <c r="B119" s="137" t="s">
        <v>226</v>
      </c>
      <c r="C119" s="133"/>
      <c r="D119" s="132">
        <v>8</v>
      </c>
      <c r="E119" s="131"/>
      <c r="F119" s="122" t="str">
        <f t="shared" si="12"/>
        <v>DE</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4">
      <c r="B120" s="134" t="s">
        <v>221</v>
      </c>
      <c r="C120" s="133"/>
      <c r="D120" s="132"/>
      <c r="E120" s="131"/>
      <c r="F120" s="122" t="str">
        <f t="shared" si="12"/>
        <v>DE</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4">
      <c r="B121" s="134" t="s">
        <v>225</v>
      </c>
      <c r="C121" s="133"/>
      <c r="D121" s="132">
        <v>8</v>
      </c>
      <c r="E121" s="131" t="s">
        <v>745</v>
      </c>
      <c r="F121" s="122" t="str">
        <f t="shared" si="12"/>
        <v>DE1</v>
      </c>
      <c r="G121" s="122" t="str">
        <f t="shared" si="13"/>
        <v>Power plants Wind WPP 2015 DE1</v>
      </c>
      <c r="H121" s="122">
        <v>2015</v>
      </c>
      <c r="I121" s="122">
        <v>25</v>
      </c>
      <c r="J121" s="122" t="s">
        <v>590</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4">
      <c r="B122" s="134"/>
      <c r="C122" s="133"/>
      <c r="D122" s="132"/>
      <c r="E122" s="131"/>
      <c r="F122" s="122" t="str">
        <f t="shared" si="12"/>
        <v>DE</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ht="14">
      <c r="B123" s="136" t="s">
        <v>224</v>
      </c>
      <c r="C123" s="133"/>
      <c r="D123" s="132">
        <v>0.7</v>
      </c>
      <c r="E123" s="131"/>
      <c r="F123" s="122" t="str">
        <f t="shared" si="12"/>
        <v>DE</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ht="14">
      <c r="B124" s="134" t="s">
        <v>223</v>
      </c>
      <c r="C124" s="133"/>
      <c r="D124" s="132"/>
      <c r="E124" s="131"/>
      <c r="F124" s="122" t="str">
        <f t="shared" si="12"/>
        <v>DE</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ht="14">
      <c r="B125" s="134" t="s">
        <v>620</v>
      </c>
      <c r="C125" s="133"/>
      <c r="D125" s="132">
        <v>0.7</v>
      </c>
      <c r="E125" s="131" t="s">
        <v>745</v>
      </c>
      <c r="F125" s="122" t="str">
        <f t="shared" si="12"/>
        <v>DE1</v>
      </c>
      <c r="G125" s="122" t="str">
        <f t="shared" si="13"/>
        <v>Power plants Biogas TPP 2015 DE1</v>
      </c>
      <c r="H125" s="122">
        <v>2015</v>
      </c>
      <c r="I125" s="122">
        <v>25</v>
      </c>
      <c r="J125" s="122" t="s">
        <v>595</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c r="B126" s="134"/>
      <c r="C126" s="133"/>
      <c r="D126" s="132"/>
      <c r="E126" s="131"/>
      <c r="F126" s="122" t="str">
        <f t="shared" si="12"/>
        <v>DE</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ht="14">
      <c r="B127" s="135" t="s">
        <v>222</v>
      </c>
      <c r="C127" s="133"/>
      <c r="D127" s="132">
        <v>0.5</v>
      </c>
      <c r="E127" s="131"/>
      <c r="F127" s="122" t="str">
        <f t="shared" si="12"/>
        <v>DE</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ht="14">
      <c r="B128" s="134" t="s">
        <v>221</v>
      </c>
      <c r="C128" s="133"/>
      <c r="D128" s="132"/>
      <c r="E128" s="131"/>
      <c r="F128" s="122" t="str">
        <f t="shared" si="12"/>
        <v>DE</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5" thickBot="1">
      <c r="B129" s="130" t="s">
        <v>220</v>
      </c>
      <c r="C129" s="129"/>
      <c r="D129" s="128">
        <v>0.5</v>
      </c>
      <c r="E129" s="127" t="s">
        <v>745</v>
      </c>
      <c r="F129" s="122" t="str">
        <f t="shared" si="12"/>
        <v>DE1</v>
      </c>
      <c r="G129" s="122" t="str">
        <f t="shared" si="13"/>
        <v>Power plants Other HPP 2010 DE1</v>
      </c>
      <c r="H129" s="122">
        <v>2010</v>
      </c>
      <c r="I129" s="122">
        <v>100</v>
      </c>
      <c r="J129" s="122" t="s">
        <v>325</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workbookViewId="0">
      <selection activeCell="G12" sqref="G12"/>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3" t="s">
        <v>313</v>
      </c>
      <c r="C2" s="303"/>
      <c r="D2" s="303"/>
      <c r="E2" s="303"/>
      <c r="F2" s="303"/>
      <c r="G2" s="303"/>
      <c r="H2" s="303"/>
      <c r="I2" s="303"/>
    </row>
    <row r="3" spans="2:9" ht="15" thickBot="1">
      <c r="B3" s="223"/>
      <c r="C3" s="223"/>
      <c r="D3" s="223"/>
      <c r="E3" s="223"/>
    </row>
    <row r="4" spans="2:9" ht="20" customHeight="1">
      <c r="B4" s="298" t="s">
        <v>40</v>
      </c>
      <c r="C4" s="300" t="s">
        <v>312</v>
      </c>
      <c r="D4" s="300" t="s">
        <v>311</v>
      </c>
      <c r="E4" s="300"/>
      <c r="F4" s="300"/>
      <c r="G4" s="300"/>
      <c r="H4" s="300"/>
      <c r="I4" s="302"/>
    </row>
    <row r="5" spans="2:9" ht="63.5" customHeight="1" thickBot="1">
      <c r="B5" s="299"/>
      <c r="C5" s="301"/>
      <c r="D5" s="222" t="s">
        <v>310</v>
      </c>
      <c r="E5" s="221" t="s">
        <v>309</v>
      </c>
      <c r="F5" s="220" t="s">
        <v>308</v>
      </c>
      <c r="G5" s="220" t="s">
        <v>307</v>
      </c>
      <c r="H5" s="220" t="s">
        <v>306</v>
      </c>
      <c r="I5" s="219" t="s">
        <v>305</v>
      </c>
    </row>
    <row r="6" spans="2:9">
      <c r="B6" s="218">
        <v>1913</v>
      </c>
      <c r="C6" s="217">
        <v>39.799999999999997</v>
      </c>
      <c r="D6" s="217">
        <v>39.799999999999997</v>
      </c>
      <c r="E6" s="217" t="s">
        <v>304</v>
      </c>
      <c r="F6" s="217" t="s">
        <v>304</v>
      </c>
      <c r="G6" s="217" t="s">
        <v>304</v>
      </c>
      <c r="H6" s="217" t="s">
        <v>304</v>
      </c>
      <c r="I6" s="216" t="s">
        <v>304</v>
      </c>
    </row>
    <row r="7" spans="2:9">
      <c r="B7" s="209">
        <v>1920</v>
      </c>
      <c r="C7" s="211">
        <v>56.4</v>
      </c>
      <c r="D7" s="211">
        <v>56.4</v>
      </c>
      <c r="E7" s="211" t="s">
        <v>304</v>
      </c>
      <c r="F7" s="211" t="s">
        <v>304</v>
      </c>
      <c r="G7" s="211" t="s">
        <v>304</v>
      </c>
      <c r="H7" s="211" t="s">
        <v>304</v>
      </c>
      <c r="I7" s="210" t="s">
        <v>304</v>
      </c>
    </row>
    <row r="8" spans="2:9">
      <c r="B8" s="209">
        <v>1930</v>
      </c>
      <c r="C8" s="211">
        <v>113.4</v>
      </c>
      <c r="D8" s="211">
        <v>113.4</v>
      </c>
      <c r="E8" s="211" t="s">
        <v>304</v>
      </c>
      <c r="F8" s="211" t="s">
        <v>304</v>
      </c>
      <c r="G8" s="211" t="s">
        <v>304</v>
      </c>
      <c r="H8" s="211" t="s">
        <v>304</v>
      </c>
      <c r="I8" s="210" t="s">
        <v>304</v>
      </c>
    </row>
    <row r="9" spans="2:9">
      <c r="B9" s="209">
        <v>1940</v>
      </c>
      <c r="C9" s="211">
        <v>254.4</v>
      </c>
      <c r="D9" s="211">
        <v>254.4</v>
      </c>
      <c r="E9" s="211" t="s">
        <v>304</v>
      </c>
      <c r="F9" s="211" t="s">
        <v>304</v>
      </c>
      <c r="G9" s="211" t="s">
        <v>304</v>
      </c>
      <c r="H9" s="211" t="s">
        <v>304</v>
      </c>
      <c r="I9" s="210" t="s">
        <v>304</v>
      </c>
    </row>
    <row r="10" spans="2:9">
      <c r="B10" s="209">
        <v>1950</v>
      </c>
      <c r="C10" s="211">
        <v>401.6</v>
      </c>
      <c r="D10" s="211">
        <v>401.6</v>
      </c>
      <c r="E10" s="211" t="s">
        <v>304</v>
      </c>
      <c r="F10" s="211" t="s">
        <v>304</v>
      </c>
      <c r="G10" s="211" t="s">
        <v>304</v>
      </c>
      <c r="H10" s="211" t="s">
        <v>304</v>
      </c>
      <c r="I10" s="210" t="s">
        <v>304</v>
      </c>
    </row>
    <row r="11" spans="2:9">
      <c r="B11" s="209">
        <v>1960</v>
      </c>
      <c r="C11" s="212">
        <v>1261</v>
      </c>
      <c r="D11" s="211">
        <v>885.9</v>
      </c>
      <c r="E11" s="215">
        <v>375</v>
      </c>
      <c r="F11" s="211" t="s">
        <v>304</v>
      </c>
      <c r="G11" s="211" t="s">
        <v>304</v>
      </c>
      <c r="H11" s="211" t="s">
        <v>304</v>
      </c>
      <c r="I11" s="210" t="s">
        <v>304</v>
      </c>
    </row>
    <row r="12" spans="2:9">
      <c r="B12" s="209">
        <v>1970</v>
      </c>
      <c r="C12" s="212">
        <v>2623</v>
      </c>
      <c r="D12" s="212">
        <v>2247</v>
      </c>
      <c r="E12" s="215">
        <v>375.5</v>
      </c>
      <c r="F12" s="211" t="s">
        <v>304</v>
      </c>
      <c r="G12" s="211" t="s">
        <v>304</v>
      </c>
      <c r="H12" s="211" t="s">
        <v>304</v>
      </c>
      <c r="I12" s="210" t="s">
        <v>304</v>
      </c>
    </row>
    <row r="13" spans="2:9">
      <c r="B13" s="209">
        <v>1980</v>
      </c>
      <c r="C13" s="212">
        <v>2882</v>
      </c>
      <c r="D13" s="212">
        <v>2415</v>
      </c>
      <c r="E13" s="215">
        <v>467</v>
      </c>
      <c r="F13" s="211" t="s">
        <v>304</v>
      </c>
      <c r="G13" s="211" t="s">
        <v>304</v>
      </c>
      <c r="H13" s="211" t="s">
        <v>304</v>
      </c>
      <c r="I13" s="210" t="s">
        <v>304</v>
      </c>
    </row>
    <row r="14" spans="2:9">
      <c r="B14" s="209">
        <v>1990</v>
      </c>
      <c r="C14" s="212">
        <v>5051</v>
      </c>
      <c r="D14" s="212">
        <v>4263</v>
      </c>
      <c r="E14" s="215">
        <v>787.7</v>
      </c>
      <c r="F14" s="211" t="s">
        <v>304</v>
      </c>
      <c r="G14" s="211" t="s">
        <v>304</v>
      </c>
      <c r="H14" s="211" t="s">
        <v>304</v>
      </c>
      <c r="I14" s="210" t="s">
        <v>304</v>
      </c>
    </row>
    <row r="15" spans="2:9">
      <c r="B15" s="209">
        <v>1995</v>
      </c>
      <c r="C15" s="212">
        <v>5044</v>
      </c>
      <c r="D15" s="212">
        <v>4256</v>
      </c>
      <c r="E15" s="215">
        <v>787.7</v>
      </c>
      <c r="F15" s="211" t="s">
        <v>304</v>
      </c>
      <c r="G15" s="211" t="s">
        <v>304</v>
      </c>
      <c r="H15" s="211" t="s">
        <v>304</v>
      </c>
      <c r="I15" s="210" t="s">
        <v>304</v>
      </c>
    </row>
    <row r="16" spans="2:9">
      <c r="B16" s="209">
        <v>2000</v>
      </c>
      <c r="C16" s="212">
        <v>4912</v>
      </c>
      <c r="D16" s="212">
        <v>3990</v>
      </c>
      <c r="E16" s="215">
        <v>921.9</v>
      </c>
      <c r="F16" s="211" t="s">
        <v>304</v>
      </c>
      <c r="G16" s="211" t="s">
        <v>304</v>
      </c>
      <c r="H16" s="211" t="s">
        <v>304</v>
      </c>
      <c r="I16" s="210" t="s">
        <v>304</v>
      </c>
    </row>
    <row r="17" spans="2:9">
      <c r="B17" s="209">
        <v>2001</v>
      </c>
      <c r="C17" s="212">
        <v>5161</v>
      </c>
      <c r="D17" s="212">
        <v>4228</v>
      </c>
      <c r="E17" s="215">
        <v>933</v>
      </c>
      <c r="F17" s="211" t="s">
        <v>304</v>
      </c>
      <c r="G17" s="211" t="s">
        <v>304</v>
      </c>
      <c r="H17" s="211" t="s">
        <v>304</v>
      </c>
      <c r="I17" s="210" t="s">
        <v>304</v>
      </c>
    </row>
    <row r="18" spans="2:9">
      <c r="B18" s="209">
        <v>2002</v>
      </c>
      <c r="C18" s="212">
        <v>5283</v>
      </c>
      <c r="D18" s="212">
        <v>4349</v>
      </c>
      <c r="E18" s="215">
        <v>934</v>
      </c>
      <c r="F18" s="211" t="s">
        <v>304</v>
      </c>
      <c r="G18" s="211" t="s">
        <v>304</v>
      </c>
      <c r="H18" s="211" t="s">
        <v>304</v>
      </c>
      <c r="I18" s="210" t="s">
        <v>304</v>
      </c>
    </row>
    <row r="19" spans="2:9">
      <c r="B19" s="209">
        <v>2003</v>
      </c>
      <c r="C19" s="212">
        <v>5673</v>
      </c>
      <c r="D19" s="212">
        <v>4703</v>
      </c>
      <c r="E19" s="211">
        <v>970.1</v>
      </c>
      <c r="F19" s="211" t="s">
        <v>304</v>
      </c>
      <c r="G19" s="211" t="s">
        <v>304</v>
      </c>
      <c r="H19" s="211" t="s">
        <v>304</v>
      </c>
      <c r="I19" s="210" t="s">
        <v>304</v>
      </c>
    </row>
    <row r="20" spans="2:9">
      <c r="B20" s="209">
        <v>2004</v>
      </c>
      <c r="C20" s="212">
        <v>5665</v>
      </c>
      <c r="D20" s="212">
        <v>4695</v>
      </c>
      <c r="E20" s="211">
        <v>970.1</v>
      </c>
      <c r="F20" s="211" t="s">
        <v>304</v>
      </c>
      <c r="G20" s="211" t="s">
        <v>304</v>
      </c>
      <c r="H20" s="211" t="s">
        <v>304</v>
      </c>
      <c r="I20" s="210" t="s">
        <v>304</v>
      </c>
    </row>
    <row r="21" spans="2:9">
      <c r="B21" s="209">
        <v>2005</v>
      </c>
      <c r="C21" s="212">
        <v>5157</v>
      </c>
      <c r="D21" s="212">
        <v>4187</v>
      </c>
      <c r="E21" s="211">
        <v>970.1</v>
      </c>
      <c r="F21" s="211" t="s">
        <v>304</v>
      </c>
      <c r="G21" s="211" t="s">
        <v>304</v>
      </c>
      <c r="H21" s="211" t="s">
        <v>304</v>
      </c>
      <c r="I21" s="210" t="s">
        <v>304</v>
      </c>
    </row>
    <row r="22" spans="2:9">
      <c r="B22" s="209">
        <v>2006</v>
      </c>
      <c r="C22" s="212">
        <v>5624</v>
      </c>
      <c r="D22" s="212">
        <v>4599</v>
      </c>
      <c r="E22" s="212">
        <v>1025</v>
      </c>
      <c r="F22" s="211" t="s">
        <v>304</v>
      </c>
      <c r="G22" s="211" t="s">
        <v>304</v>
      </c>
      <c r="H22" s="211" t="s">
        <v>304</v>
      </c>
      <c r="I22" s="210" t="s">
        <v>304</v>
      </c>
    </row>
    <row r="23" spans="2:9">
      <c r="B23" s="209">
        <v>2007</v>
      </c>
      <c r="C23" s="212">
        <v>5728</v>
      </c>
      <c r="D23" s="212">
        <v>4703</v>
      </c>
      <c r="E23" s="212">
        <v>1025</v>
      </c>
      <c r="F23" s="211" t="s">
        <v>304</v>
      </c>
      <c r="G23" s="211" t="s">
        <v>304</v>
      </c>
      <c r="H23" s="211" t="s">
        <v>304</v>
      </c>
      <c r="I23" s="210" t="s">
        <v>304</v>
      </c>
    </row>
    <row r="24" spans="2:9">
      <c r="B24" s="209">
        <v>2008</v>
      </c>
      <c r="C24" s="212">
        <v>5798</v>
      </c>
      <c r="D24" s="212">
        <v>4773</v>
      </c>
      <c r="E24" s="212">
        <v>1025</v>
      </c>
      <c r="F24" s="211" t="s">
        <v>304</v>
      </c>
      <c r="G24" s="211" t="s">
        <v>304</v>
      </c>
      <c r="H24" s="211" t="s">
        <v>304</v>
      </c>
      <c r="I24" s="210" t="s">
        <v>304</v>
      </c>
    </row>
    <row r="25" spans="2:9">
      <c r="B25" s="209">
        <v>2009</v>
      </c>
      <c r="C25" s="212">
        <v>6390</v>
      </c>
      <c r="D25" s="212">
        <v>5401</v>
      </c>
      <c r="E25" s="213">
        <v>987</v>
      </c>
      <c r="F25" s="214">
        <v>1.7</v>
      </c>
      <c r="G25" s="211" t="s">
        <v>304</v>
      </c>
      <c r="H25" s="211" t="s">
        <v>304</v>
      </c>
      <c r="I25" s="210" t="s">
        <v>304</v>
      </c>
    </row>
    <row r="26" spans="2:9">
      <c r="B26" s="209">
        <v>2010</v>
      </c>
      <c r="C26" s="212">
        <v>6398</v>
      </c>
      <c r="D26" s="212">
        <v>5401</v>
      </c>
      <c r="E26" s="213">
        <v>995</v>
      </c>
      <c r="F26" s="214">
        <v>1.7</v>
      </c>
      <c r="G26" s="211" t="s">
        <v>304</v>
      </c>
      <c r="H26" s="211" t="s">
        <v>304</v>
      </c>
      <c r="I26" s="210" t="s">
        <v>304</v>
      </c>
    </row>
    <row r="27" spans="2:9">
      <c r="B27" s="209">
        <v>2011</v>
      </c>
      <c r="C27" s="212">
        <v>6350</v>
      </c>
      <c r="D27" s="212">
        <v>5352</v>
      </c>
      <c r="E27" s="213">
        <v>998</v>
      </c>
      <c r="F27" s="211" t="s">
        <v>304</v>
      </c>
      <c r="G27" s="211" t="s">
        <v>304</v>
      </c>
      <c r="H27" s="211" t="s">
        <v>304</v>
      </c>
      <c r="I27" s="210" t="s">
        <v>304</v>
      </c>
    </row>
    <row r="28" spans="2:9">
      <c r="B28" s="209">
        <v>2012</v>
      </c>
      <c r="C28" s="212">
        <v>6420</v>
      </c>
      <c r="D28" s="212">
        <v>5397</v>
      </c>
      <c r="E28" s="212">
        <v>1023</v>
      </c>
      <c r="F28" s="211" t="s">
        <v>304</v>
      </c>
      <c r="G28" s="211" t="s">
        <v>304</v>
      </c>
      <c r="H28" s="211" t="s">
        <v>304</v>
      </c>
      <c r="I28" s="210" t="s">
        <v>304</v>
      </c>
    </row>
    <row r="29" spans="2:9">
      <c r="B29" s="209">
        <v>2013</v>
      </c>
      <c r="C29" s="208">
        <v>7353.3</v>
      </c>
      <c r="D29" s="208">
        <v>6230.1</v>
      </c>
      <c r="E29" s="208">
        <v>1082.5</v>
      </c>
      <c r="F29" s="207">
        <v>2.7</v>
      </c>
      <c r="G29" s="207">
        <v>1</v>
      </c>
      <c r="H29" s="207">
        <v>37</v>
      </c>
      <c r="I29" s="210" t="s">
        <v>304</v>
      </c>
    </row>
    <row r="30" spans="2:9">
      <c r="B30" s="209">
        <v>2014</v>
      </c>
      <c r="C30" s="208">
        <v>7353.4</v>
      </c>
      <c r="D30" s="208">
        <v>6233.4</v>
      </c>
      <c r="E30" s="208">
        <v>1077.9000000000001</v>
      </c>
      <c r="F30" s="207">
        <v>2.7</v>
      </c>
      <c r="G30" s="207">
        <v>2.4</v>
      </c>
      <c r="H30" s="207">
        <v>37</v>
      </c>
      <c r="I30" s="210" t="s">
        <v>304</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G12" sqref="G12"/>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8" t="s">
        <v>720</v>
      </c>
      <c r="C2" s="308"/>
      <c r="D2" s="308"/>
      <c r="E2" s="308"/>
      <c r="F2" s="308"/>
      <c r="G2" s="308"/>
      <c r="H2" s="308"/>
      <c r="I2" s="308"/>
      <c r="J2" s="308"/>
      <c r="K2" s="308"/>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9" t="s">
        <v>40</v>
      </c>
      <c r="C4" s="312" t="s">
        <v>721</v>
      </c>
      <c r="D4" s="312" t="s">
        <v>221</v>
      </c>
      <c r="E4" s="312"/>
      <c r="F4" s="312"/>
      <c r="G4" s="312"/>
      <c r="H4" s="312"/>
      <c r="I4" s="312"/>
      <c r="J4" s="312"/>
      <c r="K4" s="315"/>
      <c r="L4" s="275"/>
      <c r="M4" s="275"/>
      <c r="N4" s="275"/>
      <c r="O4" s="275"/>
      <c r="P4" s="275"/>
      <c r="Q4" s="275"/>
    </row>
    <row r="5" spans="2:17" s="276" customFormat="1" ht="21" customHeight="1">
      <c r="B5" s="310"/>
      <c r="C5" s="313"/>
      <c r="D5" s="304" t="s">
        <v>722</v>
      </c>
      <c r="E5" s="304" t="s">
        <v>723</v>
      </c>
      <c r="F5" s="304" t="s">
        <v>724</v>
      </c>
      <c r="G5" s="304" t="s">
        <v>725</v>
      </c>
      <c r="H5" s="304" t="s">
        <v>726</v>
      </c>
      <c r="I5" s="304" t="s">
        <v>727</v>
      </c>
      <c r="J5" s="304" t="s">
        <v>728</v>
      </c>
      <c r="K5" s="306" t="s">
        <v>729</v>
      </c>
      <c r="L5" s="275"/>
      <c r="M5" s="275"/>
      <c r="N5" s="275"/>
      <c r="O5" s="275"/>
      <c r="P5" s="275"/>
      <c r="Q5" s="275"/>
    </row>
    <row r="6" spans="2:17" s="276" customFormat="1" ht="19.5" customHeight="1">
      <c r="B6" s="310"/>
      <c r="C6" s="313"/>
      <c r="D6" s="304"/>
      <c r="E6" s="304"/>
      <c r="F6" s="304"/>
      <c r="G6" s="304"/>
      <c r="H6" s="304"/>
      <c r="I6" s="304"/>
      <c r="J6" s="304"/>
      <c r="K6" s="306"/>
      <c r="L6" s="275"/>
      <c r="M6" s="275"/>
      <c r="N6" s="275"/>
      <c r="O6" s="275"/>
      <c r="P6" s="275"/>
      <c r="Q6" s="275"/>
    </row>
    <row r="7" spans="2:17" s="276" customFormat="1" ht="30.5" customHeight="1" thickBot="1">
      <c r="B7" s="311"/>
      <c r="C7" s="314"/>
      <c r="D7" s="305"/>
      <c r="E7" s="305"/>
      <c r="F7" s="305"/>
      <c r="G7" s="305"/>
      <c r="H7" s="305"/>
      <c r="I7" s="305"/>
      <c r="J7" s="305"/>
      <c r="K7" s="307"/>
      <c r="L7" s="275"/>
      <c r="M7" s="275"/>
      <c r="N7" s="275"/>
      <c r="O7" s="275"/>
      <c r="P7" s="275"/>
      <c r="Q7" s="275"/>
    </row>
    <row r="8" spans="2:17">
      <c r="B8" s="218">
        <v>1913</v>
      </c>
      <c r="C8" s="277">
        <v>110.8</v>
      </c>
      <c r="D8" s="277" t="s">
        <v>730</v>
      </c>
      <c r="E8" s="277" t="s">
        <v>730</v>
      </c>
      <c r="F8" s="277" t="s">
        <v>730</v>
      </c>
      <c r="G8" s="277" t="s">
        <v>730</v>
      </c>
      <c r="H8" s="277" t="s">
        <v>304</v>
      </c>
      <c r="I8" s="277" t="s">
        <v>304</v>
      </c>
      <c r="J8" s="277" t="s">
        <v>304</v>
      </c>
      <c r="K8" s="278" t="s">
        <v>304</v>
      </c>
      <c r="L8" s="272"/>
      <c r="M8" s="272"/>
      <c r="N8" s="272"/>
    </row>
    <row r="9" spans="2:17">
      <c r="B9" s="209">
        <v>1920</v>
      </c>
      <c r="C9" s="215">
        <v>122</v>
      </c>
      <c r="D9" s="214" t="s">
        <v>730</v>
      </c>
      <c r="E9" s="214" t="s">
        <v>730</v>
      </c>
      <c r="F9" s="214" t="s">
        <v>730</v>
      </c>
      <c r="G9" s="214" t="s">
        <v>730</v>
      </c>
      <c r="H9" s="214" t="s">
        <v>304</v>
      </c>
      <c r="I9" s="214" t="s">
        <v>304</v>
      </c>
      <c r="J9" s="214" t="s">
        <v>304</v>
      </c>
      <c r="K9" s="279" t="s">
        <v>304</v>
      </c>
      <c r="L9" s="280"/>
      <c r="M9" s="280"/>
      <c r="N9" s="280"/>
      <c r="O9" s="280"/>
      <c r="P9" s="280"/>
    </row>
    <row r="10" spans="2:17">
      <c r="B10" s="209">
        <v>1930</v>
      </c>
      <c r="C10" s="214">
        <v>503.9</v>
      </c>
      <c r="D10" s="214" t="s">
        <v>730</v>
      </c>
      <c r="E10" s="214" t="s">
        <v>730</v>
      </c>
      <c r="F10" s="214" t="s">
        <v>730</v>
      </c>
      <c r="G10" s="214" t="s">
        <v>730</v>
      </c>
      <c r="H10" s="214" t="s">
        <v>304</v>
      </c>
      <c r="I10" s="214" t="s">
        <v>304</v>
      </c>
      <c r="J10" s="214" t="s">
        <v>304</v>
      </c>
      <c r="K10" s="279" t="s">
        <v>304</v>
      </c>
      <c r="L10" s="280"/>
      <c r="M10" s="280"/>
      <c r="N10" s="280"/>
      <c r="O10" s="280"/>
      <c r="P10" s="280"/>
    </row>
    <row r="11" spans="2:17">
      <c r="B11" s="209">
        <v>1940</v>
      </c>
      <c r="C11" s="212">
        <v>1827</v>
      </c>
      <c r="D11" s="212">
        <v>1802</v>
      </c>
      <c r="E11" s="211">
        <v>24.3</v>
      </c>
      <c r="F11" s="214" t="s">
        <v>730</v>
      </c>
      <c r="G11" s="214" t="s">
        <v>730</v>
      </c>
      <c r="H11" s="214" t="s">
        <v>304</v>
      </c>
      <c r="I11" s="214" t="s">
        <v>304</v>
      </c>
      <c r="J11" s="214" t="s">
        <v>304</v>
      </c>
      <c r="K11" s="279" t="s">
        <v>304</v>
      </c>
      <c r="L11" s="281"/>
      <c r="M11" s="280"/>
      <c r="N11" s="280"/>
      <c r="O11" s="280"/>
      <c r="P11" s="280"/>
    </row>
    <row r="12" spans="2:17">
      <c r="B12" s="209">
        <v>1950</v>
      </c>
      <c r="C12" s="212">
        <v>2924</v>
      </c>
      <c r="D12" s="213">
        <v>2894</v>
      </c>
      <c r="E12" s="211">
        <v>29.5</v>
      </c>
      <c r="F12" s="214" t="s">
        <v>730</v>
      </c>
      <c r="G12" s="214" t="s">
        <v>730</v>
      </c>
      <c r="H12" s="214" t="s">
        <v>304</v>
      </c>
      <c r="I12" s="214" t="s">
        <v>304</v>
      </c>
      <c r="J12" s="214" t="s">
        <v>304</v>
      </c>
      <c r="K12" s="279" t="s">
        <v>304</v>
      </c>
      <c r="L12" s="281"/>
      <c r="M12" s="280"/>
      <c r="N12" s="280"/>
      <c r="O12" s="280"/>
      <c r="P12" s="280"/>
    </row>
    <row r="13" spans="2:17">
      <c r="B13" s="209">
        <v>1960</v>
      </c>
      <c r="C13" s="212">
        <v>6590</v>
      </c>
      <c r="D13" s="212">
        <v>4626</v>
      </c>
      <c r="E13" s="212">
        <v>1963</v>
      </c>
      <c r="F13" s="214" t="s">
        <v>730</v>
      </c>
      <c r="G13" s="214" t="s">
        <v>730</v>
      </c>
      <c r="H13" s="214" t="s">
        <v>304</v>
      </c>
      <c r="I13" s="214" t="s">
        <v>304</v>
      </c>
      <c r="J13" s="214" t="s">
        <v>304</v>
      </c>
      <c r="K13" s="279" t="s">
        <v>304</v>
      </c>
      <c r="L13" s="272"/>
      <c r="M13" s="272"/>
      <c r="N13" s="272"/>
      <c r="O13" s="272"/>
      <c r="P13" s="272"/>
      <c r="Q13" s="272"/>
    </row>
    <row r="14" spans="2:17">
      <c r="B14" s="209">
        <v>1970</v>
      </c>
      <c r="C14" s="212">
        <v>12027</v>
      </c>
      <c r="D14" s="212">
        <v>10893</v>
      </c>
      <c r="E14" s="212">
        <v>1022</v>
      </c>
      <c r="F14" s="214">
        <v>111.7</v>
      </c>
      <c r="G14" s="214" t="s">
        <v>730</v>
      </c>
      <c r="H14" s="214" t="s">
        <v>304</v>
      </c>
      <c r="I14" s="214" t="s">
        <v>304</v>
      </c>
      <c r="J14" s="214" t="s">
        <v>304</v>
      </c>
      <c r="K14" s="279" t="s">
        <v>304</v>
      </c>
      <c r="L14" s="272"/>
      <c r="M14" s="272"/>
      <c r="N14" s="272"/>
      <c r="O14" s="272"/>
      <c r="P14" s="272"/>
      <c r="Q14" s="272"/>
    </row>
    <row r="15" spans="2:17">
      <c r="B15" s="209">
        <v>1980</v>
      </c>
      <c r="C15" s="212">
        <v>15045</v>
      </c>
      <c r="D15" s="212">
        <v>13825</v>
      </c>
      <c r="E15" s="212">
        <v>1098</v>
      </c>
      <c r="F15" s="214">
        <v>122.2</v>
      </c>
      <c r="G15" s="214" t="s">
        <v>730</v>
      </c>
      <c r="H15" s="214" t="s">
        <v>304</v>
      </c>
      <c r="I15" s="214" t="s">
        <v>304</v>
      </c>
      <c r="J15" s="214" t="s">
        <v>304</v>
      </c>
      <c r="K15" s="279" t="s">
        <v>304</v>
      </c>
      <c r="L15" s="272"/>
      <c r="M15" s="272"/>
      <c r="N15" s="272"/>
      <c r="O15" s="272"/>
      <c r="P15" s="272"/>
      <c r="Q15" s="272"/>
    </row>
    <row r="16" spans="2:17">
      <c r="B16" s="209">
        <v>1990</v>
      </c>
      <c r="C16" s="212">
        <v>23152</v>
      </c>
      <c r="D16" s="212">
        <v>21399</v>
      </c>
      <c r="E16" s="212">
        <v>1658</v>
      </c>
      <c r="F16" s="214">
        <v>95.6</v>
      </c>
      <c r="G16" s="214" t="s">
        <v>730</v>
      </c>
      <c r="H16" s="214" t="s">
        <v>304</v>
      </c>
      <c r="I16" s="214" t="s">
        <v>304</v>
      </c>
      <c r="J16" s="214" t="s">
        <v>304</v>
      </c>
      <c r="K16" s="279" t="s">
        <v>304</v>
      </c>
      <c r="L16" s="272"/>
      <c r="M16" s="272"/>
      <c r="N16" s="272"/>
      <c r="O16" s="272"/>
      <c r="P16" s="272"/>
      <c r="Q16" s="272"/>
    </row>
    <row r="17" spans="2:17">
      <c r="B17" s="209">
        <v>1995</v>
      </c>
      <c r="C17" s="212">
        <v>17044</v>
      </c>
      <c r="D17" s="213">
        <v>15401</v>
      </c>
      <c r="E17" s="212">
        <v>1556</v>
      </c>
      <c r="F17" s="214">
        <v>86.6</v>
      </c>
      <c r="G17" s="214" t="s">
        <v>730</v>
      </c>
      <c r="H17" s="214" t="s">
        <v>304</v>
      </c>
      <c r="I17" s="214" t="s">
        <v>304</v>
      </c>
      <c r="J17" s="214" t="s">
        <v>304</v>
      </c>
      <c r="K17" s="279" t="s">
        <v>304</v>
      </c>
      <c r="L17" s="272"/>
      <c r="M17" s="272"/>
      <c r="N17" s="272"/>
      <c r="O17" s="272"/>
      <c r="P17" s="272"/>
      <c r="Q17" s="272"/>
    </row>
    <row r="18" spans="2:17">
      <c r="B18" s="209">
        <v>2000</v>
      </c>
      <c r="C18" s="212">
        <v>18699</v>
      </c>
      <c r="D18" s="212">
        <v>17069</v>
      </c>
      <c r="E18" s="212">
        <v>1534</v>
      </c>
      <c r="F18" s="214">
        <v>83.1</v>
      </c>
      <c r="G18" s="215">
        <v>13</v>
      </c>
      <c r="H18" s="214" t="s">
        <v>304</v>
      </c>
      <c r="I18" s="214" t="s">
        <v>304</v>
      </c>
      <c r="J18" s="214" t="s">
        <v>304</v>
      </c>
      <c r="K18" s="279" t="s">
        <v>304</v>
      </c>
      <c r="L18" s="282"/>
      <c r="M18" s="282"/>
      <c r="N18" s="282"/>
      <c r="O18" s="282"/>
      <c r="P18" s="282"/>
      <c r="Q18" s="282"/>
    </row>
    <row r="19" spans="2:17">
      <c r="B19" s="209">
        <v>2001</v>
      </c>
      <c r="C19" s="212">
        <v>18969</v>
      </c>
      <c r="D19" s="212">
        <v>17521</v>
      </c>
      <c r="E19" s="212">
        <v>1301</v>
      </c>
      <c r="F19" s="214">
        <v>131.19999999999999</v>
      </c>
      <c r="G19" s="211">
        <v>15.9</v>
      </c>
      <c r="H19" s="214" t="s">
        <v>304</v>
      </c>
      <c r="I19" s="214" t="s">
        <v>304</v>
      </c>
      <c r="J19" s="214" t="s">
        <v>304</v>
      </c>
      <c r="K19" s="279" t="s">
        <v>304</v>
      </c>
      <c r="L19" s="282"/>
      <c r="M19" s="282"/>
      <c r="N19" s="282"/>
      <c r="O19" s="282"/>
      <c r="P19" s="282"/>
      <c r="Q19" s="282"/>
    </row>
    <row r="20" spans="2:17">
      <c r="B20" s="209">
        <v>2002</v>
      </c>
      <c r="C20" s="212">
        <v>18701</v>
      </c>
      <c r="D20" s="212">
        <v>16558</v>
      </c>
      <c r="E20" s="212">
        <v>2020</v>
      </c>
      <c r="F20" s="214">
        <v>103.8</v>
      </c>
      <c r="G20" s="211">
        <v>18.8</v>
      </c>
      <c r="H20" s="214" t="s">
        <v>304</v>
      </c>
      <c r="I20" s="214" t="s">
        <v>304</v>
      </c>
      <c r="J20" s="214" t="s">
        <v>304</v>
      </c>
      <c r="K20" s="279" t="s">
        <v>304</v>
      </c>
      <c r="L20" s="282"/>
      <c r="M20" s="282"/>
      <c r="N20" s="282"/>
      <c r="O20" s="282"/>
      <c r="P20" s="282"/>
      <c r="Q20" s="282"/>
    </row>
    <row r="21" spans="2:17">
      <c r="B21" s="209">
        <v>2003</v>
      </c>
      <c r="C21" s="212">
        <v>21286</v>
      </c>
      <c r="D21" s="212">
        <v>18681</v>
      </c>
      <c r="E21" s="212">
        <v>2470</v>
      </c>
      <c r="F21" s="214">
        <v>104.9</v>
      </c>
      <c r="G21" s="211">
        <v>30.4</v>
      </c>
      <c r="H21" s="214" t="s">
        <v>304</v>
      </c>
      <c r="I21" s="214" t="s">
        <v>304</v>
      </c>
      <c r="J21" s="214" t="s">
        <v>304</v>
      </c>
      <c r="K21" s="279" t="s">
        <v>304</v>
      </c>
      <c r="L21" s="282"/>
      <c r="M21" s="282"/>
      <c r="N21" s="282"/>
      <c r="O21" s="282"/>
      <c r="P21" s="282"/>
      <c r="Q21" s="282"/>
    </row>
    <row r="22" spans="2:17">
      <c r="B22" s="209">
        <v>2004</v>
      </c>
      <c r="C22" s="212">
        <v>21744</v>
      </c>
      <c r="D22" s="212">
        <v>18589</v>
      </c>
      <c r="E22" s="212">
        <v>2755</v>
      </c>
      <c r="F22" s="214">
        <v>365.4</v>
      </c>
      <c r="G22" s="214">
        <v>33.799999999999997</v>
      </c>
      <c r="H22" s="214" t="s">
        <v>304</v>
      </c>
      <c r="I22" s="214" t="s">
        <v>304</v>
      </c>
      <c r="J22" s="214" t="s">
        <v>304</v>
      </c>
      <c r="K22" s="279" t="s">
        <v>304</v>
      </c>
      <c r="L22" s="282"/>
      <c r="M22" s="282"/>
      <c r="N22" s="282"/>
      <c r="O22" s="282"/>
      <c r="P22" s="282"/>
      <c r="Q22" s="282"/>
    </row>
    <row r="23" spans="2:17">
      <c r="B23" s="209">
        <v>2005</v>
      </c>
      <c r="C23" s="212">
        <v>22872</v>
      </c>
      <c r="D23" s="212">
        <v>19344</v>
      </c>
      <c r="E23" s="212">
        <v>3009</v>
      </c>
      <c r="F23" s="214">
        <v>430.5</v>
      </c>
      <c r="G23" s="215">
        <v>88</v>
      </c>
      <c r="H23" s="214" t="s">
        <v>304</v>
      </c>
      <c r="I23" s="214" t="s">
        <v>304</v>
      </c>
      <c r="J23" s="214" t="s">
        <v>304</v>
      </c>
      <c r="K23" s="279" t="s">
        <v>304</v>
      </c>
      <c r="L23" s="282"/>
      <c r="M23" s="282"/>
      <c r="N23" s="282"/>
      <c r="O23" s="282"/>
      <c r="P23" s="282"/>
      <c r="Q23" s="282"/>
    </row>
    <row r="24" spans="2:17">
      <c r="B24" s="209">
        <v>2006</v>
      </c>
      <c r="C24" s="212">
        <v>24543</v>
      </c>
      <c r="D24" s="212">
        <v>21407</v>
      </c>
      <c r="E24" s="212">
        <v>2518</v>
      </c>
      <c r="F24" s="214">
        <v>475.9</v>
      </c>
      <c r="G24" s="215">
        <v>141.80000000000001</v>
      </c>
      <c r="H24" s="214" t="s">
        <v>304</v>
      </c>
      <c r="I24" s="214" t="s">
        <v>304</v>
      </c>
      <c r="J24" s="214" t="s">
        <v>304</v>
      </c>
      <c r="K24" s="279" t="s">
        <v>304</v>
      </c>
      <c r="L24" s="282"/>
      <c r="M24" s="282"/>
      <c r="N24" s="282"/>
      <c r="O24" s="282"/>
      <c r="P24" s="282"/>
      <c r="Q24" s="282"/>
    </row>
    <row r="25" spans="2:17">
      <c r="B25" s="209">
        <v>2007</v>
      </c>
      <c r="C25" s="212">
        <v>21847</v>
      </c>
      <c r="D25" s="212">
        <v>19051</v>
      </c>
      <c r="E25" s="212">
        <v>2364</v>
      </c>
      <c r="F25" s="215">
        <v>432</v>
      </c>
      <c r="G25" s="214" t="s">
        <v>304</v>
      </c>
      <c r="H25" s="214" t="s">
        <v>304</v>
      </c>
      <c r="I25" s="214" t="s">
        <v>304</v>
      </c>
      <c r="J25" s="214" t="s">
        <v>304</v>
      </c>
      <c r="K25" s="279" t="s">
        <v>304</v>
      </c>
      <c r="L25" s="282"/>
      <c r="M25" s="282"/>
      <c r="N25" s="282"/>
      <c r="O25" s="282"/>
      <c r="P25" s="282"/>
      <c r="Q25" s="282"/>
    </row>
    <row r="26" spans="2:17">
      <c r="B26" s="209">
        <v>2008</v>
      </c>
      <c r="C26" s="212">
        <v>21642</v>
      </c>
      <c r="D26" s="212">
        <v>19090</v>
      </c>
      <c r="E26" s="212">
        <v>2232</v>
      </c>
      <c r="F26" s="214">
        <v>319.60000000000002</v>
      </c>
      <c r="G26" s="214" t="s">
        <v>304</v>
      </c>
      <c r="H26" s="214" t="s">
        <v>304</v>
      </c>
      <c r="I26" s="214" t="s">
        <v>304</v>
      </c>
      <c r="J26" s="214" t="s">
        <v>304</v>
      </c>
      <c r="K26" s="279" t="s">
        <v>304</v>
      </c>
      <c r="L26" s="282"/>
      <c r="M26" s="282"/>
      <c r="N26" s="282"/>
      <c r="O26" s="282"/>
      <c r="P26" s="282"/>
      <c r="Q26" s="282"/>
    </row>
    <row r="27" spans="2:17">
      <c r="B27" s="209">
        <v>2009</v>
      </c>
      <c r="C27" s="212">
        <v>18869</v>
      </c>
      <c r="D27" s="212">
        <v>16289</v>
      </c>
      <c r="E27" s="212">
        <v>2308</v>
      </c>
      <c r="F27" s="214">
        <v>269.2</v>
      </c>
      <c r="G27" s="214" t="s">
        <v>304</v>
      </c>
      <c r="H27" s="214">
        <v>2.1</v>
      </c>
      <c r="I27" s="214" t="s">
        <v>304</v>
      </c>
      <c r="J27" s="214" t="s">
        <v>304</v>
      </c>
      <c r="K27" s="279" t="s">
        <v>304</v>
      </c>
      <c r="L27" s="282"/>
      <c r="M27" s="282"/>
      <c r="N27" s="282"/>
      <c r="O27" s="282"/>
      <c r="P27" s="282"/>
      <c r="Q27" s="282"/>
    </row>
    <row r="28" spans="2:17">
      <c r="B28" s="209">
        <v>2010</v>
      </c>
      <c r="C28" s="212">
        <v>18710</v>
      </c>
      <c r="D28" s="212">
        <v>15003</v>
      </c>
      <c r="E28" s="212">
        <v>3446</v>
      </c>
      <c r="F28" s="214">
        <v>259.7</v>
      </c>
      <c r="G28" s="214" t="s">
        <v>304</v>
      </c>
      <c r="H28" s="214">
        <v>0.5</v>
      </c>
      <c r="I28" s="214" t="s">
        <v>304</v>
      </c>
      <c r="J28" s="214" t="s">
        <v>304</v>
      </c>
      <c r="K28" s="279" t="s">
        <v>304</v>
      </c>
      <c r="L28" s="282"/>
      <c r="M28" s="282"/>
      <c r="N28" s="282"/>
      <c r="O28" s="282"/>
      <c r="P28" s="282"/>
      <c r="Q28" s="282"/>
    </row>
    <row r="29" spans="2:17">
      <c r="B29" s="209">
        <v>2011</v>
      </c>
      <c r="C29" s="212">
        <v>20294</v>
      </c>
      <c r="D29" s="212">
        <v>17317</v>
      </c>
      <c r="E29" s="212">
        <v>2676</v>
      </c>
      <c r="F29" s="215">
        <v>301</v>
      </c>
      <c r="G29" s="214" t="s">
        <v>304</v>
      </c>
      <c r="H29" s="214" t="s">
        <v>304</v>
      </c>
      <c r="I29" s="214" t="s">
        <v>304</v>
      </c>
      <c r="J29" s="214" t="s">
        <v>304</v>
      </c>
      <c r="K29" s="279" t="s">
        <v>304</v>
      </c>
      <c r="L29" s="282"/>
      <c r="M29" s="282"/>
      <c r="N29" s="282"/>
      <c r="O29" s="282"/>
      <c r="P29" s="282"/>
      <c r="Q29" s="282"/>
    </row>
    <row r="30" spans="2:17">
      <c r="B30" s="209">
        <v>2012</v>
      </c>
      <c r="C30" s="212">
        <v>22988</v>
      </c>
      <c r="D30" s="212">
        <v>19537</v>
      </c>
      <c r="E30" s="212">
        <v>1821</v>
      </c>
      <c r="F30" s="212">
        <v>1630</v>
      </c>
      <c r="G30" s="214" t="s">
        <v>304</v>
      </c>
      <c r="H30" s="214" t="s">
        <v>304</v>
      </c>
      <c r="I30" s="214" t="s">
        <v>304</v>
      </c>
      <c r="J30" s="214" t="s">
        <v>304</v>
      </c>
      <c r="K30" s="279" t="s">
        <v>304</v>
      </c>
      <c r="L30" s="282"/>
      <c r="M30" s="282"/>
      <c r="N30" s="282"/>
      <c r="O30" s="282"/>
      <c r="P30" s="282"/>
      <c r="Q30" s="282"/>
    </row>
    <row r="31" spans="2:17">
      <c r="B31" s="209">
        <v>2013</v>
      </c>
      <c r="C31" s="208">
        <v>23354.400000000001</v>
      </c>
      <c r="D31" s="208">
        <v>20065.599999999999</v>
      </c>
      <c r="E31" s="208">
        <v>1489.1</v>
      </c>
      <c r="F31" s="208">
        <v>1664</v>
      </c>
      <c r="G31" s="214" t="s">
        <v>304</v>
      </c>
      <c r="H31" s="214">
        <v>0.8</v>
      </c>
      <c r="I31" s="214">
        <v>0.8</v>
      </c>
      <c r="J31" s="208">
        <v>134.1</v>
      </c>
      <c r="K31" s="279" t="s">
        <v>304</v>
      </c>
      <c r="L31" s="282"/>
      <c r="M31" s="282"/>
      <c r="N31" s="282"/>
      <c r="O31" s="282"/>
      <c r="P31" s="282"/>
      <c r="Q31" s="282"/>
    </row>
    <row r="32" spans="2:17">
      <c r="B32" s="209">
        <v>2014</v>
      </c>
      <c r="C32" s="208">
        <v>24727.7</v>
      </c>
      <c r="D32" s="208">
        <v>21401.200000000001</v>
      </c>
      <c r="E32" s="208">
        <v>1299.7</v>
      </c>
      <c r="F32" s="208">
        <v>1848.1</v>
      </c>
      <c r="G32" s="214" t="s">
        <v>304</v>
      </c>
      <c r="H32" s="214">
        <v>2.2999999999999998</v>
      </c>
      <c r="I32" s="214">
        <v>2.9</v>
      </c>
      <c r="J32" s="208">
        <v>173.5</v>
      </c>
      <c r="K32" s="279" t="s">
        <v>304</v>
      </c>
      <c r="L32" s="282"/>
      <c r="M32" s="282"/>
      <c r="N32" s="282"/>
      <c r="O32" s="282"/>
      <c r="P32" s="282"/>
      <c r="Q32" s="282"/>
    </row>
    <row r="33" spans="2:17">
      <c r="B33" s="209">
        <v>2015</v>
      </c>
      <c r="C33" s="208">
        <v>24688.400000000001</v>
      </c>
      <c r="D33" s="208">
        <v>20904.599999999999</v>
      </c>
      <c r="E33" s="208">
        <v>1637.5</v>
      </c>
      <c r="F33" s="208">
        <v>1955.3</v>
      </c>
      <c r="G33" s="214" t="s">
        <v>304</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304</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304</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304</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2022-03-23T10:13:17Z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