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C5289A57-7DF2-41A5-A351-4669325D9D94}" xr6:coauthVersionLast="47" xr6:coauthVersionMax="47" xr10:uidLastSave="{00000000-0000-0000-0000-000000000000}"/>
  <bookViews>
    <workbookView xWindow="-110" yWindow="-110" windowWidth="19420" windowHeight="10420" tabRatio="757" firstSheet="2" activeTab="4" xr2:uid="{00000000-000D-0000-FFFF-FFFF00000000}"/>
  </bookViews>
  <sheets>
    <sheet name="LOG" sheetId="236" r:id="rId1"/>
    <sheet name="Intro" sheetId="243" r:id="rId2"/>
    <sheet name="Commodities" sheetId="216" r:id="rId3"/>
    <sheet name="Processes" sheetId="231" r:id="rId4"/>
    <sheet name="Distribution" sheetId="265" r:id="rId5"/>
    <sheet name="Trade" sheetId="261"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[5]Cockpit!$B$5</definedName>
    <definedName name="chosenYear">[6]Cockpit!$B$5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[7]Sheet1!$C$4</definedName>
    <definedName name="CRF_CountryName">[8]Sheet1!$C$4</definedName>
    <definedName name="dkkPerEUR" localSheetId="4">'[9]Centrale data'!$C$34</definedName>
    <definedName name="dkkPerEUR">'[10]Centrale data'!$C$34</definedName>
    <definedName name="E_waste">#REF!</definedName>
    <definedName name="EFF_3a">#REF!</definedName>
    <definedName name="EFF_3b">#REF!</definedName>
    <definedName name="Eksportstigning" localSheetId="14">[2]Plants!$J$6</definedName>
    <definedName name="Eksportstigning" localSheetId="4">[3]Plants!$J$6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[3]Subsidy!#REF!</definedName>
    <definedName name="ElPriceMix" localSheetId="8">[4]Subsidy!#REF!</definedName>
    <definedName name="ElPriceMix">[4]Subsidy!#REF!</definedName>
    <definedName name="Euro">#REF!</definedName>
    <definedName name="Fastprisår" localSheetId="14">[11]Forside!$B$5</definedName>
    <definedName name="Fastprisår" localSheetId="4">[12]Forside!$B$5</definedName>
    <definedName name="Fastprisår">[13]Forside!$B$5</definedName>
    <definedName name="FID_1" localSheetId="14">[14]AGR_Fuels!$A$2</definedName>
    <definedName name="FID_1" localSheetId="4">[15]AGR_Fuels!$A$2</definedName>
    <definedName name="FID_1" localSheetId="0">[16]AGR_Fuels!$A$2</definedName>
    <definedName name="FID_1">[16]AGR_Fuels!$A$2</definedName>
    <definedName name="FID_2" localSheetId="4">#REF!</definedName>
    <definedName name="FID_2" localSheetId="7">[17]LOG!#REF!</definedName>
    <definedName name="FID_2" localSheetId="8">[18]LOG!#REF!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'[19]O&amp;M waste and WIN '!$K$13</definedName>
    <definedName name="FIXWINOFF">'[20]O&amp;M waste and WIN '!$K$13</definedName>
    <definedName name="FIXWINON" localSheetId="4">'[19]O&amp;M waste and WIN '!$K$14</definedName>
    <definedName name="FIXWINON">'[20]O&amp;M waste and WIN '!$K$14</definedName>
    <definedName name="FIXWSTBO" localSheetId="4">'[21]O&amp;M waste and WIN '!$E$5</definedName>
    <definedName name="FIXWSTBO">'[22]O&amp;M waste and WIN '!$E$5</definedName>
    <definedName name="FIXWSTBP" localSheetId="4">'[23]Adjusted O&amp;M waste and wind '!$C$4</definedName>
    <definedName name="FIXWSTBP">'[24]Adjusted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4">OFFSET([25]Data_by_gas!$A$14,0,1,1,COUNTA([25]Data_by_gas!$1:$1)-1)</definedName>
    <definedName name="GHG_W_LULUCF_CO2">OFFSET([26]Data_by_gas!$A$14,0,1,1,COUNTA([26]Data_by_gas!$1:$1)-1)</definedName>
    <definedName name="GHG_W_LULUCF_NONCO2" localSheetId="4">OFFSET([25]Data_by_gas!$A$21,0,1,1,COUNTA([25]Data_by_gas!$1:$1)-1)</definedName>
    <definedName name="GHG_W_LULUCF_NONCO2">OFFSET([26]Data_by_gas!$A$21,0,1,1,COUNTA([26]Data_by_gas!$1:$1)-1)</definedName>
    <definedName name="GHG_W_LULUCF_TOTALGHG" localSheetId="4">OFFSET([25]Data_by_gas!$A$22,0,1,1,COUNTA([25]Data_by_gas!$1:$1)-1)</definedName>
    <definedName name="GHG_W_LULUCF_TOTALGHG">OFFSET([26]Data_by_gas!$A$22,0,1,1,COUNTA([26]Data_by_gas!$1:$1)-1)</definedName>
    <definedName name="GHG_WO_LULUCF_CO2" localSheetId="4">OFFSET([25]Data_by_gas!$A$3,0,1,1,COUNTA([25]Data_by_gas!$1:$1)-1)</definedName>
    <definedName name="GHG_WO_LULUCF_CO2">OFFSET([26]Data_by_gas!$A$3,0,1,1,COUNTA([26]Data_by_gas!$1:$1)-1)</definedName>
    <definedName name="GHG_WO_LULUCF_NONCO2" localSheetId="4">OFFSET([25]Data_by_gas!$A$10,0,1,1,COUNTA([25]Data_by_gas!$1:$1)-1)</definedName>
    <definedName name="GHG_WO_LULUCF_NONCO2">OFFSET([26]Data_by_gas!$A$10,0,1,1,COUNTA([26]Data_by_gas!$1:$1)-1)</definedName>
    <definedName name="GHG_WO_LULUCF_TOTALGHG" localSheetId="4">OFFSET([25]Data_by_gas!$A$11,0,1,1,COUNTA([25]Data_by_gas!$1:$1)-1)</definedName>
    <definedName name="GHG_WO_LULUCF_TOTALGHG">OFFSET([26]Data_by_gas!$A$11,0,1,1,COUNTA([26]Data_by_gas!$1:$1)-1)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[3]General!#REF!</definedName>
    <definedName name="Inflation" localSheetId="8">[4]General!#REF!</definedName>
    <definedName name="Inflation">[4]General!#REF!</definedName>
    <definedName name="LastPSOYear" localSheetId="14">[2]Plants!$H$2</definedName>
    <definedName name="LastPSOYear" localSheetId="4">[3]Plants!$H$2</definedName>
    <definedName name="LastPSOYear">[4]Plants!$H$2</definedName>
    <definedName name="LBL_CAT" localSheetId="4">#REF!,#REF!,#REF!,#REF!,#REF!,#REF!</definedName>
    <definedName name="LBL_CAT">Data_by_sector!$A$11:$A$18,Data_by_sector!$A$26,Data_by_sector!$A$27,Data_by_sector!$A$35,Data_by_sector!$A$41,Data_by_sector!$A$46</definedName>
    <definedName name="LBL_GAS_YEARS" localSheetId="4">OFFSET([25]Data_by_gas!$A$1,0,1,1,COUNTA([25]Data_by_gas!$1:$1)-1)</definedName>
    <definedName name="LBL_GAS_YEARS">OFFSET([26]Data_by_gas!$A$1,0,1,1,COUNTA([26]Data_by_gas!$1:$1)-1)</definedName>
    <definedName name="LIFE_3a">#REF!</definedName>
    <definedName name="LIFE_3b">#REF!</definedName>
    <definedName name="MINCRD" comment="Activity bound for DK crude oil production based on projection from DEA." localSheetId="7">'[17]Mining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'[17]Mining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[3]TechnologyData!$F$11</definedName>
    <definedName name="Nettarif">[4]TechnologyData!$F$11</definedName>
    <definedName name="NGCC_SmallBP" localSheetId="14">[2]TechnologyData!$A$72:$M$99</definedName>
    <definedName name="NGCC_SmallBP" localSheetId="4">[3]TechnologyData!$A$72:$M$99</definedName>
    <definedName name="NGCC_SmallBP">[4]TechnologyData!$A$72:$M$99</definedName>
    <definedName name="nhydro" localSheetId="14">[2]General!#REF!</definedName>
    <definedName name="nhydro" localSheetId="4">[3]General!#REF!</definedName>
    <definedName name="nhydro" localSheetId="8">[4]General!#REF!</definedName>
    <definedName name="nhydro">[4]General!#REF!</definedName>
    <definedName name="NyeNGCC" localSheetId="14">[2]Plants!$J$5</definedName>
    <definedName name="NyeNGCC" localSheetId="4">[3]Plants!$J$5</definedName>
    <definedName name="NyeNGCC">[4]Plants!$J$5</definedName>
    <definedName name="OffshoreWindPark" localSheetId="14">[2]TechnologyData!$O$43:$AA$70</definedName>
    <definedName name="OffshoreWindPark" localSheetId="4">[3]TechnologyData!$O$43:$AA$70</definedName>
    <definedName name="OffshoreWindPark">[4]TechnologyData!$O$43:$AA$70</definedName>
    <definedName name="OnshoreWindPark" localSheetId="14">[2]TechnologyData!$O$14:$AA$41</definedName>
    <definedName name="OnshoreWindPark" localSheetId="4">[3]TechnologyData!$O$14:$AA$41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8">#REF!</definedName>
    <definedName name="Prisår_Til_Ramses">#REF!</definedName>
    <definedName name="Raggr1" localSheetId="4">[27]Rækker!$A$4:$A$4</definedName>
    <definedName name="Raggr1">[28]Rækker!$A$4:$A$4</definedName>
    <definedName name="Raggr2" localSheetId="4">[27]Rækker!$B$4:$B$4</definedName>
    <definedName name="Raggr2">[28]Rækker!$B$4:$B$4</definedName>
    <definedName name="Raggr3" localSheetId="4">[27]Rækker!$C$4:$C$4</definedName>
    <definedName name="Raggr3">[28]Rækker!$C$4:$C$4</definedName>
    <definedName name="Raggr4" localSheetId="8">#REF!</definedName>
    <definedName name="Raggr4">'MIN-IMP-EXP_Data'!$D$4:$D$4</definedName>
    <definedName name="Raggr5" localSheetId="8">#REF!</definedName>
    <definedName name="Raggr5">'MIN-IMP-EXP_Data'!$E$4:$E$4</definedName>
    <definedName name="Real_interest_rate" localSheetId="14">[29]TechnologyData!$B$37</definedName>
    <definedName name="Real_interest_rate" localSheetId="4">[30]TechnologyData!$B$37</definedName>
    <definedName name="Real_interest_rate">[31]TechnologyData!$B$37</definedName>
    <definedName name="RefurbishedCoalBioCHP" localSheetId="14">[2]TechnologyData!$A$43:$M$70</definedName>
    <definedName name="RefurbishedCoalBioCHP" localSheetId="4">[3]TechnologyData!$A$43:$M$70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[3]Plants!$J$4</definedName>
    <definedName name="RenovCKV">[4]Plants!$J$4</definedName>
    <definedName name="RetBE" localSheetId="4">[32]Macro1!#REF!</definedName>
    <definedName name="RetBE" localSheetId="21">[33]Macro1!#REF!</definedName>
    <definedName name="RetBE" localSheetId="22">[33]Macro1!#REF!</definedName>
    <definedName name="RetBE" localSheetId="23">[33]Macro1!#REF!</definedName>
    <definedName name="RetBE" localSheetId="24">[33]Macro1!#REF!</definedName>
    <definedName name="RetBE">[33]Macro1!#REF!</definedName>
    <definedName name="rSØK" localSheetId="4">'[9]Centrale data'!$C$32</definedName>
    <definedName name="rSØK">'[10]Centrale data'!$C$32</definedName>
    <definedName name="Saggr1" localSheetId="4">[27]Søjler!$A$4:$A$7</definedName>
    <definedName name="Saggr1">[28]Søjler!$A$4:$A$7</definedName>
    <definedName name="Saggr2" localSheetId="4">[27]Søjler!$B$4:$B$7</definedName>
    <definedName name="Saggr2">[28]Søjler!$B$4:$B$7</definedName>
    <definedName name="Saggr3" localSheetId="4">[27]Søjler!$C$4:$C$7</definedName>
    <definedName name="Saggr3">[28]Søjler!$C$4:$C$7</definedName>
    <definedName name="Saggr4" localSheetId="4">[27]Søjler!$D$4:$D$7</definedName>
    <definedName name="Saggr4">[28]Søjler!$D$4:$D$7</definedName>
    <definedName name="Saggr5" localSheetId="4">[27]Søjler!$E$4:$E$7</definedName>
    <definedName name="Saggr5">[28]Søjler!$E$4:$E$7</definedName>
    <definedName name="Saggr6" localSheetId="4">[27]Søjler!$F$4:$F$7</definedName>
    <definedName name="Saggr6">[28]Søjler!$F$4:$F$7</definedName>
    <definedName name="Saggr7" localSheetId="4">[27]Søjler!$G$4:$G$7</definedName>
    <definedName name="Saggr7">[28]Søjler!$G$4:$G$7</definedName>
    <definedName name="Saggr8" localSheetId="4">[27]Søjler!$H$4:$H$7</definedName>
    <definedName name="Saggr8">[28]Søjler!$H$4:$H$7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4">#REF!</definedName>
    <definedName name="Set_Pa">#REF!</definedName>
    <definedName name="Set_Pb" localSheetId="4">#REF!</definedName>
    <definedName name="Set_Pb">#REF!</definedName>
    <definedName name="Share_I_UP_3" localSheetId="4">[34]Tech!#REF!</definedName>
    <definedName name="Share_I_UP_3">[35]Tech!#REF!</definedName>
    <definedName name="Share_I_UP_3a" localSheetId="4">#REF!</definedName>
    <definedName name="Share_I_UP_3a">#REF!</definedName>
    <definedName name="Share_I_UP_3b" localSheetId="4">#REF!</definedName>
    <definedName name="Share_I_UP_3b">#REF!</definedName>
    <definedName name="STOCK_HET_3" localSheetId="4">[34]Tech!#REF!</definedName>
    <definedName name="STOCK_HET_3">[35]Tech!#REF!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'[19]O&amp;M waste and WIN '!$L$13</definedName>
    <definedName name="VARWINOFF">'[20]O&amp;M waste and WIN '!$L$13</definedName>
    <definedName name="VARWINON" localSheetId="4">'[19]O&amp;M waste and WIN '!$L$14</definedName>
    <definedName name="VARWINON">'[20]O&amp;M waste and WIN '!$L$14</definedName>
    <definedName name="VARWSTBO" localSheetId="4">'[23]Adjusted O&amp;M waste and wind '!$D$5</definedName>
    <definedName name="VARWSTBO">'[24]Adjusted O&amp;M waste and wind '!$D$5</definedName>
    <definedName name="VARWSTBP" localSheetId="4">'[23]Adjusted O&amp;M waste and wind '!$D$4</definedName>
    <definedName name="VARWSTBP">'[24]Adjusted O&amp;M waste and wind '!$D$4</definedName>
    <definedName name="WasteCHP" localSheetId="14">[2]TechnologyData!$A$101:$M$129</definedName>
    <definedName name="WasteCHP" localSheetId="4">[3]TechnologyData!$A$101:$M$129</definedName>
    <definedName name="WasteCHP">[4]TechnologyData!$A$101:$M$129</definedName>
    <definedName name="Wood_SmallBP" localSheetId="14">[2]TechnologyData!$A$131:$M$158</definedName>
    <definedName name="Wood_SmallBP" localSheetId="4">[3]TechnologyData!$A$131:$M$158</definedName>
    <definedName name="Wood_SmallBP">[4]TechnologyData!$A$131:$M$158</definedName>
    <definedName name="x" localSheetId="2">[36]AGR_Fuels!$A$2</definedName>
    <definedName name="x" localSheetId="4">[37]AGR_Fuels!$A$2</definedName>
    <definedName name="x">[36]AGR_Fuels!$A$2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0" i="265" l="1"/>
  <c r="V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H7" i="265"/>
  <c r="D167" i="231"/>
  <c r="D168" i="231"/>
  <c r="D169" i="231"/>
  <c r="D170" i="231"/>
  <c r="D171" i="231"/>
  <c r="D172" i="231"/>
  <c r="D173" i="231"/>
  <c r="D174" i="231"/>
  <c r="D175" i="231"/>
  <c r="D176" i="231"/>
  <c r="D177" i="231"/>
  <c r="D178" i="231"/>
  <c r="D179" i="231"/>
  <c r="D180" i="231"/>
  <c r="D181" i="231"/>
  <c r="D182" i="231"/>
  <c r="D183" i="231"/>
  <c r="D184" i="231"/>
  <c r="D185" i="231"/>
  <c r="D186" i="231"/>
  <c r="D187" i="231"/>
  <c r="D188" i="231"/>
  <c r="D189" i="231"/>
  <c r="D190" i="231"/>
  <c r="D191" i="231"/>
  <c r="D192" i="231"/>
  <c r="D193" i="231"/>
  <c r="D194" i="231"/>
  <c r="D195" i="231"/>
  <c r="D196" i="231"/>
  <c r="D197" i="231"/>
  <c r="D198" i="231"/>
  <c r="D199" i="231"/>
  <c r="D200" i="231"/>
  <c r="D201" i="231"/>
  <c r="D202" i="231"/>
  <c r="D203" i="231"/>
  <c r="D210" i="231"/>
  <c r="D211" i="231"/>
  <c r="D212" i="231"/>
  <c r="D213" i="231"/>
  <c r="D214" i="231"/>
  <c r="D215" i="231"/>
  <c r="D216" i="231"/>
  <c r="D217" i="231"/>
  <c r="D218" i="231"/>
  <c r="D219" i="231"/>
  <c r="E219" i="231" l="1"/>
  <c r="E212" i="231"/>
  <c r="E213" i="231"/>
  <c r="E214" i="231"/>
  <c r="E215" i="231"/>
  <c r="E216" i="231"/>
  <c r="E217" i="231"/>
  <c r="E218" i="231"/>
  <c r="E211" i="231"/>
  <c r="E126" i="216"/>
  <c r="E122" i="216"/>
  <c r="E121" i="216"/>
  <c r="E120" i="216"/>
  <c r="E119" i="216"/>
  <c r="E118" i="216"/>
  <c r="I16" i="265"/>
  <c r="J16" i="265"/>
  <c r="K16" i="265"/>
  <c r="L16" i="265"/>
  <c r="M16" i="265"/>
  <c r="N16" i="265"/>
  <c r="O16" i="265"/>
  <c r="P16" i="265"/>
  <c r="H16" i="265"/>
  <c r="G16" i="265"/>
  <c r="S16" i="265"/>
  <c r="P7" i="265"/>
  <c r="S7" i="265"/>
  <c r="O8" i="265"/>
  <c r="P8" i="265"/>
  <c r="S8" i="265"/>
  <c r="H8" i="265"/>
  <c r="AM8" i="265"/>
  <c r="G7" i="265" s="1"/>
  <c r="G9" i="265"/>
  <c r="O9" i="265"/>
  <c r="P9" i="265"/>
  <c r="S9" i="265"/>
  <c r="H9" i="265"/>
  <c r="O10" i="265"/>
  <c r="P10" i="265"/>
  <c r="T10" i="265"/>
  <c r="H10" i="265"/>
  <c r="K10" i="265" s="1"/>
  <c r="L10" i="265" s="1"/>
  <c r="M10" i="265" s="1"/>
  <c r="G11" i="265"/>
  <c r="W11" i="265" s="1"/>
  <c r="O11" i="265"/>
  <c r="P11" i="265"/>
  <c r="H11" i="265"/>
  <c r="H12" i="265"/>
  <c r="K12" i="265" s="1"/>
  <c r="G13" i="265"/>
  <c r="H13" i="265"/>
  <c r="K13" i="265" s="1"/>
  <c r="G14" i="265"/>
  <c r="H14" i="265"/>
  <c r="K14" i="265" s="1"/>
  <c r="B17" i="261"/>
  <c r="C17" i="261"/>
  <c r="I17" i="261"/>
  <c r="B18" i="261"/>
  <c r="C18" i="261"/>
  <c r="I18" i="261"/>
  <c r="B19" i="261"/>
  <c r="C19" i="261"/>
  <c r="I19" i="261"/>
  <c r="B20" i="261"/>
  <c r="C20" i="261"/>
  <c r="I20" i="261"/>
  <c r="B21" i="261"/>
  <c r="C21" i="261"/>
  <c r="I21" i="261"/>
  <c r="B22" i="261"/>
  <c r="C22" i="261"/>
  <c r="I22" i="261"/>
  <c r="B23" i="261"/>
  <c r="C23" i="261"/>
  <c r="I23" i="261"/>
  <c r="B24" i="261"/>
  <c r="C24" i="261"/>
  <c r="I24" i="261"/>
  <c r="B25" i="261"/>
  <c r="C25" i="261"/>
  <c r="I25" i="261"/>
  <c r="B26" i="261"/>
  <c r="C26" i="261"/>
  <c r="I26" i="261"/>
  <c r="B13" i="261"/>
  <c r="C13" i="261"/>
  <c r="I13" i="261"/>
  <c r="B14" i="261"/>
  <c r="C14" i="261"/>
  <c r="I14" i="261"/>
  <c r="B15" i="261"/>
  <c r="C15" i="261"/>
  <c r="I15" i="261"/>
  <c r="B16" i="261"/>
  <c r="C16" i="261"/>
  <c r="I16" i="261"/>
  <c r="B7" i="261"/>
  <c r="C7" i="261"/>
  <c r="I7" i="261"/>
  <c r="B8" i="261"/>
  <c r="C8" i="261"/>
  <c r="I8" i="261"/>
  <c r="B9" i="261"/>
  <c r="C9" i="261"/>
  <c r="I9" i="261"/>
  <c r="B10" i="261"/>
  <c r="C10" i="261"/>
  <c r="I10" i="261"/>
  <c r="B11" i="261"/>
  <c r="C11" i="261"/>
  <c r="I11" i="261"/>
  <c r="B12" i="261"/>
  <c r="C12" i="261"/>
  <c r="I12" i="261"/>
  <c r="G8" i="265" l="1"/>
  <c r="K7" i="265"/>
  <c r="L7" i="265" s="1"/>
  <c r="M7" i="265" s="1"/>
  <c r="I8" i="265"/>
  <c r="J8" i="265" s="1"/>
  <c r="K8" i="265"/>
  <c r="L8" i="265" s="1"/>
  <c r="M8" i="265" s="1"/>
  <c r="I9" i="265"/>
  <c r="J9" i="265" s="1"/>
  <c r="K9" i="265"/>
  <c r="L9" i="265" s="1"/>
  <c r="M9" i="265" s="1"/>
  <c r="I11" i="265"/>
  <c r="J11" i="265" s="1"/>
  <c r="K11" i="265"/>
  <c r="L11" i="265" s="1"/>
  <c r="M11" i="265" s="1"/>
  <c r="V11" i="265"/>
  <c r="I10" i="265"/>
  <c r="J10" i="265" s="1"/>
  <c r="I7" i="265" l="1"/>
  <c r="J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S47" i="262"/>
  <c r="K47" i="262"/>
  <c r="J47" i="262"/>
  <c r="H47" i="262"/>
  <c r="T47" i="262"/>
  <c r="D47" i="262"/>
  <c r="U47" i="262"/>
  <c r="Q47" i="262"/>
  <c r="C47" i="262"/>
  <c r="W47" i="262"/>
  <c r="Y47" i="262"/>
  <c r="I47" i="262"/>
  <c r="Z1" i="262"/>
  <c r="L47" i="262"/>
  <c r="O47" i="262"/>
  <c r="G47" i="262"/>
  <c r="N47" i="262"/>
  <c r="M47" i="262"/>
  <c r="P47" i="262"/>
  <c r="F47" i="262"/>
  <c r="E47" i="262"/>
  <c r="Z47" i="262"/>
  <c r="X47" i="262"/>
  <c r="V47" i="262"/>
  <c r="R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41" i="231" l="1"/>
  <c r="C113" i="245" s="1"/>
  <c r="D141"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210" i="231"/>
  <c r="C210"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97" i="231" l="1"/>
  <c r="D96"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205" i="231"/>
  <c r="E209" i="231" s="1"/>
  <c r="E204" i="231"/>
  <c r="E208" i="231" s="1"/>
  <c r="F7" i="237"/>
  <c r="F8" i="237"/>
  <c r="F6" i="237"/>
  <c r="E169" i="231"/>
  <c r="B8" i="237"/>
  <c r="E168" i="231"/>
  <c r="B7" i="237"/>
  <c r="E167"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86" i="231"/>
  <c r="C58" i="245" s="1"/>
  <c r="E87" i="231"/>
  <c r="C59" i="245" s="1"/>
  <c r="E88" i="231"/>
  <c r="C60" i="245" s="1"/>
  <c r="E89" i="231"/>
  <c r="C61" i="245" s="1"/>
  <c r="E90" i="231"/>
  <c r="C62" i="245" s="1"/>
  <c r="E91" i="231"/>
  <c r="C63" i="245" s="1"/>
  <c r="E92" i="231"/>
  <c r="C64" i="245" s="1"/>
  <c r="E93" i="231"/>
  <c r="C65" i="245" s="1"/>
  <c r="E94" i="231"/>
  <c r="C66" i="245" s="1"/>
  <c r="E95" i="231"/>
  <c r="C67" i="245" s="1"/>
  <c r="E96" i="231"/>
  <c r="C68" i="245" s="1"/>
  <c r="E97" i="231"/>
  <c r="C69" i="245" s="1"/>
  <c r="E98" i="231"/>
  <c r="C70" i="245" s="1"/>
  <c r="E99" i="231"/>
  <c r="C71" i="245" s="1"/>
  <c r="E100" i="231"/>
  <c r="C72" i="245" s="1"/>
  <c r="E101" i="231"/>
  <c r="C73" i="245" s="1"/>
  <c r="E102" i="231"/>
  <c r="C74" i="245" s="1"/>
  <c r="E103" i="231"/>
  <c r="C75" i="245" s="1"/>
  <c r="E85" i="231"/>
  <c r="C57" i="245" s="1"/>
  <c r="D85" i="231"/>
  <c r="B57" i="245" s="1"/>
  <c r="E57" i="245" s="1"/>
  <c r="D137" i="231"/>
  <c r="B109" i="245" s="1"/>
  <c r="D109" i="245" s="1"/>
  <c r="F109" i="245" s="1"/>
  <c r="E137" i="231"/>
  <c r="C109" i="245" s="1"/>
  <c r="D138" i="231"/>
  <c r="B110" i="245" s="1"/>
  <c r="D110" i="245" s="1"/>
  <c r="E138" i="231"/>
  <c r="C110" i="245" s="1"/>
  <c r="D139" i="231"/>
  <c r="B111" i="245" s="1"/>
  <c r="D111" i="245" s="1"/>
  <c r="F111" i="245" s="1"/>
  <c r="E139" i="231"/>
  <c r="C111" i="245" s="1"/>
  <c r="D140" i="231"/>
  <c r="E140" i="231"/>
  <c r="C112" i="245" s="1"/>
  <c r="D113" i="231"/>
  <c r="B85" i="245" s="1"/>
  <c r="E113" i="231"/>
  <c r="C85" i="245" s="1"/>
  <c r="D114" i="231"/>
  <c r="B86" i="245" s="1"/>
  <c r="D86" i="245" s="1"/>
  <c r="F86" i="245" s="1"/>
  <c r="E114" i="231"/>
  <c r="C86" i="245" s="1"/>
  <c r="D115" i="231"/>
  <c r="B87" i="245" s="1"/>
  <c r="D87" i="245" s="1"/>
  <c r="F87" i="245" s="1"/>
  <c r="E115" i="231"/>
  <c r="C87" i="245" s="1"/>
  <c r="D116" i="231"/>
  <c r="B88" i="245" s="1"/>
  <c r="D88" i="245" s="1"/>
  <c r="F88" i="245" s="1"/>
  <c r="E116" i="231"/>
  <c r="C88" i="245" s="1"/>
  <c r="D117" i="231"/>
  <c r="B89" i="245" s="1"/>
  <c r="D89" i="245" s="1"/>
  <c r="E117" i="231"/>
  <c r="C89" i="245" s="1"/>
  <c r="D118" i="231"/>
  <c r="B90" i="245" s="1"/>
  <c r="D90" i="245" s="1"/>
  <c r="F90" i="245" s="1"/>
  <c r="E118" i="231"/>
  <c r="C90" i="245" s="1"/>
  <c r="D119" i="231"/>
  <c r="B91" i="245" s="1"/>
  <c r="D91" i="245" s="1"/>
  <c r="F91" i="245" s="1"/>
  <c r="E119" i="231"/>
  <c r="C91" i="245" s="1"/>
  <c r="D120" i="231"/>
  <c r="B92" i="245" s="1"/>
  <c r="D92" i="245" s="1"/>
  <c r="F92" i="245" s="1"/>
  <c r="E120" i="231"/>
  <c r="C92" i="245" s="1"/>
  <c r="D121" i="231"/>
  <c r="B93" i="245" s="1"/>
  <c r="D93" i="245" s="1"/>
  <c r="F93" i="245" s="1"/>
  <c r="E121" i="231"/>
  <c r="C93" i="245" s="1"/>
  <c r="D122" i="231"/>
  <c r="B94" i="245" s="1"/>
  <c r="D94" i="245" s="1"/>
  <c r="F94" i="245" s="1"/>
  <c r="E122" i="231"/>
  <c r="C94" i="245" s="1"/>
  <c r="D123" i="231"/>
  <c r="B95" i="245" s="1"/>
  <c r="D95" i="245" s="1"/>
  <c r="F95" i="245" s="1"/>
  <c r="E123" i="231"/>
  <c r="C95" i="245" s="1"/>
  <c r="D124" i="231"/>
  <c r="B96" i="245" s="1"/>
  <c r="D96" i="245" s="1"/>
  <c r="F96" i="245" s="1"/>
  <c r="E124" i="231"/>
  <c r="C96" i="245" s="1"/>
  <c r="D125" i="231"/>
  <c r="B97" i="245" s="1"/>
  <c r="D97" i="245" s="1"/>
  <c r="F97" i="245" s="1"/>
  <c r="E125" i="231"/>
  <c r="C97" i="245" s="1"/>
  <c r="D126" i="231"/>
  <c r="B98" i="245" s="1"/>
  <c r="D98" i="245" s="1"/>
  <c r="F98" i="245" s="1"/>
  <c r="E126" i="231"/>
  <c r="C98" i="245" s="1"/>
  <c r="D127" i="231"/>
  <c r="B99" i="245" s="1"/>
  <c r="D99" i="245" s="1"/>
  <c r="F99" i="245" s="1"/>
  <c r="E127" i="231"/>
  <c r="C99" i="245" s="1"/>
  <c r="D128" i="231"/>
  <c r="B100" i="245" s="1"/>
  <c r="D100" i="245" s="1"/>
  <c r="F100" i="245" s="1"/>
  <c r="E128" i="231"/>
  <c r="C100" i="245" s="1"/>
  <c r="D129" i="231"/>
  <c r="B101" i="245" s="1"/>
  <c r="D101" i="245" s="1"/>
  <c r="F101" i="245" s="1"/>
  <c r="E129" i="231"/>
  <c r="C101" i="245" s="1"/>
  <c r="D130" i="231"/>
  <c r="B102" i="245" s="1"/>
  <c r="D102" i="245" s="1"/>
  <c r="F102" i="245" s="1"/>
  <c r="E130" i="231"/>
  <c r="C102" i="245" s="1"/>
  <c r="D131" i="231"/>
  <c r="B103" i="245" s="1"/>
  <c r="D103" i="245" s="1"/>
  <c r="F103" i="245" s="1"/>
  <c r="E131" i="231"/>
  <c r="C103" i="245" s="1"/>
  <c r="D132" i="231"/>
  <c r="B104" i="245" s="1"/>
  <c r="D104" i="245" s="1"/>
  <c r="F104" i="245" s="1"/>
  <c r="E132" i="231"/>
  <c r="C104" i="245" s="1"/>
  <c r="D133" i="231"/>
  <c r="B105" i="245" s="1"/>
  <c r="D105" i="245" s="1"/>
  <c r="F105" i="245" s="1"/>
  <c r="E133" i="231"/>
  <c r="C105" i="245" s="1"/>
  <c r="D134" i="231"/>
  <c r="B106" i="245" s="1"/>
  <c r="D106" i="245" s="1"/>
  <c r="F106" i="245" s="1"/>
  <c r="E134" i="231"/>
  <c r="C106" i="245" s="1"/>
  <c r="D135" i="231"/>
  <c r="B107" i="245" s="1"/>
  <c r="D107" i="245" s="1"/>
  <c r="F107" i="245" s="1"/>
  <c r="E135" i="231"/>
  <c r="C107" i="245" s="1"/>
  <c r="D136" i="231"/>
  <c r="B108" i="245" s="1"/>
  <c r="D108" i="245" s="1"/>
  <c r="F108" i="245" s="1"/>
  <c r="E136" i="231"/>
  <c r="C108" i="245" s="1"/>
  <c r="E105" i="231"/>
  <c r="C77" i="245" s="1"/>
  <c r="E106" i="231"/>
  <c r="C78" i="245" s="1"/>
  <c r="E107" i="231"/>
  <c r="C79" i="245" s="1"/>
  <c r="E108" i="231"/>
  <c r="C80" i="245" s="1"/>
  <c r="E109" i="231"/>
  <c r="C81" i="245" s="1"/>
  <c r="E110" i="231"/>
  <c r="C82" i="245" s="1"/>
  <c r="E111" i="231"/>
  <c r="C83" i="245" s="1"/>
  <c r="E112" i="231"/>
  <c r="C84" i="245" s="1"/>
  <c r="E104" i="231"/>
  <c r="C76" i="245" s="1"/>
  <c r="D104" i="231"/>
  <c r="B76" i="245" s="1"/>
  <c r="D76" i="245" s="1"/>
  <c r="G76" i="245" s="1"/>
  <c r="D105" i="231"/>
  <c r="B77" i="245" s="1"/>
  <c r="D106" i="231"/>
  <c r="B78" i="245" s="1"/>
  <c r="D107" i="231"/>
  <c r="B79" i="245" s="1"/>
  <c r="D79" i="245" s="1"/>
  <c r="D108" i="231"/>
  <c r="B80" i="245" s="1"/>
  <c r="D80" i="245" s="1"/>
  <c r="D109" i="231"/>
  <c r="B81" i="245" s="1"/>
  <c r="D110" i="231"/>
  <c r="B82" i="245" s="1"/>
  <c r="D111" i="231"/>
  <c r="B83" i="245" s="1"/>
  <c r="D112" i="231"/>
  <c r="B84" i="245" s="1"/>
  <c r="D84" i="245" s="1"/>
  <c r="D86" i="231"/>
  <c r="B58" i="245" s="1"/>
  <c r="E58" i="245" s="1"/>
  <c r="D87" i="231"/>
  <c r="B59" i="245" s="1"/>
  <c r="E59" i="245" s="1"/>
  <c r="D88" i="231"/>
  <c r="B60" i="245" s="1"/>
  <c r="E60" i="245" s="1"/>
  <c r="D89" i="231"/>
  <c r="B61" i="245" s="1"/>
  <c r="E61" i="245" s="1"/>
  <c r="D90" i="231"/>
  <c r="B62" i="245" s="1"/>
  <c r="E62" i="245" s="1"/>
  <c r="D91" i="231"/>
  <c r="B63" i="245" s="1"/>
  <c r="E63" i="245" s="1"/>
  <c r="D92" i="231"/>
  <c r="B64" i="245" s="1"/>
  <c r="E64" i="245" s="1"/>
  <c r="D93" i="231"/>
  <c r="B65" i="245" s="1"/>
  <c r="E65" i="245" s="1"/>
  <c r="D94" i="231"/>
  <c r="B66" i="245" s="1"/>
  <c r="E66" i="245" s="1"/>
  <c r="D95" i="231"/>
  <c r="B67" i="245" s="1"/>
  <c r="E67" i="245" s="1"/>
  <c r="B68" i="245"/>
  <c r="B69" i="245"/>
  <c r="D98" i="231"/>
  <c r="B70" i="245" s="1"/>
  <c r="E70" i="245" s="1"/>
  <c r="F70" i="245" s="1"/>
  <c r="D99" i="231"/>
  <c r="B71" i="245" s="1"/>
  <c r="E71" i="245" s="1"/>
  <c r="F71" i="245" s="1"/>
  <c r="D100" i="231"/>
  <c r="B72" i="245" s="1"/>
  <c r="E72" i="245" s="1"/>
  <c r="F72" i="245" s="1"/>
  <c r="D101" i="231"/>
  <c r="B73" i="245" s="1"/>
  <c r="E73" i="245" s="1"/>
  <c r="D102" i="231"/>
  <c r="B74" i="245" s="1"/>
  <c r="E74" i="245" s="1"/>
  <c r="D103"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AY68" i="245"/>
  <c r="AX68" i="245"/>
  <c r="AW68"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N112" i="245"/>
  <c r="AQ95"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2" i="245"/>
  <c r="H100" i="245"/>
  <c r="H101" i="245"/>
  <c r="H93" i="245"/>
  <c r="H92" i="245"/>
  <c r="Z112" i="245"/>
  <c r="R112" i="245"/>
  <c r="AS112" i="245"/>
  <c r="T101" i="245"/>
  <c r="AH102" i="245"/>
  <c r="AH101" i="245"/>
  <c r="AH92" i="245"/>
  <c r="AH93" i="245"/>
  <c r="AR112" i="245"/>
  <c r="AE101" i="245"/>
  <c r="AE92" i="245"/>
  <c r="AE93" i="245"/>
  <c r="AE100" i="245"/>
  <c r="AE102" i="245"/>
  <c r="H112" i="245"/>
  <c r="K112" i="245"/>
  <c r="AJ112" i="245"/>
  <c r="AA93"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Y94" i="245" l="1"/>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84" i="231" s="1"/>
  <c r="E99" i="216"/>
  <c r="F99" i="216"/>
  <c r="E185" i="231" s="1"/>
  <c r="E100" i="216"/>
  <c r="F100" i="216"/>
  <c r="E186" i="231" s="1"/>
  <c r="E101" i="216"/>
  <c r="F101" i="216"/>
  <c r="E187" i="231" s="1"/>
  <c r="E102" i="216"/>
  <c r="F102" i="216"/>
  <c r="E188" i="231" s="1"/>
  <c r="E103" i="216"/>
  <c r="F103" i="216"/>
  <c r="E189" i="231" s="1"/>
  <c r="E104" i="216"/>
  <c r="F104" i="216"/>
  <c r="E190" i="231" s="1"/>
  <c r="E105" i="216"/>
  <c r="F105" i="216"/>
  <c r="E191" i="231" s="1"/>
  <c r="E106" i="216"/>
  <c r="F106" i="216"/>
  <c r="E192" i="231" s="1"/>
  <c r="E107" i="216"/>
  <c r="F107" i="216"/>
  <c r="E193" i="231" s="1"/>
  <c r="E108" i="216"/>
  <c r="F108" i="216"/>
  <c r="E194" i="231" s="1"/>
  <c r="E109" i="216"/>
  <c r="F109" i="216"/>
  <c r="E195" i="231" s="1"/>
  <c r="E110" i="216"/>
  <c r="F110" i="216"/>
  <c r="E196" i="231" s="1"/>
  <c r="E111" i="216"/>
  <c r="F111" i="216"/>
  <c r="E197" i="231" s="1"/>
  <c r="E112" i="216"/>
  <c r="F112" i="216"/>
  <c r="E198" i="231" s="1"/>
  <c r="E199" i="231"/>
  <c r="E200" i="231"/>
  <c r="E201" i="231"/>
  <c r="E202" i="231"/>
  <c r="E206" i="231" s="1"/>
  <c r="E203" i="231"/>
  <c r="E207" i="231" s="1"/>
  <c r="E85" i="216"/>
  <c r="F85" i="216"/>
  <c r="E171" i="231" s="1"/>
  <c r="E86" i="216"/>
  <c r="F86" i="216"/>
  <c r="E172" i="231" s="1"/>
  <c r="E87" i="216"/>
  <c r="F87" i="216"/>
  <c r="E173" i="231" s="1"/>
  <c r="E88" i="216"/>
  <c r="F88" i="216"/>
  <c r="E174" i="231" s="1"/>
  <c r="E89" i="216"/>
  <c r="F89" i="216"/>
  <c r="E175" i="231" s="1"/>
  <c r="E90" i="216"/>
  <c r="F90" i="216"/>
  <c r="E176" i="231" s="1"/>
  <c r="E91" i="216"/>
  <c r="F91" i="216"/>
  <c r="E177" i="231" s="1"/>
  <c r="E92" i="216"/>
  <c r="F92" i="216"/>
  <c r="E178" i="231" s="1"/>
  <c r="E93" i="216"/>
  <c r="F93" i="216"/>
  <c r="E179" i="231" s="1"/>
  <c r="E94" i="216"/>
  <c r="F94" i="216"/>
  <c r="E180" i="231" s="1"/>
  <c r="E95" i="216"/>
  <c r="F95" i="216"/>
  <c r="E181" i="231" s="1"/>
  <c r="E96" i="216"/>
  <c r="F96" i="216"/>
  <c r="E182" i="231" s="1"/>
  <c r="E97" i="216"/>
  <c r="F97" i="216"/>
  <c r="E183" i="231" s="1"/>
  <c r="F84" i="216"/>
  <c r="E170"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X28" i="238" l="1"/>
  <c r="CV28" i="238"/>
  <c r="CW28" i="238"/>
  <c r="CW26" i="238"/>
  <c r="CV26" i="238"/>
  <c r="CX26" i="238"/>
  <c r="CW22" i="238"/>
  <c r="CV22" i="238"/>
  <c r="CX22" i="238"/>
  <c r="CX21" i="238"/>
  <c r="CV21" i="238"/>
  <c r="CW21" i="238"/>
  <c r="CX27" i="238"/>
  <c r="CV27" i="238"/>
  <c r="CW27" i="238"/>
  <c r="CW25" i="238"/>
  <c r="CV25" i="238"/>
  <c r="CX25" i="238"/>
  <c r="CX23" i="238"/>
  <c r="CV23" i="238"/>
  <c r="CW23" i="238"/>
  <c r="CX24" i="238"/>
  <c r="CV24" i="238"/>
  <c r="CW24"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<sst xmlns="http://schemas.openxmlformats.org/spreadsheetml/2006/main" count="9168" uniqueCount="2223">
  <si>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</si>
  <si>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</si>
  <si>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</si>
  <si>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</si>
  <si>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</si>
  <si>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</si>
  <si>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</si>
  <si>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</si>
  <si>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</si>
  <si>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</si>
  <si>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</si>
  <si>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</si>
  <si>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</si>
  <si>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</si>
  <si>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</si>
  <si>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</si>
  <si>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</si>
  <si>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</si>
  <si>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</si>
  <si>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</si>
  <si>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</si>
  <si>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</si>
  <si>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</si>
  <si>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</si>
  <si>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</si>
  <si>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</si>
  <si>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</si>
  <si>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</si>
  <si>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</si>
  <si>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</si>
  <si>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</si>
  <si>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</si>
  <si>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</si>
  <si>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</si>
  <si>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</si>
  <si>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</si>
  <si>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</si>
  <si>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</si>
  <si>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</si>
  <si>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</si>
  <si>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</si>
  <si>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</si>
  <si>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</si>
  <si>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</si>
  <si>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</si>
  <si>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</si>
  <si>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</si>
  <si>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</si>
  <si>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</si>
  <si>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</si>
  <si>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</si>
  <si>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</si>
  <si>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</si>
  <si>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</si>
  <si>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</si>
  <si>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</si>
  <si>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</si>
  <si>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</si>
  <si>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</si>
  <si>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</si>
  <si>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</si>
  <si>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</si>
  <si>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</si>
  <si>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</si>
  <si>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</si>
  <si>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</si>
  <si>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</si>
  <si>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</si>
  <si>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</si>
  <si>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</si>
  <si>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</si>
  <si>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</si>
  <si>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</si>
  <si>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</si>
  <si>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</si>
  <si>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</si>
  <si>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</si>
  <si>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</si>
  <si>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</si>
  <si>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</si>
  <si>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</si>
  <si>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</si>
  <si>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</si>
  <si>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</si>
  <si>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</si>
  <si>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</si>
  <si>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</si>
  <si>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</si>
  <si>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</si>
  <si>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</si>
  <si>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</si>
  <si>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</si>
  <si>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</si>
  <si>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</si>
  <si>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</si>
  <si>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</si>
  <si>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</si>
  <si>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</si>
  <si>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</si>
  <si>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</si>
  <si>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</si>
  <si>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</si>
  <si>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</si>
  <si>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</si>
  <si>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</si>
  <si>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</si>
  <si>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</si>
  <si>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</si>
  <si>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</si>
  <si>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</si>
  <si>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</si>
  <si>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</si>
  <si>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</si>
  <si>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</si>
  <si>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</si>
  <si>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</si>
  <si>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</si>
  <si>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</si>
  <si>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</si>
  <si>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</si>
  <si>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</si>
  <si>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</si>
  <si>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</si>
  <si>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</si>
  <si>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</si>
  <si>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</si>
  <si>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</si>
  <si>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</si>
  <si>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</si>
  <si>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</si>
  <si>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</si>
  <si>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</si>
  <si>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</si>
  <si>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</si>
  <si>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</si>
  <si>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</si>
  <si>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</si>
  <si>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</si>
  <si>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</si>
  <si>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</si>
  <si>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</si>
  <si>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</si>
  <si>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</si>
  <si>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</si>
  <si>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</si>
  <si>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</si>
  <si>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</si>
  <si>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</si>
  <si>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</si>
  <si>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</si>
  <si>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</si>
  <si>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</si>
  <si>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</si>
  <si>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</si>
  <si>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</si>
  <si>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</si>
  <si>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</si>
  <si>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</si>
  <si>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</si>
  <si>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</si>
  <si>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</si>
  <si>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</si>
  <si>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</si>
  <si>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</si>
  <si>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</si>
  <si>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</si>
  <si>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</si>
  <si>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</si>
  <si>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</si>
  <si>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</si>
  <si>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</si>
  <si>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</si>
  <si>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</si>
  <si>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</si>
  <si>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</si>
  <si>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</si>
  <si>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</si>
  <si>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</si>
  <si>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</si>
  <si>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</si>
  <si>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</si>
  <si>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</si>
  <si>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</si>
  <si>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</si>
  <si>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</si>
  <si>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</si>
  <si>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</si>
  <si>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</si>
  <si>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</si>
  <si>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</si>
  <si>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</si>
  <si>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</si>
  <si>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</si>
  <si>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</si>
  <si>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</si>
  <si>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</si>
  <si>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</si>
  <si>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</si>
  <si>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</si>
  <si>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</si>
  <si>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</si>
  <si>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</si>
  <si>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</si>
  <si>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</si>
  <si>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</si>
  <si>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</si>
  <si>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</si>
  <si>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</si>
  <si>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</si>
  <si>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</si>
  <si>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</si>
  <si>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</si>
  <si>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</si>
  <si>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</si>
  <si>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</si>
  <si>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</si>
  <si>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</si>
  <si>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</si>
  <si>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</si>
  <si>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</si>
  <si>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</si>
  <si>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</si>
  <si>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</si>
  <si>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</si>
  <si>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</si>
  <si>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</si>
  <si>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</si>
  <si>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</si>
  <si>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</si>
  <si>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</si>
  <si>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</si>
  <si>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</si>
  <si>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</si>
  <si>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</si>
  <si>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</si>
  <si>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</si>
  <si>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</si>
  <si>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</si>
  <si>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</si>
  <si>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</si>
  <si>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</si>
  <si>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</si>
  <si>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</si>
  <si>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</si>
  <si>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</si>
  <si>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</si>
  <si>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</si>
  <si>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</si>
  <si>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</si>
  <si>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</si>
  <si>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</si>
  <si>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</si>
  <si>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</si>
  <si>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</si>
  <si>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</si>
  <si>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</si>
  <si>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</si>
  <si>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</si>
  <si>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</si>
  <si>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</si>
  <si>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</si>
  <si>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</si>
  <si>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</si>
  <si>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</si>
  <si>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</si>
  <si>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</si>
  <si>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</si>
  <si>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</si>
  <si>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</si>
  <si>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</si>
  <si>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</si>
  <si>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</si>
  <si>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</si>
  <si>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</si>
  <si>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</si>
  <si>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</si>
  <si>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</si>
  <si>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</si>
  <si>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</si>
  <si>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</si>
  <si>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</si>
  <si>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</si>
  <si>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</si>
  <si>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</si>
  <si>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</si>
  <si>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</si>
  <si>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</si>
  <si>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</si>
  <si>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</si>
  <si>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</si>
  <si>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</si>
  <si>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</si>
  <si>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</si>
  <si>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</si>
  <si>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</si>
  <si>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</si>
  <si>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</si>
  <si>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</si>
  <si>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</si>
  <si>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</si>
  <si>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</si>
  <si>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</si>
  <si>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</si>
  <si>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</si>
  <si>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</si>
  <si>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</si>
  <si>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</si>
  <si>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</si>
  <si>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</si>
  <si>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</si>
  <si>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</si>
  <si>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</si>
  <si>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</si>
  <si>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</si>
  <si>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</si>
  <si>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</si>
  <si>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</si>
  <si>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</si>
  <si>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</si>
  <si>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</si>
  <si>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</si>
  <si>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</si>
  <si>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</si>
  <si>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</si>
  <si>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</si>
  <si>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</si>
  <si>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</si>
  <si>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</si>
  <si>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</si>
  <si>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</si>
  <si>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</si>
  <si>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</si>
  <si>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</si>
  <si>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</si>
  <si>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</si>
  <si>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</si>
  <si>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</si>
  <si>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</si>
  <si>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</si>
  <si>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</si>
  <si>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</si>
  <si>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</si>
  <si>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</si>
  <si>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</si>
  <si>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</si>
  <si>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</si>
  <si>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</si>
  <si>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</si>
  <si>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</si>
  <si>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</si>
  <si>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</si>
  <si>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</si>
  <si>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</si>
  <si>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</si>
  <si>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</si>
  <si>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</si>
  <si>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</si>
  <si>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</si>
  <si>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</si>
  <si>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</si>
  <si>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</si>
  <si>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</si>
  <si>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</si>
  <si>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</si>
  <si>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</si>
  <si>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</si>
  <si>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</si>
  <si>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</si>
  <si>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</si>
  <si>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</si>
  <si>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</si>
  <si>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</si>
  <si>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</si>
  <si>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</si>
  <si>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</si>
  <si>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</si>
  <si>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</si>
  <si>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</si>
  <si>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</si>
  <si>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</si>
  <si>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</si>
  <si>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</si>
  <si>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</si>
  <si>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</si>
  <si>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</si>
  <si>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</si>
  <si>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</si>
  <si>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</si>
  <si>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</si>
  <si>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</si>
  <si>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</si>
  <si>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</si>
  <si>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</si>
  <si>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</si>
  <si>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</si>
  <si>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</si>
  <si>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</si>
  <si>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</si>
  <si>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</si>
  <si>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</si>
  <si>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</si>
  <si>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</si>
  <si>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</si>
  <si>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</si>
  <si>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</si>
  <si>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</si>
  <si>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</si>
  <si>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</si>
  <si>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</si>
  <si>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</si>
  <si>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</si>
  <si>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</si>
  <si>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</si>
  <si>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</si>
  <si>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</si>
  <si>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</si>
  <si>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</si>
  <si>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</si>
  <si>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</si>
  <si>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</si>
  <si>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</si>
  <si>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</si>
  <si>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</si>
  <si>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</si>
  <si>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</si>
  <si>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</si>
  <si>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</si>
  <si>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</si>
  <si>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</si>
  <si>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</si>
  <si>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</si>
  <si>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</si>
  <si>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</si>
  <si>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</si>
  <si>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</si>
  <si>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</si>
  <si>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</si>
  <si>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</si>
  <si>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</si>
  <si>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</si>
  <si>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</si>
  <si>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</si>
  <si>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</si>
  <si>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</si>
  <si>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</si>
  <si>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</si>
  <si>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</si>
  <si>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</si>
  <si>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</si>
  <si>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</si>
  <si>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</si>
  <si>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</si>
  <si>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</si>
  <si>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</si>
  <si>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</si>
  <si>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</si>
  <si>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</si>
  <si>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</si>
  <si>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</si>
  <si>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</si>
  <si>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</si>
  <si>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</si>
  <si>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</si>
  <si>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</si>
  <si>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</si>
  <si>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</si>
  <si>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</si>
  <si>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</si>
  <si>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</si>
  <si>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</si>
  <si>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</si>
  <si>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</si>
  <si>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</si>
  <si>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</si>
  <si>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</si>
  <si>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</si>
  <si>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</si>
  <si>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</si>
  <si>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</si>
  <si>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</si>
  <si>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</si>
  <si>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</si>
  <si>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</si>
  <si>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</si>
  <si>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</si>
  <si>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</si>
  <si>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</si>
  <si>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</si>
  <si>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</si>
  <si>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</si>
  <si>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</si>
  <si>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</si>
  <si>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</si>
  <si>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</si>
  <si>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</si>
  <si>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</si>
  <si>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</si>
  <si>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</si>
  <si>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</si>
  <si>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</si>
  <si>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</si>
  <si>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</si>
  <si>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</si>
  <si>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</si>
  <si>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</si>
  <si>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</si>
  <si>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</si>
  <si>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</si>
  <si>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</si>
  <si>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</si>
  <si>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</si>
  <si>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</si>
  <si>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</si>
  <si>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</si>
  <si>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</si>
  <si>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</si>
  <si>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</si>
  <si>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</si>
  <si>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</si>
  <si>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</si>
  <si>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</si>
  <si>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</si>
  <si>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</si>
  <si>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</si>
  <si>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</si>
  <si>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</si>
  <si>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</si>
  <si>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</si>
  <si>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</si>
  <si>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</si>
  <si>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</si>
  <si>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</si>
  <si>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</si>
  <si>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</si>
  <si>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</si>
  <si>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</si>
  <si>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</si>
  <si>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</si>
  <si>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</si>
  <si>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</si>
  <si>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</si>
  <si>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</si>
  <si>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</si>
  <si>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</si>
  <si>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</si>
  <si>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</si>
  <si>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</si>
  <si>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</si>
  <si>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</si>
  <si>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</si>
  <si>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</si>
  <si>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</si>
  <si>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</si>
  <si>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</si>
  <si>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</si>
  <si>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</si>
  <si>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</si>
  <si>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</si>
  <si>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</si>
  <si>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</si>
  <si>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</si>
  <si>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</si>
  <si>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</si>
  <si>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</si>
  <si>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</si>
  <si>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</si>
  <si>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</si>
  <si>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</si>
  <si>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</si>
  <si>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</si>
  <si>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</si>
  <si>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</si>
  <si>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</si>
  <si>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</si>
  <si>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</si>
  <si>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</si>
  <si>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</si>
  <si>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</si>
  <si>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</si>
  <si>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</si>
  <si>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</si>
  <si>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</si>
  <si>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</si>
  <si>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</si>
  <si>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</si>
  <si>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</si>
  <si>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</si>
  <si>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</si>
  <si>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</si>
  <si>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</si>
  <si>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</si>
  <si>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</si>
  <si>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</si>
  <si>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</si>
  <si>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</si>
  <si>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</si>
  <si>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</si>
  <si>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</si>
  <si>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</si>
  <si>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</si>
  <si>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</si>
  <si>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</si>
  <si>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</si>
  <si>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</si>
  <si>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</si>
  <si>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</si>
  <si>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</si>
  <si>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</si>
  <si>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</si>
  <si>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</si>
  <si>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</si>
  <si>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</si>
  <si>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</si>
  <si>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</si>
  <si>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</si>
  <si>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</si>
  <si>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</si>
  <si>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</si>
  <si>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</si>
  <si>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</si>
  <si>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</si>
  <si>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</si>
  <si>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</si>
  <si>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</si>
  <si>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</si>
  <si>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</si>
  <si>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</si>
  <si>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</si>
  <si>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</si>
  <si>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</si>
  <si>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</si>
  <si>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</si>
  <si>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</si>
  <si>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</si>
  <si>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</si>
  <si>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</si>
  <si>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</si>
  <si>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</si>
  <si>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</si>
  <si>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</si>
  <si>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</si>
  <si>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</si>
  <si>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</si>
  <si>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</si>
  <si>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</si>
  <si>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</si>
  <si>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</si>
  <si>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</si>
  <si>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</si>
  <si>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</si>
  <si>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</si>
  <si>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</si>
  <si>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</si>
  <si>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</si>
  <si>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</si>
  <si>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</si>
  <si>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</si>
  <si>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</si>
  <si>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</si>
  <si>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</si>
  <si>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</si>
  <si>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</si>
  <si>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</si>
  <si>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</si>
  <si>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</si>
  <si>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</si>
  <si>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</si>
  <si>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</si>
  <si>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</si>
  <si>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</si>
  <si>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</si>
  <si>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</si>
  <si>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</si>
  <si>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</si>
  <si>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</si>
  <si>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</si>
  <si>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</si>
  <si>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</si>
  <si>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</si>
  <si>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</si>
  <si>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</si>
  <si>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</si>
  <si>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</si>
  <si>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</si>
  <si>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</si>
  <si>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</si>
  <si>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</si>
  <si>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</si>
  <si>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</si>
  <si>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</si>
  <si>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</si>
  <si>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</si>
  <si>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</si>
  <si>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</si>
  <si>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</si>
  <si>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</si>
  <si>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</si>
  <si>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</si>
  <si>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</si>
  <si>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</si>
  <si>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</si>
  <si>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</si>
  <si>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</si>
  <si>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</si>
  <si>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</si>
  <si>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</si>
  <si>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</si>
  <si>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</si>
  <si>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</si>
  <si>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</si>
  <si>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</si>
  <si>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</si>
  <si>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</si>
  <si>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</si>
  <si>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</si>
  <si>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</si>
  <si>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</si>
  <si>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</si>
  <si>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</si>
  <si>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</si>
  <si>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</si>
  <si>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</si>
  <si>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</si>
  <si>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</si>
  <si>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</si>
  <si>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</si>
  <si>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</si>
  <si>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</si>
  <si>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</si>
  <si>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</si>
  <si>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</si>
  <si>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</si>
  <si>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</si>
  <si>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</si>
  <si>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</si>
  <si>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</si>
  <si>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</si>
  <si>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</si>
  <si>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</si>
  <si>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</si>
  <si>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</si>
  <si>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</si>
  <si>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</si>
  <si>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</si>
  <si>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</si>
  <si>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</si>
  <si>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</si>
  <si>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</si>
  <si>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</si>
  <si>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</si>
  <si>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</si>
  <si>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</si>
  <si>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</si>
  <si>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</si>
  <si>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</si>
  <si>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</si>
  <si>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</si>
  <si>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</si>
  <si>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</si>
  <si>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</si>
  <si>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</si>
  <si>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</si>
  <si>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</si>
  <si>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</si>
  <si>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</si>
  <si>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</si>
  <si>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</si>
  <si>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</si>
  <si>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</si>
  <si>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</si>
  <si>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</si>
  <si>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</si>
  <si>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</si>
  <si>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</si>
  <si>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</si>
  <si>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</si>
  <si>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</si>
  <si>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</si>
  <si>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</si>
  <si>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</si>
  <si>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</si>
  <si>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</si>
  <si>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</si>
  <si>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</si>
  <si>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</si>
  <si>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</si>
  <si>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</si>
  <si>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</si>
  <si>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</si>
  <si>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</si>
  <si>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</si>
  <si>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</si>
  <si>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</si>
  <si>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</si>
  <si>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</si>
  <si>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</si>
  <si>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</si>
  <si>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</si>
  <si>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</si>
  <si>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</si>
  <si>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</si>
  <si>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</si>
  <si>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</si>
  <si>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</si>
  <si>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</si>
  <si>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</si>
  <si>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</si>
  <si>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</si>
  <si>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</si>
  <si>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</si>
  <si>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</si>
  <si>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</si>
  <si>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</si>
  <si>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</si>
  <si>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</si>
  <si>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</si>
  <si>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</si>
  <si>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</si>
  <si>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</si>
  <si>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</si>
  <si>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</si>
  <si>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</si>
  <si>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</si>
  <si>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</si>
  <si>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</si>
  <si>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</si>
  <si>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</si>
  <si>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</si>
  <si>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</si>
  <si>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</si>
  <si>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</si>
  <si>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</si>
  <si>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</si>
  <si>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</si>
  <si>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</si>
  <si>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</si>
  <si>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</si>
  <si>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</si>
  <si>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</si>
  <si>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</si>
  <si>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</si>
  <si>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</si>
  <si>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</si>
  <si>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</si>
  <si>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</si>
  <si>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</si>
  <si>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</si>
  <si>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</si>
  <si>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</si>
  <si>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</si>
  <si>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</si>
  <si>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</si>
  <si>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</si>
  <si>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</si>
  <si>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</si>
  <si>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</si>
  <si>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</si>
  <si>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</si>
  <si>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</si>
  <si>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</si>
  <si>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</si>
  <si>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</si>
  <si>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</si>
  <si>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</si>
  <si>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</si>
  <si>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</si>
  <si>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</si>
  <si>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</si>
  <si>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</si>
  <si>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</si>
  <si>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</si>
  <si>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</si>
  <si>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</si>
  <si>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</si>
  <si>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</si>
  <si>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</si>
  <si>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</si>
  <si>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</si>
  <si>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</si>
  <si>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</si>
  <si>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</si>
  <si>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</si>
  <si>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</si>
  <si>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</si>
  <si>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</si>
  <si>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</si>
  <si>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</si>
  <si>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</si>
  <si>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</si>
  <si>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</si>
  <si>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</si>
  <si>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</si>
  <si>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</si>
  <si>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</si>
  <si>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</si>
  <si>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</si>
  <si>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</si>
  <si>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</si>
  <si>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</si>
  <si>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</si>
  <si>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</si>
  <si>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</si>
  <si>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</si>
  <si>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</si>
  <si>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</si>
  <si>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</si>
  <si>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</si>
  <si>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</si>
  <si>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</si>
  <si>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</si>
  <si>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</si>
  <si>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</si>
  <si>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</si>
  <si>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</si>
  <si>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</si>
  <si>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</si>
  <si>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</si>
  <si>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</si>
  <si>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</si>
  <si>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</si>
  <si>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</si>
  <si>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</si>
  <si>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</si>
  <si>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</si>
  <si>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</si>
  <si>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</si>
  <si>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</si>
  <si>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</si>
  <si>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</si>
  <si>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</si>
  <si>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</si>
  <si>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</si>
  <si>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</si>
  <si>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</si>
  <si>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</si>
  <si>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</si>
  <si>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</si>
  <si>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</si>
  <si>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</si>
  <si>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</si>
  <si>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</si>
  <si>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</si>
  <si>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</si>
  <si>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</si>
  <si>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</si>
  <si>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</si>
  <si>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</si>
  <si>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</si>
  <si>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</si>
  <si>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</si>
  <si>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</si>
  <si>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</si>
  <si>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</si>
  <si>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</si>
  <si>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</si>
  <si>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</si>
  <si>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</si>
  <si>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</si>
  <si>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</si>
  <si>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</si>
  <si>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</si>
  <si>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</si>
  <si>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</si>
  <si>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</si>
  <si>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</si>
  <si>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</si>
  <si>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</si>
  <si>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</si>
  <si>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</si>
  <si>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</si>
  <si>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</si>
  <si>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</si>
  <si>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</si>
  <si>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</si>
  <si>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</si>
  <si>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</si>
  <si>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</si>
  <si>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</si>
  <si>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</si>
  <si>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</si>
  <si>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</si>
  <si>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</si>
  <si>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</si>
  <si>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</si>
  <si>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</si>
  <si>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</si>
  <si>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</si>
  <si>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</si>
  <si>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</si>
  <si>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</si>
  <si>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</si>
  <si>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</si>
  <si>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</si>
  <si>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</si>
  <si>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</si>
  <si>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</si>
  <si>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</si>
  <si>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</si>
  <si>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</si>
  <si>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</si>
  <si>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</si>
  <si>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</si>
  <si>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</si>
  <si>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</si>
  <si>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</si>
  <si>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</si>
  <si>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</si>
  <si>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</si>
  <si>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</si>
  <si>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</si>
  <si>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</si>
  <si>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</si>
  <si>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</si>
  <si>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</si>
  <si>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</si>
  <si>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</si>
  <si>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</si>
  <si>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</si>
  <si>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</si>
  <si>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</si>
  <si>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</si>
  <si>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</si>
  <si>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</si>
  <si>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</si>
  <si>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</si>
  <si>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</si>
  <si>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</si>
  <si>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</si>
  <si>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</si>
  <si>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</si>
  <si>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</si>
  <si>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</si>
  <si>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</si>
  <si>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</si>
  <si>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</si>
  <si>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</si>
  <si>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</si>
  <si>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</si>
  <si>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</si>
  <si>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</si>
  <si>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</si>
  <si>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</si>
  <si>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</si>
  <si>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</si>
  <si>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</si>
  <si>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</si>
  <si>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</si>
  <si>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</si>
  <si>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</si>
  <si>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</si>
  <si>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</si>
  <si>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</si>
  <si>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</si>
  <si>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</si>
  <si>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</si>
  <si>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</si>
  <si>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</si>
  <si>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</si>
  <si>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</si>
  <si>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</si>
  <si>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</si>
  <si>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</si>
  <si>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</si>
  <si>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</si>
  <si>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</si>
  <si>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</si>
  <si>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</si>
  <si>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</si>
  <si>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</si>
  <si>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</si>
  <si>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</si>
  <si>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</si>
  <si>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</si>
  <si>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</si>
  <si>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</si>
  <si>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</si>
  <si>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</si>
  <si>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</si>
  <si>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</si>
  <si>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</si>
  <si>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</si>
  <si>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</si>
  <si>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</si>
  <si>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</si>
  <si>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</si>
  <si>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</si>
  <si>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</si>
  <si>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</si>
  <si>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</si>
  <si>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</si>
  <si>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</si>
  <si>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</si>
  <si>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</si>
  <si>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</si>
  <si>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</si>
  <si>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</si>
  <si>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</si>
  <si>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</si>
  <si>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</si>
  <si>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</si>
  <si>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</si>
  <si>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</si>
  <si>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</si>
  <si>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</si>
  <si>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</si>
  <si>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</si>
  <si>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</si>
  <si>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</si>
  <si>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</si>
  <si>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</si>
  <si>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</si>
  <si>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</si>
  <si>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</si>
  <si>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</si>
  <si>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</si>
  <si>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</si>
  <si>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</si>
  <si>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</si>
  <si>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</si>
  <si>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</si>
  <si>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</si>
  <si>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</si>
  <si>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</si>
  <si>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</si>
  <si>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</si>
  <si>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</si>
  <si>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</si>
  <si>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</si>
  <si>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</si>
  <si>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</si>
  <si>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</si>
  <si>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</si>
  <si>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</si>
  <si>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</si>
  <si>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</si>
  <si>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</si>
  <si>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</si>
  <si>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</si>
  <si>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</si>
  <si>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</si>
  <si>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</si>
  <si>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</si>
  <si>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</si>
  <si>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</si>
  <si>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</si>
  <si>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</si>
  <si>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</si>
  <si>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</si>
  <si>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</si>
  <si>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</si>
  <si>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</si>
  <si>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</si>
  <si>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</si>
  <si>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</si>
  <si>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</si>
  <si>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</si>
  <si>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</si>
  <si>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</si>
  <si>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</si>
  <si>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</si>
  <si>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</si>
  <si>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</si>
  <si>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</si>
  <si>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</si>
  <si>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</si>
  <si>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</si>
  <si>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</si>
  <si>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</si>
  <si>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</si>
  <si>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</si>
  <si>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</si>
  <si>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</si>
  <si>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</si>
  <si>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</si>
  <si>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</si>
  <si>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</si>
  <si>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</si>
  <si>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</si>
  <si>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</si>
  <si>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</si>
  <si>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</si>
  <si>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</si>
  <si>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</si>
  <si>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</si>
  <si>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</si>
  <si>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</si>
  <si>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</si>
  <si>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</si>
  <si>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</si>
  <si>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</si>
  <si>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</si>
  <si>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</si>
  <si>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</si>
  <si>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</si>
  <si>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</si>
  <si>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</si>
  <si>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</si>
  <si>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</si>
  <si>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</si>
  <si>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</si>
  <si>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</si>
  <si>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</si>
  <si>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</si>
  <si>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</si>
  <si>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</si>
  <si>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</si>
  <si>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</si>
  <si>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</si>
  <si>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</si>
  <si>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</si>
  <si>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</si>
  <si>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</si>
  <si>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</si>
  <si>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</si>
  <si>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</si>
  <si>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</si>
  <si>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</si>
  <si>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</si>
  <si>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</si>
  <si>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</si>
  <si>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</si>
  <si>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</si>
  <si>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</si>
  <si>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</si>
  <si>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</si>
  <si>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</si>
  <si>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</si>
  <si>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</si>
  <si>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</si>
  <si>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</si>
  <si>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</si>
  <si>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</si>
  <si>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</si>
  <si>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</si>
  <si>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</si>
  <si>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</si>
  <si>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</si>
  <si>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</si>
  <si>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</si>
  <si>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</si>
  <si>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</si>
  <si>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</si>
  <si>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</si>
  <si>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</si>
  <si>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</si>
  <si>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</si>
  <si>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</si>
  <si>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</si>
  <si>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</si>
  <si>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</si>
  <si>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</si>
  <si>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</si>
  <si>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</si>
  <si>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</si>
  <si>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</si>
  <si>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</si>
  <si>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</si>
  <si>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</si>
  <si>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</si>
  <si>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</si>
  <si>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</si>
  <si>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</si>
  <si>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</si>
  <si>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</si>
  <si>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</si>
  <si>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</si>
  <si>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</si>
  <si>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</si>
  <si>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</si>
  <si>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</si>
  <si>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</si>
  <si>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</si>
  <si>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</si>
  <si>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</si>
  <si>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</si>
  <si>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</si>
  <si>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</si>
  <si>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</si>
  <si>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</si>
  <si>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</si>
  <si>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</si>
  <si>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</si>
  <si>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</si>
  <si>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</si>
  <si>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</si>
  <si>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</si>
  <si>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</si>
  <si>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</si>
  <si>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</si>
  <si>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</si>
  <si>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</si>
  <si>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</si>
  <si>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</si>
  <si>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</si>
  <si>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</si>
  <si>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</si>
  <si>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</si>
  <si>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</si>
  <si>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</si>
  <si>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</si>
  <si>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</si>
  <si>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</si>
  <si>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</si>
  <si>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</si>
  <si>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</si>
  <si>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</si>
  <si>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</si>
  <si>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</si>
  <si>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</si>
  <si>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</si>
  <si>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</si>
  <si>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</si>
  <si>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</si>
  <si>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</si>
  <si>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</si>
  <si>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</si>
  <si>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</si>
  <si>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</si>
  <si>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</si>
  <si>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</si>
  <si>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</si>
  <si>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</si>
  <si>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</si>
  <si>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</si>
  <si>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</si>
  <si>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</si>
  <si>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</si>
  <si>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</si>
  <si>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</si>
  <si>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</si>
  <si>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</si>
  <si>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</si>
  <si>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</si>
  <si>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</si>
  <si>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</si>
  <si>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</si>
  <si>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</si>
  <si>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</si>
  <si>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</si>
  <si>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</si>
  <si>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</si>
  <si>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</si>
  <si>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</si>
  <si>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</si>
  <si>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</si>
  <si>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</si>
  <si>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</si>
  <si>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</si>
  <si>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</si>
  <si>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</si>
  <si>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</si>
  <si>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</si>
  <si>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</si>
  <si>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</si>
  <si>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</si>
  <si>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</si>
  <si>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</si>
  <si>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</si>
  <si>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</si>
  <si>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</si>
  <si>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</si>
  <si>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</si>
  <si>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</si>
  <si>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</si>
  <si>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</si>
  <si>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</si>
  <si>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</si>
  <si>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</si>
  <si>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</si>
  <si>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</si>
  <si>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</si>
  <si>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</si>
  <si>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</si>
  <si>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</si>
  <si>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</si>
  <si>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</si>
  <si>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</si>
  <si>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</si>
  <si>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</si>
  <si>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</si>
  <si>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</si>
  <si>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</si>
  <si>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</si>
  <si>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</si>
  <si>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</si>
  <si>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</si>
  <si>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</si>
  <si>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</si>
  <si>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</si>
  <si>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</si>
  <si>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</si>
  <si>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</si>
  <si>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</si>
  <si>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</si>
  <si>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</si>
  <si>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</si>
  <si>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</si>
  <si>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</si>
  <si>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</si>
  <si>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</si>
  <si>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</si>
  <si>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</si>
  <si>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</si>
  <si>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</si>
  <si>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</si>
  <si>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</si>
  <si>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</si>
  <si>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</si>
  <si>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</si>
  <si>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</si>
  <si>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</si>
  <si>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</si>
  <si>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</si>
  <si>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</si>
  <si>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</si>
  <si>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</si>
  <si>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</si>
  <si>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</si>
  <si>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</si>
  <si>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</si>
  <si>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</si>
  <si>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</si>
  <si>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</si>
  <si>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</si>
  <si>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</si>
  <si>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</si>
  <si>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</si>
  <si>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</si>
  <si>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</si>
  <si>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</si>
  <si>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</si>
  <si>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</si>
  <si>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</si>
  <si>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</si>
  <si>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</si>
  <si>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</si>
  <si>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</si>
  <si>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</si>
  <si>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</si>
  <si>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</si>
  <si>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</si>
  <si>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</si>
  <si>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</si>
  <si>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</si>
  <si>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</si>
  <si>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</si>
  <si>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</si>
  <si>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</si>
  <si>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</si>
  <si>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</si>
  <si>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</si>
  <si>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</si>
  <si>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</si>
  <si>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</si>
  <si>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</si>
  <si>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</si>
  <si>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</si>
  <si>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</si>
  <si>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</si>
  <si>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</si>
  <si>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</si>
  <si>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</si>
  <si>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</si>
  <si>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</si>
  <si>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</si>
  <si>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</si>
  <si>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</si>
  <si>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</si>
  <si>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</si>
  <si>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</si>
  <si>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</si>
  <si>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</si>
  <si>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</si>
  <si>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</si>
  <si>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</si>
  <si>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</si>
  <si>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</si>
  <si>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</si>
  <si>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</si>
  <si>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</si>
  <si>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</si>
  <si>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</si>
  <si>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</si>
  <si>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</si>
  <si>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</si>
  <si>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</si>
  <si>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</si>
  <si>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</si>
  <si>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</si>
  <si>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</si>
  <si>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</si>
  <si>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</si>
  <si>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</si>
  <si>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</si>
  <si>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</si>
  <si>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</si>
  <si>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</si>
  <si>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</si>
  <si>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</si>
  <si>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</si>
  <si>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</si>
  <si>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</si>
  <si>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</si>
  <si>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</si>
  <si>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</si>
  <si>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</si>
  <si>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</si>
  <si>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</si>
  <si>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</si>
  <si>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</si>
  <si>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</si>
  <si>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</si>
  <si>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</si>
  <si>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</si>
  <si>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</si>
  <si>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</si>
  <si>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</si>
  <si>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</si>
  <si>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</si>
  <si>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</si>
  <si>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</si>
  <si>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</si>
  <si>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</si>
  <si>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</si>
  <si>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</si>
  <si>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</si>
  <si>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</si>
  <si>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</si>
  <si>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</si>
  <si>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</si>
  <si>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</si>
  <si>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</si>
  <si>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</si>
  <si>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</si>
  <si>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</si>
  <si>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</si>
  <si>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</si>
  <si>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</si>
  <si>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</si>
  <si>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</si>
  <si>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</si>
  <si>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</si>
  <si>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</si>
  <si>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</si>
  <si>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</si>
  <si>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</si>
  <si>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</si>
  <si>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</si>
  <si>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</si>
  <si>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</si>
  <si>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</si>
  <si>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</si>
  <si>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</si>
  <si>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</si>
  <si>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</si>
  <si>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</si>
  <si>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</si>
  <si>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</si>
  <si>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</si>
  <si>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</si>
  <si>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</si>
  <si>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</si>
  <si>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</si>
  <si>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</si>
  <si>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</si>
  <si>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</si>
  <si>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</si>
  <si>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</si>
  <si>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</si>
  <si>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</si>
  <si>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</si>
  <si>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</si>
  <si>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</si>
  <si>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</si>
  <si>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</si>
  <si>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</si>
  <si>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</si>
  <si>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</si>
  <si>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</si>
  <si>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</si>
  <si>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</si>
  <si>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</si>
  <si>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</si>
  <si>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</si>
  <si>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</si>
  <si>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</si>
  <si>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</si>
  <si>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</si>
  <si>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</si>
  <si>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</si>
  <si>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</si>
  <si>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</si>
  <si>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</si>
  <si>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</si>
  <si>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</si>
  <si>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</si>
  <si>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</si>
  <si>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</si>
  <si>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</si>
  <si>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</si>
  <si>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</si>
  <si>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</si>
  <si>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</si>
  <si>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</si>
  <si>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</si>
  <si>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</si>
  <si>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</si>
  <si>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</si>
  <si>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</si>
  <si>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</si>
  <si>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</si>
  <si>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</si>
  <si>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</si>
  <si>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</si>
  <si>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</si>
  <si>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</si>
  <si>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</si>
  <si>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</si>
  <si>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</si>
  <si>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</si>
  <si>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</si>
  <si>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</si>
  <si>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</si>
  <si>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</si>
  <si>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</si>
  <si>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</si>
  <si>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</si>
  <si>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</si>
  <si>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</si>
  <si>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</si>
  <si>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</si>
  <si>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</si>
  <si>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</si>
  <si>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</si>
  <si>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</si>
  <si>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</si>
  <si>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</si>
  <si>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</si>
  <si>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</si>
  <si>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</si>
  <si>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</si>
  <si>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</si>
  <si>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</si>
  <si>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</si>
  <si>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</si>
  <si>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</si>
  <si>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</si>
  <si>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</si>
  <si>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</si>
  <si>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</si>
  <si>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</si>
  <si>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</si>
  <si>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</si>
  <si>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</si>
  <si>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</si>
  <si>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</si>
  <si>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</si>
  <si>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</si>
  <si>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</si>
  <si>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</si>
  <si>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</si>
  <si>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</si>
  <si>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</si>
  <si>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</si>
  <si>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</si>
  <si>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</si>
  <si>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</si>
  <si>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</si>
  <si>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</si>
  <si>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</si>
  <si>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</si>
  <si>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</si>
  <si>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</si>
  <si>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</si>
  <si>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</si>
  <si>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</si>
  <si>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</si>
  <si>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</si>
  <si>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</si>
  <si>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</si>
  <si>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</si>
  <si>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</si>
  <si>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</si>
  <si>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</si>
  <si>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</si>
  <si>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</si>
  <si>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</si>
  <si>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</si>
  <si>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</si>
  <si>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</si>
  <si>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</si>
  <si>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</si>
  <si>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</si>
  <si>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</si>
  <si>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</si>
  <si>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</si>
  <si>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</si>
  <si>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</si>
  <si>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</si>
  <si>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</si>
  <si>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</si>
  <si>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</si>
  <si>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</si>
  <si>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</si>
  <si>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</si>
  <si>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</si>
  <si>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</si>
  <si>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</si>
  <si>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</si>
  <si>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</si>
  <si>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</si>
  <si>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</si>
  <si>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</si>
  <si>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</si>
  <si>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</si>
  <si>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</si>
  <si>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</si>
  <si>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</si>
  <si>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</si>
  <si>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</si>
  <si>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</si>
  <si>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</si>
  <si>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</si>
  <si>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</si>
  <si>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</si>
  <si>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</si>
  <si>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</si>
  <si>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</si>
  <si>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</si>
  <si>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</si>
  <si>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</si>
  <si>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</si>
  <si>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</si>
  <si>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</si>
  <si>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</si>
  <si>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</si>
  <si>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</si>
  <si>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</si>
  <si>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</si>
  <si>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</si>
  <si>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</si>
  <si>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</si>
  <si>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</si>
  <si>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</si>
  <si>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</si>
  <si>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</si>
  <si>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</si>
  <si>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</si>
  <si>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</si>
  <si>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</si>
  <si>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</si>
  <si>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</si>
  <si>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</si>
  <si>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</si>
  <si>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</si>
  <si>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</si>
  <si>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</si>
  <si>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</si>
  <si>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</si>
  <si>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</si>
  <si>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</si>
  <si>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</si>
  <si>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</si>
  <si>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</si>
  <si>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</si>
  <si>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</si>
  <si>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</si>
  <si>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</si>
  <si>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</si>
  <si>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</si>
  <si>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</si>
  <si>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</si>
  <si>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</si>
  <si>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</si>
  <si>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</si>
  <si>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</si>
  <si>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</si>
  <si>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</si>
  <si>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</si>
  <si>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</si>
  <si>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</si>
  <si>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</si>
  <si>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</si>
  <si>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</si>
  <si>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</si>
  <si>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</si>
  <si>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</si>
  <si>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</si>
  <si>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</si>
  <si>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</si>
  <si>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</si>
  <si>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</si>
  <si>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</si>
  <si>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</si>
  <si>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</si>
  <si>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</si>
  <si>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</si>
  <si>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</si>
  <si>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</si>
  <si>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</si>
  <si>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</si>
  <si>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</si>
  <si>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</si>
  <si>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</si>
  <si>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</si>
  <si>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</si>
  <si>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</si>
  <si>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</si>
  <si>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</si>
  <si>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</si>
  <si>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</si>
  <si>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</si>
  <si>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</si>
  <si>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</si>
  <si>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</si>
  <si>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</si>
  <si>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</si>
  <si>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</si>
  <si>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</si>
  <si>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</si>
  <si>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</si>
  <si>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</si>
  <si>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</si>
  <si>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</si>
  <si>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</si>
  <si>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</si>
  <si>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</si>
  <si>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</si>
  <si>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</si>
  <si>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</si>
  <si>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</si>
  <si>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</si>
  <si>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</si>
  <si>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</si>
  <si>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</si>
  <si>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</si>
  <si>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</si>
  <si>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</si>
  <si>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</si>
  <si>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</si>
  <si>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</si>
  <si>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</si>
  <si>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</si>
  <si>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</si>
  <si>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</si>
  <si>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</si>
  <si>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</si>
  <si>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</si>
  <si>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</si>
  <si>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</si>
  <si>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</si>
  <si>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</si>
  <si>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</si>
  <si>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</si>
  <si>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</si>
  <si>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</si>
  <si>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</si>
  <si>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</si>
  <si>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</si>
  <si>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</si>
  <si>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</si>
  <si>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</si>
  <si>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</si>
  <si>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</si>
  <si>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</si>
  <si>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</si>
  <si>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</si>
  <si>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</si>
  <si>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</si>
  <si>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</si>
  <si>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</si>
  <si>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</si>
  <si>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</si>
  <si>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</si>
  <si>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</si>
  <si>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</si>
  <si>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</si>
  <si>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</si>
  <si>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</si>
  <si>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</si>
  <si>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</si>
  <si>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</si>
  <si>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</si>
  <si>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</si>
  <si>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</si>
  <si>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</si>
  <si>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</si>
  <si>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</si>
  <si>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</si>
  <si>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</si>
  <si>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</si>
  <si>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</si>
  <si>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</si>
  <si>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</si>
  <si>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</si>
  <si>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</si>
  <si>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</si>
  <si>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</si>
  <si>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</si>
  <si>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</si>
  <si>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</si>
  <si>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</si>
  <si>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</si>
  <si>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</si>
  <si>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</si>
  <si>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</si>
  <si>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</si>
  <si>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</si>
  <si>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</si>
  <si>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</si>
  <si>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</si>
  <si>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</si>
  <si>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</si>
  <si>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</si>
  <si>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</si>
  <si>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</si>
  <si>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</si>
  <si>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</si>
  <si>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</si>
  <si>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</si>
  <si>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</si>
  <si>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</si>
  <si>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</si>
  <si>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</si>
  <si>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</si>
  <si>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</si>
  <si>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</si>
  <si>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</si>
  <si>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</si>
  <si>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</si>
  <si>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</si>
  <si>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</si>
  <si>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</si>
  <si>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</si>
  <si>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</si>
  <si>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</si>
  <si>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</si>
  <si>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</si>
  <si>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</si>
  <si>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</si>
  <si>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</si>
  <si>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</si>
  <si>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</si>
  <si>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</si>
  <si>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</si>
  <si>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</si>
  <si>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</si>
  <si>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</si>
  <si>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</si>
  <si>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</si>
  <si>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</si>
  <si>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</si>
  <si>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</si>
  <si>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</si>
  <si>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</si>
  <si>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</si>
  <si>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</si>
  <si>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</si>
  <si>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</si>
  <si>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</si>
  <si>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</si>
  <si>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</si>
  <si>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</si>
  <si>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</si>
  <si>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</si>
  <si>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</si>
  <si>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</si>
  <si>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</si>
  <si>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</si>
  <si>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</si>
  <si>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</si>
  <si>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</si>
  <si>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</si>
  <si>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</si>
  <si>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</si>
  <si>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</si>
  <si>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</si>
  <si>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</si>
  <si>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</si>
  <si>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</si>
  <si>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</si>
  <si>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</si>
  <si>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</si>
  <si>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</si>
  <si>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</si>
  <si>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</si>
  <si>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</si>
  <si>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</si>
  <si>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</si>
  <si>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</si>
  <si>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</si>
  <si>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</si>
  <si>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</si>
  <si>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</si>
  <si>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</si>
  <si>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</si>
  <si>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</si>
  <si>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</si>
  <si>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</si>
  <si>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</si>
  <si>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</si>
  <si>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</si>
  <si>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</si>
  <si>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</si>
  <si>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</si>
  <si>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</si>
  <si>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</si>
  <si>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</si>
  <si>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</si>
  <si>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</si>
  <si>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</si>
  <si>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</si>
  <si>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</si>
  <si>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</si>
  <si>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</si>
  <si>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</si>
  <si>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</si>
  <si>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</si>
  <si>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</si>
  <si>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</si>
  <si>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</si>
  <si>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</si>
  <si>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</si>
  <si>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</si>
  <si>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</si>
  <si>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</si>
  <si>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</si>
  <si>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</si>
  <si>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</si>
  <si>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</si>
  <si>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</si>
  <si>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</si>
  <si>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</si>
  <si>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</si>
  <si>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</si>
  <si>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</si>
  <si>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</si>
  <si>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</si>
  <si>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</si>
  <si>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</si>
  <si>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</si>
  <si>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</si>
  <si>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</si>
  <si>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</si>
  <si>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</si>
  <si>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</si>
  <si>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</si>
  <si>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</si>
  <si>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</si>
  <si>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</si>
  <si>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</si>
  <si>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</si>
  <si>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</si>
  <si>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</si>
  <si>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</si>
  <si>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</si>
  <si>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</si>
  <si>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</si>
  <si>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</si>
  <si>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</si>
  <si>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</si>
  <si>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</si>
  <si>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</si>
  <si>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</si>
  <si>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</si>
  <si>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</si>
  <si>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</si>
  <si>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</si>
  <si>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</si>
  <si>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</si>
  <si>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</si>
  <si>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</si>
  <si>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</si>
  <si>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</si>
  <si>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</si>
  <si>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</si>
  <si>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</si>
  <si>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</si>
  <si>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</si>
  <si>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</si>
  <si>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</si>
  <si>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</si>
  <si>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</si>
  <si>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</si>
  <si>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</si>
  <si>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</si>
  <si>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</si>
  <si>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</si>
  <si>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</si>
  <si>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</si>
  <si>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</si>
  <si>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</si>
  <si>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</si>
  <si>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</si>
  <si>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</si>
  <si>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</si>
  <si>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</si>
  <si>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</si>
  <si>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</si>
  <si>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</si>
  <si>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</si>
  <si>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</si>
  <si>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</si>
  <si>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</si>
  <si>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</si>
  <si>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</si>
  <si>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</si>
  <si>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</si>
  <si>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</si>
  <si>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</si>
  <si>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</si>
  <si>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</si>
  <si>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</si>
  <si>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</si>
  <si>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</si>
  <si>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</si>
  <si>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</si>
  <si>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</si>
  <si>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</si>
  <si>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</si>
  <si>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</si>
  <si>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</si>
  <si>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</si>
  <si>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</si>
  <si>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</si>
  <si>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</si>
  <si>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</si>
  <si>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</si>
  <si>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</si>
  <si>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</si>
  <si>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</si>
  <si>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</si>
  <si>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</si>
  <si>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</si>
  <si>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</si>
  <si>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</si>
  <si>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</si>
  <si>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</si>
  <si>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</si>
  <si>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</si>
  <si>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</si>
  <si>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</si>
  <si>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</si>
  <si>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</si>
  <si>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</si>
  <si>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</si>
  <si>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</si>
  <si>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</si>
  <si>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</si>
  <si>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</si>
  <si>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</si>
  <si>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</si>
  <si>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</si>
  <si>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</si>
  <si>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</si>
  <si>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</si>
  <si>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</si>
  <si>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</si>
  <si>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</si>
  <si>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</si>
  <si>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</si>
  <si>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</si>
  <si>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</si>
  <si>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</si>
  <si>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</si>
  <si>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</si>
  <si>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</si>
  <si>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</si>
  <si>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</si>
  <si>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</si>
  <si>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</si>
  <si>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</si>
  <si>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</si>
  <si>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</si>
  <si>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</si>
  <si>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</si>
  <si>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</si>
  <si>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</si>
  <si>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</si>
  <si>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</si>
  <si>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</si>
  <si>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</si>
  <si>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</si>
  <si>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</si>
  <si>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</si>
  <si>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</si>
  <si>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</si>
  <si>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</si>
  <si>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</si>
  <si>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</si>
  <si>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</si>
  <si>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FT-GRDELCDE1</t>
  </si>
  <si>
    <t>Power transmission to DE1</t>
  </si>
  <si>
    <t>Electricity between region</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</si>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</sst>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7">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69" fontId="12" fillId="55" borderId="0" xfId="2611" applyNumberFormat="1" applyFill="1"/>
    <xf numFmtId="1" fontId="12" fillId="55" borderId="0" xfId="2611" applyNumberFormat="1" applyFill="1"/>
    <xf numFmtId="2" fontId="12" fillId="55" borderId="0" xfId="2611" applyNumberFormat="1" applyFill="1"/>
    <xf numFmtId="188" fontId="12" fillId="55" borderId="0" xfId="2611" applyNumberFormat="1" applyFill="1"/>
    <xf numFmtId="193" fontId="12" fillId="55" borderId="0" xfId="2611" applyNumberFormat="1" applyFill="1"/>
    <xf numFmtId="171" fontId="0" fillId="0" borderId="0" xfId="0" applyNumberFormat="1" applyFont="1"/>
    <xf numFmtId="171" fontId="12" fillId="0" borderId="0" xfId="0" applyNumberFormat="1" applyFont="1" applyBorder="1"/>
    <xf numFmtId="0" fontId="0" fillId="98" borderId="0" xfId="0"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d.docs.live.net/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F88" sqref="F88"/>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Distribution!E16</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ELCHIG</v>
      </c>
      <c r="F126" s="1301" t="s">
        <v>2193</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57"/>
  <sheetViews>
    <sheetView topLeftCell="A220" zoomScale="80" zoomScaleNormal="80" workbookViewId="0">
      <selection activeCell="E235" sqref="E235"/>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66" spans="1:11" s="7" customFormat="1">
      <c r="A66" s="3"/>
      <c r="B66" s="20"/>
      <c r="C66" s="22"/>
      <c r="D66" s="398" t="s">
        <v>2196</v>
      </c>
      <c r="E66" s="398" t="s">
        <v>2143</v>
      </c>
      <c r="F66" s="20" t="s">
        <v>62</v>
      </c>
      <c r="G66" s="18"/>
      <c r="H66" s="20" t="s">
        <v>1672</v>
      </c>
    </row>
    <row r="67" spans="1:11" s="7" customFormat="1">
      <c r="A67" s="3"/>
      <c r="B67" s="20"/>
      <c r="C67" s="22"/>
      <c r="D67" s="398" t="s">
        <v>2201</v>
      </c>
      <c r="E67" s="398" t="s">
        <v>2143</v>
      </c>
      <c r="F67" s="20" t="s">
        <v>62</v>
      </c>
      <c r="G67" s="18"/>
      <c r="H67" s="20" t="s">
        <v>1672</v>
      </c>
    </row>
    <row r="68" spans="1:11" s="7" customFormat="1">
      <c r="A68" s="3"/>
      <c r="B68" s="20"/>
      <c r="C68" s="22"/>
      <c r="D68" s="398" t="s">
        <v>2174</v>
      </c>
      <c r="E68" s="398" t="s">
        <v>2147</v>
      </c>
      <c r="F68" s="20" t="s">
        <v>62</v>
      </c>
      <c r="G68" s="18"/>
      <c r="H68" s="20" t="s">
        <v>1672</v>
      </c>
    </row>
    <row r="69" spans="1:11" s="7" customFormat="1">
      <c r="A69" s="3"/>
      <c r="B69" s="20"/>
      <c r="C69" s="22"/>
      <c r="D69" s="398" t="s">
        <v>2175</v>
      </c>
      <c r="E69" s="398" t="s">
        <v>2137</v>
      </c>
      <c r="F69" s="20" t="s">
        <v>62</v>
      </c>
      <c r="G69" s="18"/>
      <c r="H69" s="20" t="s">
        <v>1672</v>
      </c>
    </row>
    <row r="70" spans="1:11" s="7" customFormat="1">
      <c r="A70" s="3"/>
      <c r="B70" s="20"/>
      <c r="C70" s="22"/>
      <c r="D70" s="398" t="s">
        <v>2176</v>
      </c>
      <c r="E70" s="398" t="s">
        <v>2137</v>
      </c>
      <c r="F70" s="20" t="s">
        <v>62</v>
      </c>
      <c r="G70" s="18"/>
      <c r="H70" s="20" t="s">
        <v>1672</v>
      </c>
    </row>
    <row r="71" spans="1:11" s="7" customFormat="1">
      <c r="A71" s="3"/>
      <c r="B71" s="20"/>
      <c r="C71" s="22"/>
      <c r="D71" s="398" t="s">
        <v>2177</v>
      </c>
      <c r="E71" s="398" t="s">
        <v>2137</v>
      </c>
      <c r="F71" s="20" t="s">
        <v>62</v>
      </c>
      <c r="G71" s="18"/>
      <c r="H71" s="20" t="s">
        <v>1672</v>
      </c>
    </row>
    <row r="72" spans="1:11" s="7" customFormat="1">
      <c r="A72" s="3"/>
      <c r="B72" s="20"/>
      <c r="C72" s="22"/>
      <c r="D72" s="398" t="s">
        <v>2178</v>
      </c>
      <c r="E72" s="398" t="s">
        <v>2137</v>
      </c>
      <c r="F72" s="20" t="s">
        <v>62</v>
      </c>
      <c r="G72" s="18"/>
      <c r="H72" s="20" t="s">
        <v>1672</v>
      </c>
    </row>
    <row r="73" spans="1:11" s="7" customFormat="1">
      <c r="A73" s="3"/>
      <c r="B73" s="20"/>
      <c r="C73" s="22"/>
      <c r="D73" s="398" t="s">
        <v>2179</v>
      </c>
      <c r="E73" s="398" t="s">
        <v>2135</v>
      </c>
      <c r="F73" s="20" t="s">
        <v>62</v>
      </c>
      <c r="G73" s="18"/>
      <c r="H73" s="20" t="s">
        <v>1672</v>
      </c>
    </row>
    <row r="74" spans="1:11" s="7" customFormat="1">
      <c r="A74" s="3"/>
      <c r="B74" s="20"/>
      <c r="C74" s="22"/>
      <c r="D74" s="398" t="s">
        <v>2180</v>
      </c>
      <c r="E74" s="398" t="s">
        <v>2135</v>
      </c>
      <c r="F74" s="20" t="s">
        <v>62</v>
      </c>
      <c r="G74" s="18"/>
      <c r="H74" s="20" t="s">
        <v>1672</v>
      </c>
    </row>
    <row r="75" spans="1:11" s="7" customFormat="1">
      <c r="A75" s="3"/>
      <c r="B75" s="20"/>
      <c r="C75" s="22"/>
      <c r="D75" s="398" t="s">
        <v>2181</v>
      </c>
      <c r="E75" s="398" t="s">
        <v>2135</v>
      </c>
      <c r="F75" s="20" t="s">
        <v>62</v>
      </c>
      <c r="G75" s="18"/>
      <c r="H75" s="20" t="s">
        <v>1672</v>
      </c>
    </row>
    <row r="76" spans="1:11" s="7" customFormat="1">
      <c r="A76" s="3"/>
      <c r="B76" s="20"/>
      <c r="C76" s="22"/>
      <c r="D76" s="398" t="s">
        <v>2194</v>
      </c>
      <c r="E76" s="398" t="s">
        <v>2133</v>
      </c>
      <c r="F76" s="20" t="s">
        <v>62</v>
      </c>
      <c r="G76" s="18"/>
      <c r="H76" s="20" t="s">
        <v>1672</v>
      </c>
    </row>
    <row r="77" spans="1:11" s="7" customFormat="1">
      <c r="A77" s="3"/>
      <c r="B77" s="20"/>
      <c r="C77" s="22"/>
      <c r="D77" s="398" t="s">
        <v>2195</v>
      </c>
      <c r="E77" s="398" t="s">
        <v>2143</v>
      </c>
      <c r="F77" s="20" t="s">
        <v>62</v>
      </c>
      <c r="G77" s="18"/>
      <c r="H77" s="20" t="s">
        <v>1672</v>
      </c>
    </row>
    <row r="78" spans="1:11" s="7" customFormat="1">
      <c r="A78" s="3"/>
      <c r="B78" s="20"/>
      <c r="C78" s="22"/>
      <c r="D78" s="398" t="s">
        <v>2206</v>
      </c>
      <c r="E78" s="398" t="s">
        <v>2135</v>
      </c>
      <c r="F78" s="20" t="s">
        <v>62</v>
      </c>
      <c r="G78" s="18"/>
      <c r="H78" s="20" t="s">
        <v>1672</v>
      </c>
    </row>
    <row r="79" spans="1:11" s="7" customFormat="1">
      <c r="A79" s="3"/>
      <c r="B79" s="20"/>
      <c r="C79" s="22"/>
      <c r="D79" s="398" t="s">
        <v>2179</v>
      </c>
      <c r="E79" s="398" t="s">
        <v>2135</v>
      </c>
      <c r="F79" s="20" t="s">
        <v>62</v>
      </c>
      <c r="G79" s="18"/>
      <c r="H79" s="20" t="s">
        <v>1672</v>
      </c>
      <c r="I79" s="20"/>
      <c r="J79" s="20"/>
      <c r="K79" s="3"/>
    </row>
    <row r="80" spans="1:11" s="7" customFormat="1">
      <c r="A80" s="3"/>
      <c r="B80" s="20"/>
      <c r="C80" s="22"/>
      <c r="D80" s="398" t="s">
        <v>2207</v>
      </c>
      <c r="E80" s="398" t="s">
        <v>2146</v>
      </c>
      <c r="F80" s="20" t="s">
        <v>62</v>
      </c>
      <c r="G80" s="18"/>
      <c r="H80" s="20" t="s">
        <v>1672</v>
      </c>
      <c r="I80" s="20"/>
      <c r="J80" s="20"/>
      <c r="K80" s="3"/>
    </row>
    <row r="85" spans="1:11" s="1262" customFormat="1">
      <c r="B85" s="1263" t="s">
        <v>171</v>
      </c>
      <c r="C85" s="1264"/>
      <c r="D85" s="1265" t="str">
        <f>$B$85&amp;Commodities!E46</f>
        <v>MINWST</v>
      </c>
      <c r="E85" s="1265" t="str">
        <f>"Mining technology - "&amp;Commodities!F46</f>
        <v>Mining technology - Waste</v>
      </c>
      <c r="F85" s="1263" t="s">
        <v>62</v>
      </c>
      <c r="G85" s="1265"/>
      <c r="H85" s="1263"/>
      <c r="I85" s="1263"/>
      <c r="J85" s="1263"/>
    </row>
    <row r="86" spans="1:11" s="7" customFormat="1">
      <c r="A86" s="3"/>
      <c r="B86" s="20"/>
      <c r="C86" s="22"/>
      <c r="D86" s="18" t="str">
        <f>$B$85&amp;Commodities!E47</f>
        <v>MINSTR</v>
      </c>
      <c r="E86" s="18" t="str">
        <f>"Mining technology - "&amp;Commodities!F47</f>
        <v>Mining technology - Straw</v>
      </c>
      <c r="F86" s="20" t="s">
        <v>62</v>
      </c>
      <c r="G86" s="18"/>
      <c r="H86" s="20"/>
      <c r="I86" s="20"/>
      <c r="J86" s="20"/>
      <c r="K86" s="3"/>
    </row>
    <row r="87" spans="1:11" s="7" customFormat="1">
      <c r="A87" s="3"/>
      <c r="B87" s="20"/>
      <c r="C87" s="22"/>
      <c r="D87" s="18" t="str">
        <f>$B$85&amp;Commodities!E48</f>
        <v>MINGRS</v>
      </c>
      <c r="E87" s="18" t="str">
        <f>"Mining technology - "&amp;Commodities!F48</f>
        <v>Mining technology - Grass</v>
      </c>
      <c r="F87" s="20" t="s">
        <v>62</v>
      </c>
      <c r="G87" s="18"/>
      <c r="H87" s="20"/>
      <c r="I87" s="20"/>
      <c r="J87" s="20"/>
      <c r="K87" s="3"/>
    </row>
    <row r="88" spans="1:11" s="7" customFormat="1">
      <c r="A88" s="3"/>
      <c r="B88" s="20"/>
      <c r="C88" s="22"/>
      <c r="D88" s="18" t="str">
        <f>$B$85&amp;Commodities!E49</f>
        <v>MINWPE</v>
      </c>
      <c r="E88" s="18" t="str">
        <f>"Mining technology - "&amp;Commodities!F49</f>
        <v>Mining technology - Wood pellets</v>
      </c>
      <c r="F88" s="20" t="s">
        <v>62</v>
      </c>
      <c r="G88" s="18"/>
      <c r="H88" s="20"/>
      <c r="I88" s="20"/>
      <c r="J88" s="20"/>
      <c r="K88" s="3"/>
    </row>
    <row r="89" spans="1:11" s="7" customFormat="1">
      <c r="A89" s="3"/>
      <c r="B89" s="20"/>
      <c r="C89" s="22"/>
      <c r="D89" s="18" t="str">
        <f>$B$85&amp;Commodities!E50</f>
        <v>MINWCH</v>
      </c>
      <c r="E89" s="18" t="str">
        <f>"Mining technology - "&amp;Commodities!F50</f>
        <v>Mining technology - Wood chips and wood waste</v>
      </c>
      <c r="F89" s="20" t="s">
        <v>62</v>
      </c>
      <c r="G89" s="18"/>
      <c r="H89" s="20"/>
      <c r="I89" s="20"/>
      <c r="J89" s="20"/>
      <c r="K89" s="3"/>
    </row>
    <row r="90" spans="1:11" s="7" customFormat="1">
      <c r="A90" s="3"/>
      <c r="B90" s="20"/>
      <c r="C90" s="22"/>
      <c r="D90" s="18" t="str">
        <f>$B$85&amp;Commodities!E51</f>
        <v>MINFIW</v>
      </c>
      <c r="E90" s="18" t="str">
        <f>"Mining technology - "&amp;Commodities!F51</f>
        <v>Mining technology - Firewood</v>
      </c>
      <c r="F90" s="20" t="s">
        <v>62</v>
      </c>
      <c r="G90" s="18"/>
      <c r="H90" s="20"/>
      <c r="I90" s="20"/>
      <c r="J90" s="20"/>
      <c r="K90" s="3"/>
    </row>
    <row r="91" spans="1:11" s="7" customFormat="1">
      <c r="A91" s="3"/>
      <c r="B91" s="20"/>
      <c r="C91" s="22"/>
      <c r="D91" s="18" t="str">
        <f>$B$85&amp;Commodities!E52</f>
        <v>MINCRN</v>
      </c>
      <c r="E91" s="18" t="str">
        <f>"Mining technology - "&amp;Commodities!F52</f>
        <v>Mining technology - Corn</v>
      </c>
      <c r="F91" s="20" t="s">
        <v>62</v>
      </c>
      <c r="G91" s="18"/>
      <c r="H91" s="20"/>
      <c r="I91" s="20"/>
      <c r="J91" s="20"/>
      <c r="K91" s="3"/>
    </row>
    <row r="92" spans="1:11" s="7" customFormat="1">
      <c r="A92" s="3"/>
      <c r="B92" s="20"/>
      <c r="C92" s="22"/>
      <c r="D92" s="18" t="str">
        <f>$B$85&amp;Commodities!E53</f>
        <v>MINRPS</v>
      </c>
      <c r="E92" s="18" t="str">
        <f>"Mining technology - "&amp;Commodities!F53</f>
        <v>Mining technology - Rapeseed</v>
      </c>
      <c r="F92" s="20" t="s">
        <v>62</v>
      </c>
      <c r="G92" s="18"/>
      <c r="H92" s="20"/>
      <c r="I92" s="20"/>
      <c r="J92" s="20"/>
      <c r="K92" s="3"/>
    </row>
    <row r="93" spans="1:11" s="7" customFormat="1">
      <c r="A93" s="3"/>
      <c r="B93" s="20"/>
      <c r="C93" s="22"/>
      <c r="D93" s="18" t="str">
        <f>$B$85&amp;Commodities!E54</f>
        <v>MINSGB</v>
      </c>
      <c r="E93" s="18" t="str">
        <f>"Mining technology - "&amp;Commodities!F54</f>
        <v>Mining technology - Sugar Beet</v>
      </c>
      <c r="F93" s="20" t="s">
        <v>62</v>
      </c>
      <c r="G93" s="18"/>
      <c r="H93" s="20"/>
      <c r="I93" s="20"/>
      <c r="J93" s="20"/>
      <c r="K93" s="3"/>
    </row>
    <row r="94" spans="1:11" s="7" customFormat="1">
      <c r="A94" s="3"/>
      <c r="B94" s="20"/>
      <c r="C94" s="22"/>
      <c r="D94" s="18" t="str">
        <f>$B$85&amp;Commodities!E55</f>
        <v>MINDLI</v>
      </c>
      <c r="E94" s="18" t="str">
        <f>"Mining technology - "&amp;Commodities!F55</f>
        <v>Mining technology - Deep Litter</v>
      </c>
      <c r="F94" s="20" t="s">
        <v>62</v>
      </c>
      <c r="G94" s="18"/>
      <c r="H94" s="20"/>
      <c r="I94" s="20"/>
      <c r="J94" s="20"/>
      <c r="K94" s="3"/>
    </row>
    <row r="95" spans="1:11" s="7" customFormat="1">
      <c r="A95" s="3"/>
      <c r="B95" s="20"/>
      <c r="C95" s="22"/>
      <c r="D95" s="18" t="str">
        <f>$B$85&amp;Commodities!E56</f>
        <v>MINMNR</v>
      </c>
      <c r="E95" s="18" t="str">
        <f>"Mining technology - "&amp;Commodities!F56</f>
        <v>Mining technology - Manure (Gylle)</v>
      </c>
      <c r="F95" s="20" t="s">
        <v>62</v>
      </c>
      <c r="G95" s="18"/>
      <c r="H95" s="20"/>
      <c r="I95" s="20"/>
      <c r="J95" s="20"/>
      <c r="K95" s="3"/>
    </row>
    <row r="96" spans="1:11" s="7" customFormat="1">
      <c r="A96" s="3"/>
      <c r="B96" s="20"/>
      <c r="C96" s="22"/>
      <c r="D96" s="18" t="str">
        <f>$B$85&amp;RIGHT(Commodities!E57,3)</f>
        <v>MINNGA</v>
      </c>
      <c r="E96" s="18" t="str">
        <f>"Mining technology - "&amp;Commodities!F57</f>
        <v>Mining technology - Mining Natural Gas</v>
      </c>
      <c r="F96" s="20" t="s">
        <v>62</v>
      </c>
      <c r="G96" s="18"/>
      <c r="H96" s="20"/>
      <c r="I96" s="20"/>
      <c r="J96" s="20"/>
      <c r="K96" s="3"/>
    </row>
    <row r="97" spans="1:11" s="7" customFormat="1">
      <c r="A97" s="3"/>
      <c r="B97" s="20"/>
      <c r="C97" s="22"/>
      <c r="D97" s="18" t="str">
        <f>$B$85&amp;RIGHT(Commodities!E58,3)</f>
        <v>MINCRD</v>
      </c>
      <c r="E97" s="18" t="str">
        <f>"Mining technology - "&amp;Commodities!F58</f>
        <v>Mining technology - Mining Crude Oil</v>
      </c>
      <c r="F97" s="20" t="s">
        <v>62</v>
      </c>
      <c r="G97" s="18"/>
      <c r="H97" s="20"/>
      <c r="I97" s="20"/>
      <c r="J97" s="20"/>
      <c r="K97" s="3"/>
    </row>
    <row r="98" spans="1:11" s="7" customFormat="1">
      <c r="A98" s="3"/>
      <c r="B98" s="20"/>
      <c r="C98" s="22"/>
      <c r="D98" s="18" t="str">
        <f>$B$85&amp;Commodities!E59</f>
        <v>MINWIN</v>
      </c>
      <c r="E98" s="18" t="str">
        <f>"Mining technology - "&amp;Commodities!F59</f>
        <v>Mining technology - Wind</v>
      </c>
      <c r="F98" s="20" t="s">
        <v>62</v>
      </c>
      <c r="G98" s="18"/>
      <c r="H98" s="20"/>
      <c r="I98" s="20"/>
      <c r="J98" s="20"/>
      <c r="K98" s="3"/>
    </row>
    <row r="99" spans="1:11" s="7" customFormat="1">
      <c r="A99" s="3"/>
      <c r="B99" s="20"/>
      <c r="C99" s="22"/>
      <c r="D99" s="18" t="str">
        <f>$B$85&amp;Commodities!E60</f>
        <v>MINHYD</v>
      </c>
      <c r="E99" s="18" t="str">
        <f>"Mining technology - "&amp;Commodities!F60</f>
        <v>Mining technology - Hydro</v>
      </c>
      <c r="F99" s="20" t="s">
        <v>62</v>
      </c>
      <c r="G99" s="18"/>
      <c r="H99" s="20"/>
      <c r="I99" s="20"/>
      <c r="J99" s="20"/>
      <c r="K99" s="3"/>
    </row>
    <row r="100" spans="1:11" s="7" customFormat="1">
      <c r="A100" s="3"/>
      <c r="B100" s="20"/>
      <c r="C100" s="22"/>
      <c r="D100" s="18" t="str">
        <f>$B$85&amp;Commodities!E61</f>
        <v>MINSOL</v>
      </c>
      <c r="E100" s="18" t="str">
        <f>"Mining technology - "&amp;Commodities!F61</f>
        <v>Mining technology - Solar</v>
      </c>
      <c r="F100" s="20" t="s">
        <v>62</v>
      </c>
      <c r="G100" s="18"/>
      <c r="H100" s="20"/>
      <c r="I100" s="20"/>
      <c r="J100" s="20"/>
      <c r="K100" s="3"/>
    </row>
    <row r="101" spans="1:11" s="7" customFormat="1">
      <c r="A101" s="3"/>
      <c r="B101" s="20"/>
      <c r="C101" s="22"/>
      <c r="D101" s="18" t="str">
        <f>$B$85&amp;Commodities!E62</f>
        <v>MINGEO</v>
      </c>
      <c r="E101" s="18" t="str">
        <f>"Mining technology - "&amp;Commodities!F62</f>
        <v>Mining technology - Geothermal</v>
      </c>
      <c r="F101" s="20" t="s">
        <v>62</v>
      </c>
      <c r="G101" s="18"/>
      <c r="H101" s="20"/>
      <c r="I101" s="20"/>
      <c r="J101" s="20"/>
      <c r="K101" s="3"/>
    </row>
    <row r="102" spans="1:11" s="7" customFormat="1">
      <c r="A102" s="3"/>
      <c r="B102" s="20"/>
      <c r="C102" s="22"/>
      <c r="D102" s="18" t="str">
        <f>$B$85&amp;Commodities!E63</f>
        <v>MINWAV</v>
      </c>
      <c r="E102" s="18" t="str">
        <f>"Mining technology - "&amp;Commodities!F63</f>
        <v>Mining technology - Wave</v>
      </c>
      <c r="F102" s="20" t="s">
        <v>62</v>
      </c>
      <c r="G102" s="18"/>
      <c r="H102" s="20"/>
      <c r="I102" s="20"/>
      <c r="J102" s="20"/>
      <c r="K102" s="3"/>
    </row>
    <row r="103" spans="1:11" s="7" customFormat="1">
      <c r="A103" s="3"/>
      <c r="B103" s="522"/>
      <c r="C103" s="551"/>
      <c r="D103" s="544" t="str">
        <f>$B$85&amp;Commodities!E64</f>
        <v>MINMOV</v>
      </c>
      <c r="E103" s="544" t="str">
        <f>"Mining technology - "&amp;Commodities!F64</f>
        <v>Mining technology - Movement - Dummy commodity for bike and walk</v>
      </c>
      <c r="F103" s="522" t="s">
        <v>62</v>
      </c>
      <c r="G103" s="544"/>
      <c r="H103" s="522"/>
      <c r="I103" s="522"/>
      <c r="J103" s="20"/>
      <c r="K103" s="3"/>
    </row>
    <row r="104" spans="1:11" s="7" customFormat="1">
      <c r="A104" s="3"/>
      <c r="B104" s="20" t="s">
        <v>298</v>
      </c>
      <c r="C104" s="22"/>
      <c r="D104" s="18" t="str">
        <f>$B$104&amp;Commodities!E12</f>
        <v>EXPCOA</v>
      </c>
      <c r="E104" s="18" t="str">
        <f>"Export technology - "&amp;Commodities!F12</f>
        <v>Export technology - Coal</v>
      </c>
      <c r="F104" s="20" t="s">
        <v>62</v>
      </c>
      <c r="G104" s="18"/>
      <c r="H104" s="20"/>
      <c r="I104" s="20"/>
      <c r="J104" s="20"/>
      <c r="K104" s="3"/>
    </row>
    <row r="105" spans="1:11" s="7" customFormat="1">
      <c r="A105" s="3"/>
      <c r="B105" s="20"/>
      <c r="C105" s="22"/>
      <c r="D105" s="18" t="str">
        <f>$B$104&amp;Commodities!E13</f>
        <v>EXPNGA</v>
      </c>
      <c r="E105" s="18" t="str">
        <f>"Export technology - "&amp;Commodities!F13</f>
        <v>Export technology - Natural Gas</v>
      </c>
      <c r="F105" s="20" t="s">
        <v>62</v>
      </c>
      <c r="G105" s="18"/>
      <c r="H105" s="20"/>
      <c r="I105" s="20"/>
      <c r="J105" s="20"/>
      <c r="K105" s="3"/>
    </row>
    <row r="106" spans="1:11" s="7" customFormat="1">
      <c r="A106" s="3"/>
      <c r="B106" s="20"/>
      <c r="C106" s="22"/>
      <c r="D106" s="18" t="str">
        <f>$B$104&amp;Commodities!E14</f>
        <v>EXPCRD</v>
      </c>
      <c r="E106" s="18" t="str">
        <f>"Export technology - "&amp;Commodities!F14</f>
        <v>Export technology - Crude Oil</v>
      </c>
      <c r="F106" s="20" t="s">
        <v>62</v>
      </c>
      <c r="G106" s="18"/>
      <c r="H106" s="20"/>
      <c r="I106" s="20"/>
      <c r="J106" s="20"/>
      <c r="K106" s="3"/>
    </row>
    <row r="107" spans="1:11" s="7" customFormat="1">
      <c r="A107" s="3"/>
      <c r="B107" s="20"/>
      <c r="C107" s="22"/>
      <c r="D107" s="18" t="str">
        <f>$B$104&amp;Commodities!E15</f>
        <v>EXPLPG</v>
      </c>
      <c r="E107" s="18" t="str">
        <f>"Export technology - "&amp;Commodities!F15</f>
        <v>Export technology - Liquid petrol gas</v>
      </c>
      <c r="F107" s="20" t="s">
        <v>62</v>
      </c>
      <c r="G107" s="18"/>
      <c r="H107" s="20"/>
      <c r="I107" s="20"/>
      <c r="J107" s="20"/>
      <c r="K107" s="3"/>
    </row>
    <row r="108" spans="1:11" s="7" customFormat="1">
      <c r="A108" s="3"/>
      <c r="B108" s="20"/>
      <c r="C108" s="22"/>
      <c r="D108" s="18" t="str">
        <f>$B$104&amp;Commodities!E16</f>
        <v>EXPLVN</v>
      </c>
      <c r="E108" s="18" t="str">
        <f>"Export technology - "&amp;Commodities!F16</f>
        <v>Export technology - Naphtha (Petroleoum)</v>
      </c>
      <c r="F108" s="20" t="s">
        <v>62</v>
      </c>
      <c r="G108" s="18"/>
      <c r="H108" s="20"/>
      <c r="I108" s="20"/>
      <c r="J108" s="20"/>
      <c r="K108" s="3"/>
    </row>
    <row r="109" spans="1:11" s="7" customFormat="1">
      <c r="A109" s="3"/>
      <c r="B109" s="20"/>
      <c r="C109" s="22"/>
      <c r="D109" s="18" t="str">
        <f>$B$104&amp;Commodities!E17</f>
        <v>EXPGSL</v>
      </c>
      <c r="E109" s="18" t="str">
        <f>"Export technology - "&amp;Commodities!F17</f>
        <v>Export technology - Gasoline</v>
      </c>
      <c r="F109" s="20" t="s">
        <v>62</v>
      </c>
      <c r="G109" s="18"/>
      <c r="H109" s="20"/>
      <c r="I109" s="20"/>
      <c r="J109" s="20"/>
      <c r="K109" s="3"/>
    </row>
    <row r="110" spans="1:11" s="7" customFormat="1">
      <c r="A110" s="3"/>
      <c r="B110" s="20"/>
      <c r="C110" s="22"/>
      <c r="D110" s="18" t="str">
        <f>$B$104&amp;Commodities!E18</f>
        <v>EXPKER</v>
      </c>
      <c r="E110" s="18" t="str">
        <f>"Export technology - "&amp;Commodities!F18</f>
        <v>Export technology - Kerosene</v>
      </c>
      <c r="F110" s="20" t="s">
        <v>62</v>
      </c>
      <c r="G110" s="18"/>
      <c r="H110" s="20"/>
      <c r="I110" s="20"/>
      <c r="J110" s="20"/>
      <c r="K110" s="3"/>
    </row>
    <row r="111" spans="1:11" s="7" customFormat="1">
      <c r="A111" s="3"/>
      <c r="B111" s="20"/>
      <c r="C111" s="22"/>
      <c r="D111" s="18" t="str">
        <f>$B$104&amp;Commodities!E19</f>
        <v>EXPDSL</v>
      </c>
      <c r="E111" s="18" t="str">
        <f>"Export technology - "&amp;Commodities!F19</f>
        <v>Export technology - Diesel</v>
      </c>
      <c r="F111" s="20" t="s">
        <v>62</v>
      </c>
      <c r="G111" s="18"/>
      <c r="H111" s="20"/>
      <c r="I111" s="20"/>
      <c r="J111" s="20"/>
      <c r="K111" s="3"/>
    </row>
    <row r="112" spans="1:11" s="7" customFormat="1">
      <c r="A112" s="3"/>
      <c r="B112" s="20"/>
      <c r="C112" s="22"/>
      <c r="D112" s="18" t="str">
        <f>$B$104&amp;Commodities!E20</f>
        <v>EXPHFO</v>
      </c>
      <c r="E112" s="18" t="str">
        <f>"Export technology - "&amp;Commodities!F20</f>
        <v>Export technology - Heavy Fuel Oil</v>
      </c>
      <c r="F112" s="20" t="s">
        <v>62</v>
      </c>
      <c r="G112" s="18"/>
      <c r="H112" s="20"/>
      <c r="I112" s="20"/>
      <c r="J112" s="20"/>
      <c r="K112" s="3"/>
    </row>
    <row r="113" spans="1:11" s="7" customFormat="1">
      <c r="A113" s="3"/>
      <c r="B113" s="20"/>
      <c r="C113" s="22"/>
      <c r="D113" s="18" t="str">
        <f>$B$104&amp;Commodities!E21</f>
        <v>EXPMGO</v>
      </c>
      <c r="E113" s="18" t="str">
        <f>"Export technology - "&amp;Commodities!F21</f>
        <v>Export technology - Marine Gas Oil</v>
      </c>
      <c r="F113" s="20" t="s">
        <v>62</v>
      </c>
      <c r="G113" s="18"/>
      <c r="H113" s="20"/>
      <c r="I113" s="20"/>
      <c r="J113" s="20"/>
      <c r="K113" s="3"/>
    </row>
    <row r="114" spans="1:11" s="7" customFormat="1">
      <c r="A114" s="3"/>
      <c r="B114" s="20"/>
      <c r="C114" s="22"/>
      <c r="D114" s="18" t="str">
        <f>$B$104&amp;Commodities!E22</f>
        <v>EXPAGSL</v>
      </c>
      <c r="E114" s="18" t="str">
        <f>"Export technology - "&amp;Commodities!F22</f>
        <v>Export technology - Aviation gasoline</v>
      </c>
      <c r="F114" s="20" t="s">
        <v>62</v>
      </c>
      <c r="G114" s="18"/>
      <c r="H114" s="20"/>
      <c r="I114" s="20"/>
      <c r="J114" s="20"/>
      <c r="K114" s="3"/>
    </row>
    <row r="115" spans="1:11" s="7" customFormat="1">
      <c r="A115" s="3"/>
      <c r="B115" s="20"/>
      <c r="C115" s="22"/>
      <c r="D115" s="18" t="str">
        <f>$B$104&amp;Commodities!E23</f>
        <v>EXPBGA</v>
      </c>
      <c r="E115" s="18" t="str">
        <f>"Export technology - "&amp;Commodities!F23</f>
        <v>Export technology - Biogas</v>
      </c>
      <c r="F115" s="20" t="s">
        <v>62</v>
      </c>
      <c r="G115" s="18"/>
      <c r="H115" s="20"/>
      <c r="I115" s="20"/>
      <c r="J115" s="20"/>
      <c r="K115" s="3"/>
    </row>
    <row r="116" spans="1:11" s="7" customFormat="1">
      <c r="A116" s="3"/>
      <c r="B116" s="20"/>
      <c r="C116" s="22"/>
      <c r="D116" s="18" t="str">
        <f>$B$104&amp;Commodities!E24</f>
        <v>EXPHFB</v>
      </c>
      <c r="E116" s="18" t="str">
        <f>"Export technology - "&amp;Commodities!F24</f>
        <v>Export technology - Heavy Fuel Bio Oil</v>
      </c>
      <c r="F116" s="20" t="s">
        <v>62</v>
      </c>
      <c r="G116" s="18"/>
      <c r="H116" s="20"/>
      <c r="I116" s="20"/>
      <c r="J116" s="20"/>
      <c r="K116" s="3"/>
    </row>
    <row r="117" spans="1:11" s="7" customFormat="1">
      <c r="A117" s="3"/>
      <c r="B117" s="20"/>
      <c r="C117" s="22"/>
      <c r="D117" s="18" t="str">
        <f>$B$104&amp;Commodities!E25</f>
        <v>EXPDDGS</v>
      </c>
      <c r="E117" s="18" t="str">
        <f>"Export technology - "&amp;Commodities!F25</f>
        <v>Export technology - Ethanol</v>
      </c>
      <c r="F117" s="20" t="s">
        <v>62</v>
      </c>
      <c r="G117" s="18"/>
      <c r="H117" s="20"/>
      <c r="I117" s="20"/>
      <c r="J117" s="20"/>
      <c r="K117" s="3"/>
    </row>
    <row r="118" spans="1:11" s="7" customFormat="1">
      <c r="A118" s="3"/>
      <c r="B118" s="20"/>
      <c r="C118" s="22"/>
      <c r="D118" s="18" t="str">
        <f>$B$104&amp;Commodities!E26</f>
        <v>EXPH2</v>
      </c>
      <c r="E118" s="18" t="str">
        <f>"Export technology - "&amp;Commodities!F26</f>
        <v>Export technology - Hydrogen</v>
      </c>
      <c r="F118" s="20" t="s">
        <v>62</v>
      </c>
      <c r="G118" s="18"/>
      <c r="H118" s="20"/>
      <c r="I118" s="20"/>
      <c r="J118" s="20"/>
      <c r="K118" s="3"/>
    </row>
    <row r="119" spans="1:11" s="7" customFormat="1">
      <c r="A119" s="3"/>
      <c r="B119" s="20"/>
      <c r="C119" s="22"/>
      <c r="D119" s="18" t="str">
        <f>$B$104&amp;Commodities!E27</f>
        <v>EXPH2G</v>
      </c>
      <c r="E119" s="18" t="str">
        <f>"Export technology - "&amp;Commodities!F27</f>
        <v>Export technology - Hydrogen Gas</v>
      </c>
      <c r="F119" s="20" t="s">
        <v>62</v>
      </c>
      <c r="G119" s="18"/>
      <c r="H119" s="20"/>
      <c r="I119" s="20"/>
      <c r="J119" s="20"/>
      <c r="K119" s="3"/>
    </row>
    <row r="120" spans="1:11" s="7" customFormat="1">
      <c r="A120" s="3"/>
      <c r="B120" s="20"/>
      <c r="C120" s="22"/>
      <c r="D120" s="18" t="str">
        <f>$B$104&amp;Commodities!E28</f>
        <v>EXPAMM</v>
      </c>
      <c r="E120" s="18" t="str">
        <f>"Export technology - "&amp;Commodities!F28</f>
        <v>Export technology - Ammonia (Liquid)</v>
      </c>
      <c r="F120" s="20" t="s">
        <v>62</v>
      </c>
      <c r="G120" s="18"/>
      <c r="H120" s="20"/>
      <c r="I120" s="20"/>
      <c r="J120" s="20"/>
      <c r="K120" s="3"/>
    </row>
    <row r="121" spans="1:11" s="7" customFormat="1">
      <c r="A121" s="3"/>
      <c r="B121" s="20"/>
      <c r="C121" s="22"/>
      <c r="D121" s="18" t="str">
        <f>$B$104&amp;Commodities!E29</f>
        <v>EXPDME</v>
      </c>
      <c r="E121" s="18" t="str">
        <f>"Export technology - "&amp;Commodities!F29</f>
        <v>Export technology - Dimethyl ether</v>
      </c>
      <c r="F121" s="20" t="s">
        <v>62</v>
      </c>
      <c r="G121" s="18"/>
      <c r="H121" s="20"/>
      <c r="I121" s="20"/>
      <c r="J121" s="20"/>
      <c r="K121" s="3"/>
    </row>
    <row r="122" spans="1:11" s="7" customFormat="1">
      <c r="A122" s="3"/>
      <c r="B122" s="20"/>
      <c r="C122" s="22"/>
      <c r="D122" s="18" t="str">
        <f>$B$104&amp;Commodities!E30</f>
        <v>EXPKRB1</v>
      </c>
      <c r="E122" s="18" t="str">
        <f>"Export technology - "&amp;Commodities!F30</f>
        <v>Export technology - Bio Kerosene G1</v>
      </c>
      <c r="F122" s="20" t="s">
        <v>62</v>
      </c>
      <c r="G122" s="18"/>
      <c r="H122" s="20"/>
      <c r="I122" s="20"/>
      <c r="J122" s="20"/>
      <c r="K122" s="3"/>
    </row>
    <row r="123" spans="1:11" s="7" customFormat="1">
      <c r="A123" s="3"/>
      <c r="B123" s="20"/>
      <c r="C123" s="22"/>
      <c r="D123" s="18" t="str">
        <f>$B$104&amp;Commodities!E31</f>
        <v>EXPKRB2</v>
      </c>
      <c r="E123" s="18" t="str">
        <f>"Export technology - "&amp;Commodities!F31</f>
        <v>Export technology - Bio Kerosene G2</v>
      </c>
      <c r="F123" s="20" t="s">
        <v>62</v>
      </c>
      <c r="G123" s="18"/>
      <c r="H123" s="20"/>
      <c r="I123" s="20"/>
      <c r="J123" s="20"/>
      <c r="K123" s="3"/>
    </row>
    <row r="124" spans="1:11" s="7" customFormat="1">
      <c r="A124" s="3"/>
      <c r="B124" s="20"/>
      <c r="C124" s="22"/>
      <c r="D124" s="18" t="str">
        <f>$B$104&amp;Commodities!E32</f>
        <v>EXPKRE</v>
      </c>
      <c r="E124" s="18" t="str">
        <f>"Export technology - "&amp;Commodities!F32</f>
        <v>Export technology - Electro Kerosene</v>
      </c>
      <c r="F124" s="20" t="s">
        <v>62</v>
      </c>
      <c r="G124" s="18"/>
      <c r="H124" s="20"/>
      <c r="I124" s="20"/>
      <c r="J124" s="20"/>
      <c r="K124" s="3"/>
    </row>
    <row r="125" spans="1:11" s="7" customFormat="1">
      <c r="A125" s="3"/>
      <c r="B125" s="20"/>
      <c r="C125" s="22"/>
      <c r="D125" s="18" t="str">
        <f>$B$104&amp;Commodities!E33</f>
        <v>EXPSNG1</v>
      </c>
      <c r="E125" s="18" t="str">
        <f>"Export technology - "&amp;Commodities!F33</f>
        <v>Export technology - Bio Synt. Nat. Gas G1</v>
      </c>
      <c r="F125" s="20" t="s">
        <v>62</v>
      </c>
      <c r="G125" s="18"/>
      <c r="H125" s="20"/>
      <c r="I125" s="20"/>
      <c r="J125" s="20"/>
      <c r="K125" s="3"/>
    </row>
    <row r="126" spans="1:11" s="7" customFormat="1">
      <c r="A126" s="3"/>
      <c r="B126" s="20"/>
      <c r="C126" s="22"/>
      <c r="D126" s="18" t="str">
        <f>$B$104&amp;Commodities!E34</f>
        <v>EXPSNG2</v>
      </c>
      <c r="E126" s="18" t="str">
        <f>"Export technology - "&amp;Commodities!F34</f>
        <v>Export technology - Bio Synt. Nat. Gas G2</v>
      </c>
      <c r="F126" s="20" t="s">
        <v>62</v>
      </c>
      <c r="G126" s="18"/>
      <c r="H126" s="20"/>
      <c r="I126" s="20"/>
      <c r="J126" s="20"/>
      <c r="K126" s="3"/>
    </row>
    <row r="127" spans="1:11" s="7" customFormat="1">
      <c r="A127" s="3"/>
      <c r="B127" s="20"/>
      <c r="C127" s="22"/>
      <c r="D127" s="18" t="str">
        <f>$B$104&amp;Commodities!E35</f>
        <v>EXPSNE</v>
      </c>
      <c r="E127" s="18" t="str">
        <f>"Export technology - "&amp;Commodities!F35</f>
        <v>Export technology - Electro Synt. Nat. Gas</v>
      </c>
      <c r="F127" s="20" t="s">
        <v>62</v>
      </c>
      <c r="G127" s="18"/>
      <c r="H127" s="20"/>
      <c r="I127" s="20"/>
      <c r="J127" s="20"/>
      <c r="K127" s="3"/>
    </row>
    <row r="128" spans="1:11" s="7" customFormat="1">
      <c r="A128" s="3"/>
      <c r="B128" s="20"/>
      <c r="C128" s="22"/>
      <c r="D128" s="18" t="str">
        <f>$B$104&amp;Commodities!E36</f>
        <v>EXPDSB1</v>
      </c>
      <c r="E128" s="18" t="str">
        <f>"Export technology - "&amp;Commodities!F36</f>
        <v>Export technology - Biodiesel G1</v>
      </c>
      <c r="F128" s="20" t="s">
        <v>62</v>
      </c>
      <c r="G128" s="18"/>
      <c r="H128" s="20"/>
      <c r="I128" s="20"/>
      <c r="J128" s="20"/>
      <c r="K128" s="3"/>
    </row>
    <row r="129" spans="1:11" s="7" customFormat="1">
      <c r="A129" s="3"/>
      <c r="B129" s="20"/>
      <c r="C129" s="22"/>
      <c r="D129" s="18" t="str">
        <f>$B$104&amp;Commodities!E37</f>
        <v>EXPDSB2</v>
      </c>
      <c r="E129" s="18" t="str">
        <f>"Export technology - "&amp;Commodities!F37</f>
        <v>Export technology - Biodiesel G2</v>
      </c>
      <c r="F129" s="20" t="s">
        <v>62</v>
      </c>
      <c r="G129" s="18"/>
      <c r="H129" s="20"/>
      <c r="I129" s="20"/>
      <c r="J129" s="20"/>
      <c r="K129" s="3"/>
    </row>
    <row r="130" spans="1:11" s="7" customFormat="1">
      <c r="A130" s="3"/>
      <c r="B130" s="20"/>
      <c r="C130" s="22"/>
      <c r="D130" s="18" t="str">
        <f>$B$104&amp;Commodities!E38</f>
        <v>EXPDSE</v>
      </c>
      <c r="E130" s="18" t="str">
        <f>"Export technology - "&amp;Commodities!F38</f>
        <v>Export technology - Electro Diesel</v>
      </c>
      <c r="F130" s="20" t="s">
        <v>62</v>
      </c>
      <c r="G130" s="18"/>
      <c r="H130" s="20"/>
      <c r="I130" s="20"/>
      <c r="J130" s="20"/>
      <c r="K130" s="3"/>
    </row>
    <row r="131" spans="1:11" s="7" customFormat="1">
      <c r="A131" s="3"/>
      <c r="B131" s="20"/>
      <c r="C131" s="22"/>
      <c r="D131" s="18" t="str">
        <f>$B$104&amp;Commodities!E39</f>
        <v>EXPGSB1</v>
      </c>
      <c r="E131" s="18" t="str">
        <f>"Export technology - "&amp;Commodities!F39</f>
        <v>Export technology - Bioethanol G1</v>
      </c>
      <c r="F131" s="20" t="s">
        <v>62</v>
      </c>
      <c r="G131" s="18"/>
      <c r="H131" s="20"/>
      <c r="I131" s="20"/>
      <c r="J131" s="20"/>
      <c r="K131" s="3"/>
    </row>
    <row r="132" spans="1:11" s="7" customFormat="1">
      <c r="A132" s="3"/>
      <c r="B132" s="20"/>
      <c r="C132" s="22"/>
      <c r="D132" s="18" t="str">
        <f>$B$104&amp;Commodities!E40</f>
        <v>EXPGSB2</v>
      </c>
      <c r="E132" s="18" t="str">
        <f>"Export technology - "&amp;Commodities!F40</f>
        <v>Export technology - Bioethanol G2</v>
      </c>
      <c r="F132" s="20" t="s">
        <v>62</v>
      </c>
      <c r="G132" s="18"/>
      <c r="H132" s="20"/>
      <c r="I132" s="20"/>
      <c r="J132" s="20"/>
      <c r="K132" s="3"/>
    </row>
    <row r="133" spans="1:11" s="7" customFormat="1">
      <c r="A133" s="3"/>
      <c r="B133" s="20"/>
      <c r="C133" s="22"/>
      <c r="D133" s="18" t="str">
        <f>$B$104&amp;Commodities!E41</f>
        <v>EXPGSE</v>
      </c>
      <c r="E133" s="18" t="str">
        <f>"Export technology - "&amp;Commodities!F41</f>
        <v>Export technology - Electro Gasoline</v>
      </c>
      <c r="F133" s="20" t="s">
        <v>62</v>
      </c>
      <c r="G133" s="18"/>
      <c r="H133" s="20"/>
      <c r="I133" s="20"/>
      <c r="J133" s="20"/>
      <c r="K133" s="3"/>
    </row>
    <row r="134" spans="1:11" s="7" customFormat="1">
      <c r="A134" s="3"/>
      <c r="B134" s="20"/>
      <c r="C134" s="22"/>
      <c r="D134" s="18" t="str">
        <f>$B$104&amp;Commodities!E42</f>
        <v>EXPMOB1</v>
      </c>
      <c r="E134" s="18" t="str">
        <f>"Export technology - "&amp;Commodities!F42</f>
        <v>Export technology - Bio Methanol G1</v>
      </c>
      <c r="F134" s="20" t="s">
        <v>62</v>
      </c>
      <c r="G134" s="18"/>
      <c r="H134" s="20"/>
      <c r="I134" s="20"/>
      <c r="J134" s="20"/>
      <c r="K134" s="3"/>
    </row>
    <row r="135" spans="1:11" s="7" customFormat="1">
      <c r="A135" s="3"/>
      <c r="B135" s="20"/>
      <c r="C135" s="22"/>
      <c r="D135" s="18" t="str">
        <f>$B$104&amp;Commodities!E43</f>
        <v>EXPMOB2</v>
      </c>
      <c r="E135" s="18" t="str">
        <f>"Export technology - "&amp;Commodities!F43</f>
        <v>Export technology - Bio Methanol G2</v>
      </c>
      <c r="F135" s="20" t="s">
        <v>62</v>
      </c>
      <c r="G135" s="18"/>
      <c r="H135" s="20"/>
      <c r="I135" s="20"/>
      <c r="J135" s="20"/>
      <c r="K135" s="3"/>
    </row>
    <row r="136" spans="1:11" s="7" customFormat="1">
      <c r="A136" s="3"/>
      <c r="B136" s="20"/>
      <c r="C136" s="22"/>
      <c r="D136" s="18" t="str">
        <f>$B$104&amp;Commodities!E44</f>
        <v>EXPMOE</v>
      </c>
      <c r="E136" s="18" t="str">
        <f>"Export technology - "&amp;Commodities!F44</f>
        <v>Export technology - Electro Methanol</v>
      </c>
      <c r="F136" s="20" t="s">
        <v>62</v>
      </c>
      <c r="G136" s="18"/>
      <c r="H136" s="20"/>
      <c r="I136" s="20"/>
      <c r="J136" s="20"/>
      <c r="K136" s="3"/>
    </row>
    <row r="137" spans="1:11" s="7" customFormat="1">
      <c r="A137" s="3"/>
      <c r="B137" s="20"/>
      <c r="C137" s="22"/>
      <c r="D137" s="18" t="str">
        <f>$B$104&amp;Commodities!E66</f>
        <v>EXPLNB</v>
      </c>
      <c r="E137" s="18" t="str">
        <f>"Export technology - "&amp;Commodities!F66</f>
        <v>Export technology - Bio Naphtha (Petroleoum)</v>
      </c>
      <c r="F137" s="20" t="s">
        <v>62</v>
      </c>
      <c r="G137" s="18"/>
      <c r="H137" s="20"/>
      <c r="I137" s="20"/>
      <c r="J137" s="20"/>
      <c r="K137" s="3"/>
    </row>
    <row r="138" spans="1:11" s="7" customFormat="1">
      <c r="A138" s="3"/>
      <c r="B138" s="20"/>
      <c r="C138" s="22"/>
      <c r="D138" s="18" t="str">
        <f>$B$104&amp;Commodities!E67</f>
        <v>EXPGLY</v>
      </c>
      <c r="E138" s="18" t="str">
        <f>"Export technology - "&amp;Commodities!F67</f>
        <v>Export technology - Glycerol</v>
      </c>
      <c r="F138" s="20" t="s">
        <v>62</v>
      </c>
      <c r="G138" s="18"/>
      <c r="H138" s="20"/>
      <c r="I138" s="20"/>
      <c r="J138" s="20"/>
      <c r="K138" s="3"/>
    </row>
    <row r="139" spans="1:11" s="7" customFormat="1">
      <c r="A139" s="3"/>
      <c r="B139" s="20"/>
      <c r="C139" s="22"/>
      <c r="D139" s="18" t="str">
        <f>$B$104&amp;Commodities!E68</f>
        <v>EXPRPC</v>
      </c>
      <c r="E139" s="18" t="str">
        <f>"Export technology - "&amp;Commodities!F68</f>
        <v>Export technology - Rape Cake</v>
      </c>
      <c r="F139" s="20" t="s">
        <v>62</v>
      </c>
      <c r="G139" s="18"/>
      <c r="H139" s="20"/>
      <c r="I139" s="20"/>
      <c r="J139" s="20"/>
      <c r="K139" s="3"/>
    </row>
    <row r="140" spans="1:11" s="7" customFormat="1">
      <c r="A140" s="3"/>
      <c r="B140" s="20"/>
      <c r="C140" s="22"/>
      <c r="D140" s="18" t="str">
        <f>$B$104&amp;Commodities!E69</f>
        <v>EXPSGP</v>
      </c>
      <c r="E140" s="18" t="str">
        <f>"Export technology - "&amp;Commodities!F69</f>
        <v>Export technology - Sugar Beet Pulp</v>
      </c>
      <c r="F140" s="20" t="s">
        <v>62</v>
      </c>
      <c r="G140" s="18"/>
      <c r="H140" s="20"/>
      <c r="I140" s="20"/>
      <c r="J140" s="20"/>
      <c r="K140" s="3"/>
    </row>
    <row r="141" spans="1:11" s="7" customFormat="1">
      <c r="A141" s="3"/>
      <c r="B141" s="20"/>
      <c r="C141" s="22"/>
      <c r="D141" s="18" t="str">
        <f>$B$104&amp;Commodities!E65</f>
        <v>EXPOTH</v>
      </c>
      <c r="E141" s="18" t="str">
        <f>"Export technology - "&amp;Commodities!F65</f>
        <v>Export technology - Other non energy related commodities</v>
      </c>
      <c r="F141" s="20" t="s">
        <v>62</v>
      </c>
      <c r="G141" s="18"/>
      <c r="H141" s="20"/>
      <c r="I141" s="20"/>
      <c r="J141" s="20"/>
      <c r="K141" s="3"/>
    </row>
    <row r="152" spans="1:11" s="7" customFormat="1">
      <c r="A152" s="3"/>
      <c r="B152" s="20"/>
      <c r="C152" s="22"/>
      <c r="D152" s="398" t="s">
        <v>2199</v>
      </c>
      <c r="E152" s="398" t="s">
        <v>2203</v>
      </c>
      <c r="F152" s="20" t="s">
        <v>62</v>
      </c>
      <c r="G152" s="18"/>
      <c r="H152" s="20" t="s">
        <v>1672</v>
      </c>
      <c r="I152" s="20"/>
      <c r="J152" s="20"/>
      <c r="K152" s="3"/>
    </row>
    <row r="153" spans="1:11" s="7" customFormat="1">
      <c r="A153" s="3"/>
      <c r="B153" s="20"/>
      <c r="C153" s="22"/>
      <c r="D153" s="398" t="s">
        <v>2202</v>
      </c>
      <c r="E153" s="398" t="s">
        <v>2204</v>
      </c>
      <c r="F153" s="20" t="s">
        <v>62</v>
      </c>
      <c r="G153" s="18"/>
      <c r="H153" s="20" t="s">
        <v>1672</v>
      </c>
      <c r="I153" s="20"/>
      <c r="J153" s="20"/>
      <c r="K153" s="3"/>
    </row>
    <row r="154" spans="1:11" s="7" customFormat="1">
      <c r="A154" s="3"/>
      <c r="B154" s="20"/>
      <c r="C154" s="22"/>
      <c r="D154" s="398" t="s">
        <v>2182</v>
      </c>
      <c r="E154" s="398" t="s">
        <v>2168</v>
      </c>
      <c r="F154" s="20" t="s">
        <v>62</v>
      </c>
      <c r="G154" s="18"/>
      <c r="H154" s="20" t="s">
        <v>1672</v>
      </c>
      <c r="I154" s="20"/>
      <c r="J154" s="20"/>
      <c r="K154" s="3"/>
    </row>
    <row r="155" spans="1:11" s="7" customFormat="1">
      <c r="A155" s="3"/>
      <c r="B155" s="20"/>
      <c r="C155" s="22"/>
      <c r="D155" s="398" t="s">
        <v>2183</v>
      </c>
      <c r="E155" s="398" t="s">
        <v>2169</v>
      </c>
      <c r="F155" s="20" t="s">
        <v>62</v>
      </c>
      <c r="G155" s="18"/>
      <c r="H155" s="20" t="s">
        <v>1672</v>
      </c>
      <c r="I155" s="20"/>
      <c r="J155" s="20"/>
      <c r="K155" s="3"/>
    </row>
    <row r="156" spans="1:11" s="7" customFormat="1">
      <c r="A156" s="3"/>
      <c r="B156" s="20"/>
      <c r="C156" s="22"/>
      <c r="D156" s="398" t="s">
        <v>2184</v>
      </c>
      <c r="E156" s="398" t="s">
        <v>2170</v>
      </c>
      <c r="F156" s="20" t="s">
        <v>62</v>
      </c>
      <c r="G156" s="18"/>
      <c r="H156" s="20" t="s">
        <v>1672</v>
      </c>
      <c r="I156" s="20"/>
      <c r="J156" s="20"/>
      <c r="K156" s="3"/>
    </row>
    <row r="157" spans="1:11" s="7" customFormat="1">
      <c r="A157" s="3"/>
      <c r="B157" s="20"/>
      <c r="C157" s="22"/>
      <c r="D157" s="398" t="s">
        <v>2185</v>
      </c>
      <c r="E157" s="398" t="s">
        <v>2171</v>
      </c>
      <c r="F157" s="20" t="s">
        <v>62</v>
      </c>
      <c r="G157" s="18"/>
      <c r="H157" s="20" t="s">
        <v>1672</v>
      </c>
      <c r="I157" s="20"/>
      <c r="J157" s="20"/>
      <c r="K157" s="3"/>
    </row>
    <row r="158" spans="1:11" s="7" customFormat="1">
      <c r="A158" s="3"/>
      <c r="B158" s="20"/>
      <c r="C158" s="22"/>
      <c r="D158" s="398" t="s">
        <v>2186</v>
      </c>
      <c r="E158" s="398" t="s">
        <v>2172</v>
      </c>
      <c r="F158" s="20" t="s">
        <v>62</v>
      </c>
      <c r="G158" s="18"/>
      <c r="H158" s="20" t="s">
        <v>1672</v>
      </c>
      <c r="I158" s="20"/>
      <c r="J158" s="20"/>
      <c r="K158" s="3"/>
    </row>
    <row r="159" spans="1:11" s="7" customFormat="1">
      <c r="A159" s="3"/>
      <c r="B159" s="20"/>
      <c r="C159" s="22"/>
      <c r="D159" s="398" t="s">
        <v>2187</v>
      </c>
      <c r="E159" s="398" t="s">
        <v>2200</v>
      </c>
      <c r="F159" s="20" t="s">
        <v>62</v>
      </c>
      <c r="G159" s="18"/>
      <c r="H159" s="20" t="s">
        <v>1672</v>
      </c>
      <c r="I159" s="20"/>
      <c r="J159" s="20"/>
      <c r="K159" s="3"/>
    </row>
    <row r="160" spans="1:11" s="7" customFormat="1">
      <c r="A160" s="3"/>
      <c r="B160" s="20"/>
      <c r="C160" s="22"/>
      <c r="D160" s="398" t="s">
        <v>2188</v>
      </c>
      <c r="E160" s="398" t="s">
        <v>2173</v>
      </c>
      <c r="F160" s="20" t="s">
        <v>62</v>
      </c>
      <c r="G160" s="18"/>
      <c r="H160" s="20" t="s">
        <v>1672</v>
      </c>
      <c r="I160" s="20"/>
      <c r="J160" s="20"/>
      <c r="K160" s="3"/>
    </row>
    <row r="161" spans="1:11" s="7" customFormat="1">
      <c r="A161" s="3"/>
      <c r="B161" s="20"/>
      <c r="C161" s="22"/>
      <c r="D161" s="398" t="s">
        <v>2189</v>
      </c>
      <c r="E161" s="398" t="s">
        <v>2172</v>
      </c>
      <c r="F161" s="20" t="s">
        <v>62</v>
      </c>
      <c r="G161" s="18"/>
      <c r="H161" s="20" t="s">
        <v>1672</v>
      </c>
      <c r="I161" s="20"/>
      <c r="J161" s="20"/>
      <c r="K161" s="3"/>
    </row>
    <row r="162" spans="1:11" s="7" customFormat="1">
      <c r="A162" s="3"/>
      <c r="B162" s="20"/>
      <c r="C162" s="22"/>
      <c r="D162" s="398" t="s">
        <v>2197</v>
      </c>
      <c r="E162" s="398" t="s">
        <v>2209</v>
      </c>
      <c r="F162" s="20" t="s">
        <v>62</v>
      </c>
      <c r="G162" s="18"/>
      <c r="H162" s="20" t="s">
        <v>1672</v>
      </c>
      <c r="I162" s="20"/>
      <c r="J162" s="20"/>
      <c r="K162" s="3"/>
    </row>
    <row r="163" spans="1:11" s="7" customFormat="1">
      <c r="A163" s="3"/>
      <c r="B163" s="20"/>
      <c r="C163" s="22"/>
      <c r="D163" s="398" t="s">
        <v>2198</v>
      </c>
      <c r="E163" s="398" t="s">
        <v>2210</v>
      </c>
      <c r="F163" s="20" t="s">
        <v>62</v>
      </c>
      <c r="G163" s="18"/>
      <c r="H163" s="20" t="s">
        <v>1672</v>
      </c>
      <c r="I163" s="20"/>
      <c r="J163" s="20"/>
      <c r="K163" s="3"/>
    </row>
    <row r="164" spans="1:11" s="7" customFormat="1">
      <c r="A164" s="3"/>
      <c r="B164" s="20"/>
      <c r="C164" s="22"/>
      <c r="D164" s="398" t="s">
        <v>2205</v>
      </c>
      <c r="E164" s="398" t="s">
        <v>2204</v>
      </c>
      <c r="F164" s="20" t="s">
        <v>62</v>
      </c>
      <c r="G164" s="18"/>
      <c r="H164" s="20" t="s">
        <v>1672</v>
      </c>
    </row>
    <row r="165" spans="1:11" s="7" customFormat="1">
      <c r="A165" s="3"/>
      <c r="B165" s="20"/>
      <c r="C165" s="22"/>
      <c r="D165" s="398" t="s">
        <v>2187</v>
      </c>
      <c r="E165" s="398" t="s">
        <v>2211</v>
      </c>
      <c r="F165" s="20" t="s">
        <v>62</v>
      </c>
      <c r="G165" s="18"/>
      <c r="H165" s="20" t="s">
        <v>1672</v>
      </c>
      <c r="I165" s="20"/>
      <c r="J165" s="20"/>
      <c r="K165" s="3"/>
    </row>
    <row r="166" spans="1:11" s="7" customFormat="1">
      <c r="A166" s="3"/>
      <c r="B166" s="20"/>
      <c r="C166" s="22"/>
      <c r="D166" s="398" t="s">
        <v>2208</v>
      </c>
      <c r="E166" s="398" t="s">
        <v>2212</v>
      </c>
      <c r="F166" s="20" t="s">
        <v>62</v>
      </c>
      <c r="G166" s="18"/>
      <c r="H166" s="20" t="s">
        <v>1672</v>
      </c>
      <c r="I166" s="20"/>
      <c r="J166" s="20"/>
      <c r="K166" s="3"/>
    </row>
    <row r="167" spans="1:11" s="1262" customFormat="1">
      <c r="B167" s="1266" t="s">
        <v>143</v>
      </c>
      <c r="C167" s="1264"/>
      <c r="D167" s="1267" t="str">
        <f>"FT-"&amp;Commodities!E81</f>
        <v>FT-SUPELC</v>
      </c>
      <c r="E167" s="1267" t="str">
        <f>"FT technology - "&amp;Commodities!F81</f>
        <v>FT technology - Supply electricity</v>
      </c>
      <c r="F167" s="1266" t="s">
        <v>62</v>
      </c>
      <c r="G167" s="1265"/>
      <c r="H167" s="1268" t="s">
        <v>1672</v>
      </c>
      <c r="I167" s="1263"/>
      <c r="J167" s="1263"/>
    </row>
    <row r="168" spans="1:11" s="7" customFormat="1">
      <c r="A168" s="3"/>
      <c r="B168" s="20"/>
      <c r="C168" s="22"/>
      <c r="D168" s="484" t="str">
        <f>"FT-"&amp;Commodities!E82</f>
        <v>FT-SUPHETC</v>
      </c>
      <c r="E168" s="484" t="str">
        <f>"FT technology - "&amp;Commodities!F82</f>
        <v>FT technology - Supply Decentral district heating</v>
      </c>
      <c r="F168" s="398" t="s">
        <v>62</v>
      </c>
      <c r="G168" s="18"/>
      <c r="H168" s="481" t="s">
        <v>1672</v>
      </c>
      <c r="I168" s="20"/>
      <c r="J168" s="20"/>
      <c r="K168" s="3"/>
    </row>
    <row r="169" spans="1:11" s="7" customFormat="1">
      <c r="A169" s="3"/>
      <c r="B169" s="522"/>
      <c r="C169" s="551"/>
      <c r="D169" s="525" t="str">
        <f>"FT-"&amp;Commodities!E83</f>
        <v>FT-SUPHETD</v>
      </c>
      <c r="E169" s="525" t="str">
        <f>"FT technology - "&amp;Commodities!F83</f>
        <v>FT technology - Supply Central district heating</v>
      </c>
      <c r="F169" s="521" t="s">
        <v>62</v>
      </c>
      <c r="G169" s="544"/>
      <c r="H169" s="481" t="s">
        <v>1672</v>
      </c>
      <c r="I169" s="522"/>
      <c r="J169" s="20"/>
      <c r="K169" s="3"/>
    </row>
    <row r="170" spans="1:11" s="7" customFormat="1">
      <c r="A170" s="3"/>
      <c r="B170" s="398"/>
      <c r="C170" s="22"/>
      <c r="D170" s="484" t="str">
        <f>"FT-"&amp;Commodities!E84</f>
        <v>FT-SUPCOA</v>
      </c>
      <c r="E170" s="484" t="str">
        <f>"FT technology - "&amp;Commodities!F84</f>
        <v>FT technology - Supply Coal</v>
      </c>
      <c r="F170" s="398" t="s">
        <v>62</v>
      </c>
      <c r="G170" s="18"/>
      <c r="H170" s="20"/>
      <c r="I170" s="20"/>
      <c r="J170" s="20"/>
      <c r="K170" s="3"/>
    </row>
    <row r="171" spans="1:11" s="7" customFormat="1">
      <c r="A171" s="3"/>
      <c r="B171" s="20"/>
      <c r="C171" s="22"/>
      <c r="D171" s="484" t="str">
        <f>"FT-"&amp;Commodities!E85</f>
        <v>FT-SUPNGA</v>
      </c>
      <c r="E171" s="484" t="str">
        <f>"FT technology - "&amp;Commodities!F85</f>
        <v>FT technology - Supply Natural Gas</v>
      </c>
      <c r="F171" s="398" t="s">
        <v>62</v>
      </c>
      <c r="G171" s="18"/>
      <c r="H171" s="20"/>
      <c r="I171" s="20"/>
      <c r="J171" s="20"/>
      <c r="K171" s="3"/>
    </row>
    <row r="172" spans="1:11" s="7" customFormat="1">
      <c r="A172" s="3"/>
      <c r="B172" s="20"/>
      <c r="C172" s="22"/>
      <c r="D172" s="484" t="str">
        <f>"FT-"&amp;Commodities!E86</f>
        <v>FT-SUPCRD</v>
      </c>
      <c r="E172" s="484" t="str">
        <f>"FT technology - "&amp;Commodities!F86</f>
        <v>FT technology - Supply Crude Oil</v>
      </c>
      <c r="F172" s="398" t="s">
        <v>62</v>
      </c>
      <c r="G172" s="18"/>
      <c r="H172" s="20"/>
      <c r="I172" s="20"/>
      <c r="J172" s="20"/>
      <c r="K172" s="3"/>
    </row>
    <row r="173" spans="1:11" s="7" customFormat="1">
      <c r="A173" s="3"/>
      <c r="B173" s="20"/>
      <c r="C173" s="22"/>
      <c r="D173" s="484" t="str">
        <f>"FT-"&amp;Commodities!E87</f>
        <v>FT-SUPLPG</v>
      </c>
      <c r="E173" s="484" t="str">
        <f>"FT technology - "&amp;Commodities!F87</f>
        <v>FT technology - Supply Liquid petrol gas</v>
      </c>
      <c r="F173" s="398" t="s">
        <v>62</v>
      </c>
      <c r="G173" s="18"/>
      <c r="H173" s="20"/>
      <c r="I173" s="20"/>
      <c r="J173" s="20"/>
      <c r="K173" s="3"/>
    </row>
    <row r="174" spans="1:11" s="7" customFormat="1">
      <c r="A174" s="3"/>
      <c r="B174" s="20"/>
      <c r="C174" s="22"/>
      <c r="D174" s="484" t="str">
        <f>"FT-"&amp;Commodities!E88</f>
        <v>FT-SUPLVN</v>
      </c>
      <c r="E174" s="484" t="str">
        <f>"FT technology - "&amp;Commodities!F88</f>
        <v>FT technology - Supply Naphtha (Petroleoum)</v>
      </c>
      <c r="F174" s="398" t="s">
        <v>62</v>
      </c>
      <c r="G174" s="18"/>
      <c r="H174" s="20"/>
      <c r="I174" s="20"/>
      <c r="J174" s="20"/>
      <c r="K174" s="3"/>
    </row>
    <row r="175" spans="1:11" s="7" customFormat="1">
      <c r="A175" s="3"/>
      <c r="B175" s="20"/>
      <c r="C175" s="22"/>
      <c r="D175" s="484" t="str">
        <f>"FT-"&amp;Commodities!E89</f>
        <v>FT-SUPGSL</v>
      </c>
      <c r="E175" s="484" t="str">
        <f>"FT technology - "&amp;Commodities!F89</f>
        <v>FT technology - Supply Gasoline</v>
      </c>
      <c r="F175" s="398" t="s">
        <v>62</v>
      </c>
      <c r="G175" s="18"/>
      <c r="H175" s="20"/>
      <c r="I175" s="20"/>
      <c r="J175" s="20"/>
      <c r="K175" s="3"/>
    </row>
    <row r="176" spans="1:11" s="7" customFormat="1">
      <c r="A176" s="3"/>
      <c r="B176" s="20"/>
      <c r="C176" s="22"/>
      <c r="D176" s="484" t="str">
        <f>"FT-"&amp;Commodities!E90</f>
        <v>FT-SUPKER</v>
      </c>
      <c r="E176" s="484" t="str">
        <f>"FT technology - "&amp;Commodities!F90</f>
        <v>FT technology - Supply Kerosene</v>
      </c>
      <c r="F176" s="398" t="s">
        <v>62</v>
      </c>
      <c r="G176" s="18"/>
      <c r="H176" s="20"/>
      <c r="I176" s="20"/>
      <c r="J176" s="20"/>
      <c r="K176" s="3"/>
    </row>
    <row r="177" spans="1:11" s="7" customFormat="1">
      <c r="A177" s="3"/>
      <c r="B177" s="20"/>
      <c r="C177" s="22"/>
      <c r="D177" s="484" t="str">
        <f>"FT-"&amp;Commodities!E91</f>
        <v>FT-SUPDSL</v>
      </c>
      <c r="E177" s="484" t="str">
        <f>"FT technology - "&amp;Commodities!F91</f>
        <v>FT technology - Supply Diesel</v>
      </c>
      <c r="F177" s="398" t="s">
        <v>62</v>
      </c>
      <c r="G177" s="18"/>
      <c r="H177" s="20"/>
      <c r="I177" s="20"/>
      <c r="J177" s="20"/>
      <c r="K177" s="3"/>
    </row>
    <row r="178" spans="1:11" s="7" customFormat="1">
      <c r="A178" s="3"/>
      <c r="B178" s="20"/>
      <c r="C178" s="22"/>
      <c r="D178" s="484" t="str">
        <f>"FT-"&amp;Commodities!E92</f>
        <v>FT-SUPHFO</v>
      </c>
      <c r="E178" s="484" t="str">
        <f>"FT technology - "&amp;Commodities!F92</f>
        <v>FT technology - Supply Heavy Fuel Oil</v>
      </c>
      <c r="F178" s="398" t="s">
        <v>62</v>
      </c>
      <c r="G178" s="18"/>
      <c r="H178" s="20"/>
      <c r="I178" s="20"/>
      <c r="J178" s="20"/>
      <c r="K178" s="3"/>
    </row>
    <row r="179" spans="1:11">
      <c r="D179" s="484" t="str">
        <f>"FT-"&amp;Commodities!E93</f>
        <v>FT-SUPMGO</v>
      </c>
      <c r="E179" s="484" t="str">
        <f>"FT technology - "&amp;Commodities!F93</f>
        <v>FT technology - Supply Marine Gas Oil</v>
      </c>
      <c r="F179" s="398" t="s">
        <v>62</v>
      </c>
      <c r="G179" s="18"/>
      <c r="H179" s="15"/>
      <c r="I179" s="15"/>
      <c r="J179" s="15"/>
    </row>
    <row r="180" spans="1:11">
      <c r="D180" s="484" t="str">
        <f>"FT-"&amp;Commodities!E94</f>
        <v>FT-SUPAGSL</v>
      </c>
      <c r="E180" s="484" t="str">
        <f>"FT technology - "&amp;Commodities!F94</f>
        <v>FT technology - Supply Aviation gasoline</v>
      </c>
      <c r="F180" s="398" t="s">
        <v>62</v>
      </c>
      <c r="G180" s="18"/>
      <c r="H180" s="15"/>
      <c r="I180" s="15"/>
      <c r="J180" s="15"/>
    </row>
    <row r="181" spans="1:11">
      <c r="D181" s="484" t="str">
        <f>"FT-"&amp;Commodities!E95</f>
        <v>FT-SUPWST</v>
      </c>
      <c r="E181" s="484" t="str">
        <f>"FT technology - "&amp;Commodities!F95</f>
        <v>FT technology - Supply Waste</v>
      </c>
      <c r="F181" s="398" t="s">
        <v>62</v>
      </c>
      <c r="G181" s="18"/>
      <c r="H181" s="15"/>
      <c r="I181" s="15"/>
      <c r="J181" s="15"/>
    </row>
    <row r="182" spans="1:11">
      <c r="D182" s="484" t="str">
        <f>"FT-"&amp;Commodities!E96</f>
        <v>FT-SUPSTR</v>
      </c>
      <c r="E182" s="484" t="str">
        <f>"FT technology - "&amp;Commodities!F96</f>
        <v>FT technology - Supply Straw</v>
      </c>
      <c r="F182" s="398" t="s">
        <v>62</v>
      </c>
      <c r="G182" s="18"/>
      <c r="H182" s="15"/>
      <c r="I182" s="15"/>
      <c r="J182" s="15"/>
    </row>
    <row r="183" spans="1:11">
      <c r="D183" s="484" t="str">
        <f>"FT-"&amp;Commodities!E97</f>
        <v>FT-SUPGRS</v>
      </c>
      <c r="E183" s="484" t="str">
        <f>"FT technology - "&amp;Commodities!F97</f>
        <v>FT technology - Supply Grass</v>
      </c>
      <c r="F183" s="398" t="s">
        <v>62</v>
      </c>
      <c r="G183" s="18"/>
      <c r="H183" s="15"/>
      <c r="I183" s="15"/>
      <c r="J183" s="15"/>
    </row>
    <row r="184" spans="1:11">
      <c r="D184" s="484" t="str">
        <f>"FT-"&amp;Commodities!E98</f>
        <v>FT-SUPWPE</v>
      </c>
      <c r="E184" s="484" t="str">
        <f>"FT technology - "&amp;Commodities!F98</f>
        <v>FT technology - Supply Wood pellets</v>
      </c>
      <c r="F184" s="398" t="s">
        <v>62</v>
      </c>
      <c r="G184" s="18"/>
      <c r="H184" s="15"/>
      <c r="I184" s="15"/>
      <c r="J184" s="15"/>
    </row>
    <row r="185" spans="1:11">
      <c r="D185" s="484" t="str">
        <f>"FT-"&amp;Commodities!E99</f>
        <v>FT-SUPWCH</v>
      </c>
      <c r="E185" s="484" t="str">
        <f>"FT technology - "&amp;Commodities!F99</f>
        <v>FT technology - Supply Wood chips and wood waste</v>
      </c>
      <c r="F185" s="398" t="s">
        <v>62</v>
      </c>
      <c r="G185" s="18"/>
      <c r="H185" s="15"/>
      <c r="I185" s="15"/>
      <c r="J185" s="15"/>
    </row>
    <row r="186" spans="1:11">
      <c r="D186" s="484" t="str">
        <f>"FT-"&amp;Commodities!E100</f>
        <v>FT-SUPFIW</v>
      </c>
      <c r="E186" s="484" t="str">
        <f>"FT technology - "&amp;Commodities!F100</f>
        <v>FT technology - Supply Firewood</v>
      </c>
      <c r="F186" s="398" t="s">
        <v>62</v>
      </c>
      <c r="G186" s="18"/>
      <c r="H186" s="15"/>
      <c r="I186" s="15"/>
      <c r="J186" s="15"/>
    </row>
    <row r="187" spans="1:11">
      <c r="D187" s="484" t="str">
        <f>"FT-"&amp;Commodities!E101</f>
        <v>FT-SUPCRN</v>
      </c>
      <c r="E187" s="484" t="str">
        <f>"FT technology - "&amp;Commodities!F101</f>
        <v>FT technology - Supply Corn</v>
      </c>
      <c r="F187" s="398" t="s">
        <v>62</v>
      </c>
      <c r="G187" s="18"/>
      <c r="H187" s="15"/>
      <c r="I187" s="15"/>
      <c r="J187" s="15"/>
    </row>
    <row r="188" spans="1:11">
      <c r="D188" s="484" t="str">
        <f>"FT-"&amp;Commodities!E102</f>
        <v>FT-SUPRPS</v>
      </c>
      <c r="E188" s="484" t="str">
        <f>"FT technology - "&amp;Commodities!F102</f>
        <v>FT technology - Supply Rapeseed</v>
      </c>
      <c r="F188" s="398" t="s">
        <v>62</v>
      </c>
      <c r="G188" s="18"/>
      <c r="H188" s="15"/>
      <c r="I188" s="15"/>
      <c r="J188" s="15"/>
    </row>
    <row r="189" spans="1:11" s="404" customFormat="1">
      <c r="D189" s="484" t="str">
        <f>"FT-"&amp;Commodities!E103</f>
        <v>FT-SUPSGB</v>
      </c>
      <c r="E189" s="484" t="str">
        <f>"FT technology - "&amp;Commodities!F103</f>
        <v>FT technology - Supply Sugar Beet</v>
      </c>
      <c r="F189" s="398" t="s">
        <v>62</v>
      </c>
      <c r="G189" s="18"/>
      <c r="H189" s="481"/>
      <c r="I189" s="481"/>
      <c r="J189" s="481"/>
      <c r="K189" s="1"/>
    </row>
    <row r="190" spans="1:11">
      <c r="D190" s="484" t="str">
        <f>"FT-"&amp;Commodities!E104</f>
        <v>FT-SUPDLI</v>
      </c>
      <c r="E190" s="484" t="str">
        <f>"FT technology - "&amp;Commodities!F104</f>
        <v>FT technology - Supply Deep Litter</v>
      </c>
      <c r="F190" s="398" t="s">
        <v>62</v>
      </c>
      <c r="G190" s="18"/>
      <c r="H190" s="481"/>
      <c r="I190" s="481"/>
      <c r="J190" s="481"/>
      <c r="K190" s="1"/>
    </row>
    <row r="191" spans="1:11">
      <c r="D191" s="484" t="str">
        <f>"FT-"&amp;Commodities!E105</f>
        <v>FT-SUPMNR</v>
      </c>
      <c r="E191" s="484" t="str">
        <f>"FT technology - "&amp;Commodities!F105</f>
        <v>FT technology - Supply Manure (Gylle)</v>
      </c>
      <c r="F191" s="398" t="s">
        <v>62</v>
      </c>
      <c r="G191" s="18"/>
      <c r="H191" s="481"/>
      <c r="I191" s="481"/>
      <c r="J191" s="481"/>
      <c r="K191" s="1"/>
    </row>
    <row r="192" spans="1:11" s="484" customFormat="1">
      <c r="D192" s="484" t="str">
        <f>"FT-"&amp;Commodities!E106</f>
        <v>FT-SUPBGA</v>
      </c>
      <c r="E192" s="484" t="str">
        <f>"FT technology - "&amp;Commodities!F106</f>
        <v>FT technology - Supply Biogas</v>
      </c>
      <c r="F192" s="398" t="s">
        <v>62</v>
      </c>
      <c r="G192" s="398"/>
      <c r="H192" s="481"/>
      <c r="I192" s="481"/>
      <c r="J192" s="481"/>
      <c r="K192" s="1"/>
    </row>
    <row r="193" spans="1:11">
      <c r="D193" s="484" t="str">
        <f>"FT-"&amp;Commodities!E107</f>
        <v>FT-SUPHFB</v>
      </c>
      <c r="E193" s="484" t="str">
        <f>"FT technology - "&amp;Commodities!F107</f>
        <v>FT technology - Supply Heavy Fuel Bio Oil</v>
      </c>
      <c r="F193" s="398" t="s">
        <v>62</v>
      </c>
      <c r="G193" s="18"/>
      <c r="H193" s="481"/>
      <c r="I193" s="481"/>
      <c r="J193" s="481"/>
      <c r="K193" s="1"/>
    </row>
    <row r="194" spans="1:11" s="1" customFormat="1">
      <c r="D194" s="484" t="str">
        <f>"FT-"&amp;Commodities!E108</f>
        <v>FT-SUPDDGS</v>
      </c>
      <c r="E194" s="484" t="str">
        <f>"FT technology - "&amp;Commodities!F108</f>
        <v>FT technology - Supply Ethanol</v>
      </c>
      <c r="F194" s="398" t="s">
        <v>62</v>
      </c>
      <c r="G194" s="18"/>
      <c r="H194" s="481"/>
      <c r="I194" s="481"/>
      <c r="J194" s="481"/>
    </row>
    <row r="195" spans="1:11" s="1" customFormat="1">
      <c r="D195" s="484" t="str">
        <f>"FT-"&amp;Commodities!E109</f>
        <v>FT-SUPH2</v>
      </c>
      <c r="E195" s="484" t="str">
        <f>"FT technology - "&amp;Commodities!F109</f>
        <v>FT technology - Supply Hydrogen</v>
      </c>
      <c r="F195" s="398" t="s">
        <v>62</v>
      </c>
      <c r="G195" s="18"/>
      <c r="H195" s="481"/>
      <c r="I195" s="481"/>
      <c r="J195" s="481"/>
    </row>
    <row r="196" spans="1:11" s="1" customFormat="1">
      <c r="A196" s="3"/>
      <c r="D196" s="484" t="str">
        <f>"FT-"&amp;Commodities!E110</f>
        <v>FT-SUPH2G</v>
      </c>
      <c r="E196" s="484" t="str">
        <f>"FT technology - "&amp;Commodities!F110</f>
        <v>FT technology - Supply Hydrogen Gas</v>
      </c>
      <c r="F196" s="398" t="s">
        <v>62</v>
      </c>
      <c r="G196" s="18"/>
      <c r="H196" s="481"/>
      <c r="I196" s="481"/>
      <c r="J196" s="481"/>
    </row>
    <row r="197" spans="1:11" s="1" customFormat="1">
      <c r="A197" s="3"/>
      <c r="D197" s="484" t="str">
        <f>"FT-"&amp;Commodities!E111</f>
        <v>FT-SUPAMM</v>
      </c>
      <c r="E197" s="484" t="str">
        <f>"FT technology - "&amp;Commodities!F111</f>
        <v>FT technology - Supply Ammonia (Liquid)</v>
      </c>
      <c r="F197" s="398" t="s">
        <v>62</v>
      </c>
      <c r="G197" s="18"/>
      <c r="H197" s="481"/>
      <c r="I197" s="481"/>
      <c r="J197" s="481"/>
    </row>
    <row r="198" spans="1:11" s="1" customFormat="1">
      <c r="A198" s="3"/>
      <c r="D198" s="484" t="str">
        <f>"FT-"&amp;Commodities!E112</f>
        <v>FT-SUPDME</v>
      </c>
      <c r="E198" s="484" t="str">
        <f>"FT technology - "&amp;Commodities!F112</f>
        <v>FT technology - Supply Dimethyl ether</v>
      </c>
      <c r="F198" s="398" t="s">
        <v>62</v>
      </c>
      <c r="G198" s="18"/>
      <c r="H198" s="481"/>
      <c r="I198" s="481"/>
      <c r="J198" s="481"/>
    </row>
    <row r="199" spans="1:11" s="1" customFormat="1">
      <c r="A199" s="3"/>
      <c r="D199" s="484" t="str">
        <f>"FT-"&amp;Commodities!E113</f>
        <v>FT-SUPKRB</v>
      </c>
      <c r="E199" s="484" t="str">
        <f>"FT technology - "&amp;Commodities!F113</f>
        <v>FT technology - Supply Bio Kerosene</v>
      </c>
      <c r="F199" s="398" t="s">
        <v>62</v>
      </c>
      <c r="G199" s="18"/>
      <c r="H199" s="481"/>
      <c r="I199" s="481"/>
      <c r="J199" s="481"/>
    </row>
    <row r="200" spans="1:11" s="1" customFormat="1">
      <c r="A200" s="3"/>
      <c r="D200" s="484" t="str">
        <f>"FT-"&amp;Commodities!E114</f>
        <v>FT-SUPSNG</v>
      </c>
      <c r="E200" s="484" t="str">
        <f>"FT technology - "&amp;Commodities!F114</f>
        <v>FT technology - Supply Bio Synt. Nat. Gas</v>
      </c>
      <c r="F200" s="398" t="s">
        <v>62</v>
      </c>
      <c r="G200" s="18"/>
      <c r="H200" s="481"/>
      <c r="I200" s="481"/>
      <c r="J200" s="481"/>
    </row>
    <row r="201" spans="1:11">
      <c r="D201" s="484" t="str">
        <f>"FT-"&amp;Commodities!E115</f>
        <v>FT-SUPDSB</v>
      </c>
      <c r="E201" s="484" t="str">
        <f>"FT technology - "&amp;Commodities!F115</f>
        <v>FT technology - Supply Biodiesel</v>
      </c>
      <c r="F201" s="398" t="s">
        <v>62</v>
      </c>
      <c r="G201" s="18"/>
      <c r="H201" s="481"/>
      <c r="I201" s="481"/>
      <c r="J201" s="481"/>
      <c r="K201" s="1"/>
    </row>
    <row r="202" spans="1:11">
      <c r="D202" s="484" t="str">
        <f>"FT-"&amp;Commodities!E116</f>
        <v>FT-SUPGSB</v>
      </c>
      <c r="E202" s="484" t="str">
        <f>"FT technology - "&amp;Commodities!F116</f>
        <v>FT technology - Supply Bioethanol</v>
      </c>
      <c r="F202" s="398" t="s">
        <v>62</v>
      </c>
      <c r="G202" s="18"/>
      <c r="H202" s="481"/>
      <c r="I202" s="481"/>
      <c r="J202" s="481"/>
      <c r="K202" s="1"/>
    </row>
    <row r="203" spans="1:11">
      <c r="D203" s="484" t="str">
        <f>"FT-"&amp;Commodities!E117</f>
        <v>FT-SUPMOB</v>
      </c>
      <c r="E203" s="484" t="str">
        <f>"FT technology - "&amp;Commodities!F117</f>
        <v>FT technology - Supply Bio Methanol</v>
      </c>
      <c r="F203" s="398" t="s">
        <v>62</v>
      </c>
      <c r="G203" s="18"/>
      <c r="H203" s="481"/>
      <c r="I203" s="481"/>
      <c r="J203" s="481"/>
      <c r="K203" s="1"/>
    </row>
    <row r="204" spans="1:11">
      <c r="D204" s="588" t="s">
        <v>737</v>
      </c>
      <c r="E204" s="484" t="str">
        <f>"FT technology - "&amp;Commodities!F57</f>
        <v>FT technology - Mining Natural Gas</v>
      </c>
      <c r="F204" s="398" t="s">
        <v>62</v>
      </c>
      <c r="G204" s="18"/>
      <c r="H204" s="19"/>
      <c r="I204" s="19"/>
      <c r="J204" s="19"/>
    </row>
    <row r="205" spans="1:11">
      <c r="B205" s="1048"/>
      <c r="C205" s="1048"/>
      <c r="D205" s="1049" t="s">
        <v>738</v>
      </c>
      <c r="E205" s="1048" t="str">
        <f>"FT technology - "&amp;Commodities!F58</f>
        <v>FT technology - Mining Crude Oil</v>
      </c>
      <c r="F205" s="1050" t="s">
        <v>62</v>
      </c>
      <c r="G205" s="1051"/>
      <c r="H205" s="1052"/>
      <c r="I205" s="1052"/>
      <c r="J205" s="19"/>
    </row>
    <row r="206" spans="1:11" s="602" customFormat="1">
      <c r="B206" s="1"/>
      <c r="C206" s="1"/>
      <c r="D206" s="588" t="s">
        <v>1624</v>
      </c>
      <c r="E206" s="602" t="str">
        <f>E202 &amp;" 2020"</f>
        <v>FT technology - Supply Bioethanol 2020</v>
      </c>
      <c r="F206" s="398" t="s">
        <v>62</v>
      </c>
      <c r="G206" s="18"/>
      <c r="H206" s="481"/>
      <c r="I206" s="481"/>
      <c r="J206" s="481"/>
    </row>
    <row r="207" spans="1:11" s="602" customFormat="1">
      <c r="B207" s="1"/>
      <c r="C207" s="1"/>
      <c r="D207" s="1049" t="s">
        <v>1625</v>
      </c>
      <c r="E207" s="602" t="str">
        <f>E203 &amp;" 2020"</f>
        <v>FT technology - Supply Bio Methanol 2020</v>
      </c>
      <c r="F207" s="1050" t="s">
        <v>62</v>
      </c>
      <c r="G207" s="18"/>
      <c r="H207" s="481"/>
      <c r="I207" s="481"/>
      <c r="J207" s="481"/>
    </row>
    <row r="208" spans="1:11" s="602" customFormat="1">
      <c r="B208" s="1"/>
      <c r="C208" s="1"/>
      <c r="D208" s="588" t="s">
        <v>1634</v>
      </c>
      <c r="E208" s="602" t="str">
        <f>E204 &amp;" Electric"</f>
        <v>FT technology - Mining Natural Gas Electric</v>
      </c>
      <c r="F208" s="398" t="s">
        <v>62</v>
      </c>
      <c r="G208" s="18"/>
      <c r="H208" s="481"/>
      <c r="I208" s="481"/>
      <c r="J208" s="481"/>
    </row>
    <row r="209" spans="1:11" s="602" customFormat="1">
      <c r="B209" s="1"/>
      <c r="C209" s="1"/>
      <c r="D209" s="1049" t="s">
        <v>1635</v>
      </c>
      <c r="E209" s="602" t="str">
        <f>E205 &amp;" Electric"</f>
        <v>FT technology - Mining Crude Oil Electric</v>
      </c>
      <c r="F209" s="1050" t="s">
        <v>62</v>
      </c>
      <c r="G209" s="18"/>
      <c r="H209" s="481"/>
      <c r="I209" s="481"/>
      <c r="J209" s="481"/>
    </row>
    <row r="210" spans="1:11" s="602" customFormat="1">
      <c r="B210" s="1048"/>
      <c r="C210" s="1049" t="str">
        <f>Refineries!C8</f>
        <v>DE1</v>
      </c>
      <c r="D210" s="1049" t="str">
        <f>Refineries!B8</f>
        <v>SREFDE1</v>
      </c>
      <c r="E210" s="1049" t="str">
        <f>Refineries!D8</f>
        <v>Refinery Azerbaijan 1</v>
      </c>
      <c r="F210" s="1050" t="s">
        <v>62</v>
      </c>
      <c r="G210" s="1050" t="s">
        <v>1609</v>
      </c>
      <c r="H210" s="1048"/>
      <c r="I210" s="481"/>
      <c r="J210" s="481"/>
    </row>
    <row r="211" spans="1:11" s="602" customFormat="1">
      <c r="B211" s="1" t="s">
        <v>143</v>
      </c>
      <c r="C211" s="1"/>
      <c r="D211" s="402" t="str">
        <f>Distribution!B7</f>
        <v>FT-GRDELCREG</v>
      </c>
      <c r="E211" s="402" t="str">
        <f>Distribution!C7</f>
        <v>Power transmission line high voltage</v>
      </c>
      <c r="F211" s="398" t="s">
        <v>62</v>
      </c>
      <c r="G211" s="398" t="s">
        <v>1609</v>
      </c>
      <c r="H211" s="481" t="s">
        <v>1672</v>
      </c>
      <c r="I211" s="481"/>
      <c r="J211" s="481"/>
    </row>
    <row r="212" spans="1:11">
      <c r="D212" s="402" t="str">
        <f>Distribution!B8</f>
        <v>FT-GRDELCMID</v>
      </c>
      <c r="E212" s="402" t="str">
        <f>Distribution!C8</f>
        <v>Power transmission line medium voltage</v>
      </c>
      <c r="F212" s="398" t="s">
        <v>62</v>
      </c>
      <c r="G212" s="398" t="s">
        <v>1609</v>
      </c>
      <c r="H212" s="481" t="s">
        <v>1672</v>
      </c>
      <c r="I212" s="19"/>
      <c r="J212" s="19"/>
    </row>
    <row r="213" spans="1:11">
      <c r="D213" s="402" t="str">
        <f>Distribution!B9</f>
        <v>FT-GRDELCLOW</v>
      </c>
      <c r="E213" s="402" t="str">
        <f>Distribution!C9</f>
        <v>Power transmission line low voltage</v>
      </c>
      <c r="F213" s="398" t="s">
        <v>62</v>
      </c>
      <c r="G213" s="398" t="s">
        <v>1609</v>
      </c>
      <c r="H213" s="481" t="s">
        <v>1672</v>
      </c>
      <c r="I213" s="481"/>
      <c r="J213" s="481"/>
      <c r="K213" s="1"/>
    </row>
    <row r="214" spans="1:11" s="602" customFormat="1">
      <c r="D214" s="402" t="str">
        <f>Distribution!B10</f>
        <v>FT-GRDNGAT</v>
      </c>
      <c r="E214" s="402" t="str">
        <f>Distribution!C10</f>
        <v>Gas distribution grid transmission lines</v>
      </c>
      <c r="F214" s="398" t="s">
        <v>62</v>
      </c>
      <c r="G214" s="398" t="s">
        <v>1609</v>
      </c>
      <c r="H214" s="481"/>
      <c r="I214" s="481"/>
      <c r="J214" s="481"/>
      <c r="K214" s="1"/>
    </row>
    <row r="215" spans="1:11">
      <c r="D215" s="402" t="str">
        <f>Distribution!B11</f>
        <v>FT-GRDNGAD</v>
      </c>
      <c r="E215" s="402" t="str">
        <f>Distribution!C11</f>
        <v>Gas distribution grid distribution lines</v>
      </c>
      <c r="F215" s="398" t="s">
        <v>62</v>
      </c>
      <c r="G215" s="398" t="s">
        <v>1609</v>
      </c>
      <c r="H215" s="481"/>
      <c r="I215" s="481"/>
      <c r="J215" s="481"/>
      <c r="K215" s="1"/>
    </row>
    <row r="216" spans="1:11">
      <c r="D216" s="402" t="str">
        <f>Distribution!B12</f>
        <v>FT-GRDHETUPE</v>
      </c>
      <c r="E216" s="402" t="str">
        <f>Distribution!C12</f>
        <v>District heating distribution grid Urban lines existing</v>
      </c>
      <c r="F216" s="398" t="s">
        <v>62</v>
      </c>
      <c r="G216" s="398" t="s">
        <v>1609</v>
      </c>
      <c r="H216" s="481" t="s">
        <v>1672</v>
      </c>
      <c r="I216" s="481"/>
      <c r="J216" s="481"/>
      <c r="K216" s="1"/>
    </row>
    <row r="217" spans="1:11">
      <c r="D217" s="402" t="str">
        <f>Distribution!B13</f>
        <v>FT-GRDHETSPE</v>
      </c>
      <c r="E217" s="402" t="str">
        <f>Distribution!C13</f>
        <v>District heating distribution grid Suburban lines existing</v>
      </c>
      <c r="F217" s="398" t="s">
        <v>62</v>
      </c>
      <c r="G217" s="398" t="s">
        <v>1609</v>
      </c>
      <c r="H217" s="481" t="s">
        <v>1672</v>
      </c>
      <c r="I217" s="481"/>
      <c r="J217" s="481"/>
      <c r="K217" s="1"/>
    </row>
    <row r="218" spans="1:11">
      <c r="D218" s="402" t="str">
        <f>Distribution!B14</f>
        <v>FT-GRDHETRPE</v>
      </c>
      <c r="E218" s="402" t="str">
        <f>Distribution!C14</f>
        <v>District heating distribution grid Rural lines existing</v>
      </c>
      <c r="F218" s="398" t="s">
        <v>62</v>
      </c>
      <c r="G218" s="398" t="s">
        <v>1609</v>
      </c>
      <c r="H218" s="481" t="s">
        <v>1672</v>
      </c>
      <c r="I218" s="481"/>
      <c r="J218" s="481"/>
      <c r="K218" s="1"/>
    </row>
    <row r="219" spans="1:11">
      <c r="D219" s="402" t="str">
        <f>Distribution!B16</f>
        <v>FT-GRDELCDE1</v>
      </c>
      <c r="E219" s="402" t="str">
        <f>Distribution!C16</f>
        <v>Power transmission to DE1</v>
      </c>
      <c r="F219" s="398" t="s">
        <v>62</v>
      </c>
      <c r="G219" s="398" t="s">
        <v>1609</v>
      </c>
      <c r="H219" s="1302" t="s">
        <v>1672</v>
      </c>
      <c r="I219" s="481"/>
      <c r="J219" s="481"/>
      <c r="K219" s="1"/>
    </row>
    <row r="220" spans="1:11">
      <c r="F220" s="1"/>
      <c r="G220" s="18"/>
      <c r="H220" s="481"/>
      <c r="I220" s="481"/>
      <c r="J220" s="481"/>
      <c r="K220" s="1"/>
    </row>
    <row r="221" spans="1:11">
      <c r="F221" s="1"/>
      <c r="G221" s="18"/>
      <c r="H221" s="481"/>
      <c r="I221" s="481"/>
      <c r="J221" s="481"/>
      <c r="K221" s="1"/>
    </row>
    <row r="222" spans="1:11">
      <c r="F222" s="1"/>
      <c r="G222" s="18"/>
      <c r="H222" s="481"/>
      <c r="I222" s="481"/>
      <c r="J222" s="481"/>
      <c r="K222" s="1"/>
    </row>
    <row r="223" spans="1:11">
      <c r="F223" s="1"/>
      <c r="G223" s="18"/>
      <c r="H223" s="481"/>
      <c r="I223" s="481"/>
      <c r="J223" s="481"/>
      <c r="K223" s="1"/>
    </row>
    <row r="224" spans="1:11" s="7" customFormat="1">
      <c r="A224" s="3"/>
      <c r="B224" s="20"/>
      <c r="C224" s="22"/>
      <c r="D224" s="398" t="s">
        <v>2132</v>
      </c>
      <c r="E224" s="398" t="s">
        <v>2133</v>
      </c>
      <c r="F224" s="20" t="s">
        <v>62</v>
      </c>
      <c r="G224" s="18"/>
      <c r="H224" s="20" t="s">
        <v>1672</v>
      </c>
    </row>
    <row r="225" spans="1:13" s="7" customFormat="1">
      <c r="A225" s="3"/>
      <c r="B225" s="20"/>
      <c r="C225" s="22"/>
      <c r="D225" s="398" t="s">
        <v>2134</v>
      </c>
      <c r="E225" s="398" t="s">
        <v>2135</v>
      </c>
      <c r="F225" s="20" t="s">
        <v>62</v>
      </c>
      <c r="G225" s="18"/>
      <c r="H225" s="20" t="s">
        <v>1672</v>
      </c>
    </row>
    <row r="226" spans="1:13" s="7" customFormat="1">
      <c r="A226" s="3"/>
      <c r="B226" s="20"/>
      <c r="C226" s="22"/>
      <c r="D226" s="398" t="s">
        <v>2138</v>
      </c>
      <c r="E226" s="398" t="s">
        <v>2143</v>
      </c>
      <c r="F226" s="20" t="s">
        <v>62</v>
      </c>
      <c r="G226" s="18"/>
      <c r="H226" s="20" t="s">
        <v>1672</v>
      </c>
    </row>
    <row r="227" spans="1:13" s="7" customFormat="1">
      <c r="A227" s="3"/>
      <c r="B227" s="20"/>
      <c r="C227" s="22"/>
      <c r="D227" s="398" t="s">
        <v>2136</v>
      </c>
      <c r="E227" s="398" t="s">
        <v>2137</v>
      </c>
      <c r="F227" s="20" t="s">
        <v>62</v>
      </c>
      <c r="G227" s="18"/>
      <c r="H227" s="20" t="s">
        <v>1672</v>
      </c>
    </row>
    <row r="228" spans="1:13" s="7" customFormat="1">
      <c r="A228" s="3"/>
      <c r="B228" s="20"/>
      <c r="C228" s="22"/>
      <c r="D228" s="398" t="s">
        <v>2139</v>
      </c>
      <c r="E228" s="398" t="s">
        <v>2135</v>
      </c>
      <c r="F228" s="20" t="s">
        <v>62</v>
      </c>
      <c r="G228" s="18"/>
      <c r="H228" s="20" t="s">
        <v>1672</v>
      </c>
    </row>
    <row r="229" spans="1:13" s="7" customFormat="1">
      <c r="A229" s="3"/>
      <c r="B229" s="20"/>
      <c r="C229" s="22"/>
      <c r="D229" s="398" t="s">
        <v>2140</v>
      </c>
      <c r="E229" s="398" t="s">
        <v>2133</v>
      </c>
      <c r="F229" s="20" t="s">
        <v>62</v>
      </c>
      <c r="G229" s="18"/>
      <c r="H229" s="20" t="s">
        <v>1672</v>
      </c>
    </row>
    <row r="230" spans="1:13" s="7" customFormat="1">
      <c r="A230" s="3"/>
      <c r="B230" s="20"/>
      <c r="C230" s="22"/>
      <c r="D230" s="398" t="s">
        <v>2141</v>
      </c>
      <c r="E230" s="398" t="s">
        <v>2135</v>
      </c>
      <c r="F230" s="20" t="s">
        <v>62</v>
      </c>
      <c r="G230" s="18"/>
      <c r="H230" s="20" t="s">
        <v>1672</v>
      </c>
    </row>
    <row r="231" spans="1:13" s="7" customFormat="1">
      <c r="A231" s="3"/>
      <c r="B231" s="20"/>
      <c r="C231" s="22"/>
      <c r="D231" s="398" t="s">
        <v>2142</v>
      </c>
      <c r="E231" s="398" t="s">
        <v>2143</v>
      </c>
      <c r="F231" s="20" t="s">
        <v>62</v>
      </c>
      <c r="G231" s="18"/>
      <c r="H231" s="20" t="s">
        <v>1672</v>
      </c>
    </row>
    <row r="232" spans="1:13" s="7" customFormat="1">
      <c r="A232" s="3"/>
      <c r="B232" s="20"/>
      <c r="C232" s="22"/>
      <c r="D232" s="398" t="s">
        <v>2144</v>
      </c>
      <c r="E232" s="398" t="s">
        <v>2137</v>
      </c>
      <c r="F232" s="20" t="s">
        <v>62</v>
      </c>
      <c r="G232" s="18"/>
      <c r="H232" s="20" t="s">
        <v>1672</v>
      </c>
    </row>
    <row r="233" spans="1:13" s="7" customFormat="1">
      <c r="A233" s="3"/>
      <c r="B233" s="20"/>
      <c r="C233" s="22"/>
      <c r="D233" s="398" t="s">
        <v>2145</v>
      </c>
      <c r="E233" s="398" t="s">
        <v>2146</v>
      </c>
      <c r="F233" s="20" t="s">
        <v>62</v>
      </c>
      <c r="G233" s="18"/>
      <c r="H233" s="20" t="s">
        <v>1672</v>
      </c>
    </row>
    <row r="234" spans="1:13" s="7" customFormat="1">
      <c r="A234" s="3"/>
      <c r="B234" s="20"/>
      <c r="C234" s="22"/>
      <c r="D234" s="398" t="s">
        <v>2148</v>
      </c>
      <c r="E234" s="398" t="s">
        <v>2149</v>
      </c>
      <c r="F234" s="20" t="s">
        <v>62</v>
      </c>
      <c r="G234" s="18"/>
      <c r="H234" s="20" t="s">
        <v>1672</v>
      </c>
      <c r="I234" s="398"/>
      <c r="J234" s="398"/>
      <c r="K234" s="20"/>
      <c r="L234" s="18"/>
      <c r="M234" s="20"/>
    </row>
    <row r="235" spans="1:13" s="7" customFormat="1">
      <c r="A235" s="3"/>
      <c r="B235" s="20"/>
      <c r="C235" s="22"/>
      <c r="D235" s="398" t="s">
        <v>2150</v>
      </c>
      <c r="E235" s="398" t="s">
        <v>2149</v>
      </c>
      <c r="F235" s="20" t="s">
        <v>62</v>
      </c>
      <c r="G235" s="18"/>
      <c r="H235" s="20" t="s">
        <v>1672</v>
      </c>
      <c r="I235" s="398"/>
      <c r="J235" s="398"/>
      <c r="K235" s="20"/>
      <c r="L235" s="18"/>
      <c r="M235" s="20"/>
    </row>
    <row r="236" spans="1:13" s="7" customFormat="1">
      <c r="A236" s="3"/>
      <c r="B236" s="20"/>
      <c r="C236" s="22"/>
      <c r="D236" s="398" t="s">
        <v>2151</v>
      </c>
      <c r="E236" s="398" t="s">
        <v>2149</v>
      </c>
      <c r="F236" s="20" t="s">
        <v>62</v>
      </c>
      <c r="G236" s="18"/>
      <c r="H236" s="20" t="s">
        <v>1672</v>
      </c>
      <c r="I236" s="398"/>
      <c r="J236" s="398"/>
      <c r="K236" s="20"/>
      <c r="L236" s="18"/>
      <c r="M236" s="20"/>
    </row>
    <row r="237" spans="1:13" s="7" customFormat="1">
      <c r="A237" s="3"/>
      <c r="B237" s="20"/>
      <c r="C237" s="22"/>
      <c r="D237" s="398" t="s">
        <v>2152</v>
      </c>
      <c r="E237" s="398" t="s">
        <v>2149</v>
      </c>
      <c r="F237" s="20" t="s">
        <v>62</v>
      </c>
      <c r="G237" s="18"/>
      <c r="H237" s="20" t="s">
        <v>1672</v>
      </c>
      <c r="I237" s="398"/>
      <c r="J237" s="398"/>
      <c r="K237" s="20"/>
      <c r="L237" s="18"/>
      <c r="M237" s="20"/>
    </row>
    <row r="238" spans="1:13" s="7" customFormat="1">
      <c r="A238" s="3"/>
      <c r="B238" s="20"/>
      <c r="C238" s="22"/>
      <c r="D238" s="398" t="s">
        <v>2162</v>
      </c>
      <c r="E238" s="398" t="s">
        <v>2166</v>
      </c>
      <c r="F238" s="20" t="s">
        <v>62</v>
      </c>
      <c r="G238" s="18"/>
      <c r="H238" s="20" t="s">
        <v>1672</v>
      </c>
      <c r="I238" s="20"/>
      <c r="J238" s="20"/>
      <c r="K238" s="3"/>
    </row>
    <row r="239" spans="1:13" s="7" customFormat="1">
      <c r="A239" s="3"/>
      <c r="B239" s="20"/>
      <c r="C239" s="22"/>
      <c r="D239" s="398" t="s">
        <v>2153</v>
      </c>
      <c r="E239" s="398" t="s">
        <v>2167</v>
      </c>
      <c r="F239" s="20" t="s">
        <v>62</v>
      </c>
      <c r="G239" s="18"/>
      <c r="H239" s="20" t="s">
        <v>1672</v>
      </c>
      <c r="I239" s="20"/>
      <c r="J239" s="20"/>
      <c r="K239" s="3"/>
    </row>
    <row r="240" spans="1:13" s="7" customFormat="1">
      <c r="A240" s="3"/>
      <c r="B240" s="20"/>
      <c r="C240" s="22"/>
      <c r="D240" s="398" t="s">
        <v>2154</v>
      </c>
      <c r="E240" s="398" t="s">
        <v>2163</v>
      </c>
      <c r="F240" s="20" t="s">
        <v>62</v>
      </c>
      <c r="G240" s="18"/>
      <c r="H240" s="20" t="s">
        <v>1672</v>
      </c>
      <c r="I240" s="20"/>
      <c r="J240" s="20"/>
      <c r="K240" s="3"/>
    </row>
    <row r="241" spans="1:11" s="7" customFormat="1">
      <c r="A241" s="3"/>
      <c r="B241" s="20"/>
      <c r="C241" s="22"/>
      <c r="D241" s="398" t="s">
        <v>2155</v>
      </c>
      <c r="E241" s="398" t="s">
        <v>2163</v>
      </c>
      <c r="F241" s="20" t="s">
        <v>62</v>
      </c>
      <c r="G241" s="18"/>
      <c r="H241" s="20" t="s">
        <v>1672</v>
      </c>
      <c r="I241" s="20"/>
      <c r="J241" s="20"/>
      <c r="K241" s="3"/>
    </row>
    <row r="242" spans="1:11" s="7" customFormat="1">
      <c r="A242" s="3"/>
      <c r="B242" s="20"/>
      <c r="C242" s="22"/>
      <c r="D242" s="398" t="s">
        <v>2156</v>
      </c>
      <c r="E242" s="398" t="s">
        <v>2163</v>
      </c>
      <c r="F242" s="20" t="s">
        <v>62</v>
      </c>
      <c r="G242" s="18"/>
      <c r="H242" s="20" t="s">
        <v>1672</v>
      </c>
      <c r="I242" s="20"/>
      <c r="J242" s="20"/>
      <c r="K242" s="3"/>
    </row>
    <row r="243" spans="1:11" s="7" customFormat="1">
      <c r="A243" s="3"/>
      <c r="B243" s="20"/>
      <c r="C243" s="22"/>
      <c r="D243" s="398" t="s">
        <v>2157</v>
      </c>
      <c r="E243" s="398" t="s">
        <v>2164</v>
      </c>
      <c r="F243" s="20" t="s">
        <v>62</v>
      </c>
      <c r="G243" s="18"/>
      <c r="H243" s="20" t="s">
        <v>1672</v>
      </c>
      <c r="I243" s="20"/>
      <c r="J243" s="20"/>
      <c r="K243" s="3"/>
    </row>
    <row r="244" spans="1:11" s="7" customFormat="1">
      <c r="A244" s="3"/>
      <c r="B244" s="20"/>
      <c r="C244" s="22"/>
      <c r="D244" s="398" t="s">
        <v>2158</v>
      </c>
      <c r="E244" s="398" t="s">
        <v>2164</v>
      </c>
      <c r="F244" s="20" t="s">
        <v>62</v>
      </c>
      <c r="G244" s="18"/>
      <c r="H244" s="20" t="s">
        <v>1672</v>
      </c>
      <c r="I244" s="20"/>
      <c r="J244" s="20"/>
      <c r="K244" s="3"/>
    </row>
    <row r="245" spans="1:11" s="7" customFormat="1">
      <c r="A245" s="3"/>
      <c r="B245" s="20"/>
      <c r="C245" s="22"/>
      <c r="D245" s="398" t="s">
        <v>2159</v>
      </c>
      <c r="E245" s="398" t="s">
        <v>2165</v>
      </c>
      <c r="F245" s="20" t="s">
        <v>62</v>
      </c>
      <c r="G245" s="18"/>
      <c r="H245" s="20" t="s">
        <v>1672</v>
      </c>
      <c r="I245" s="20"/>
      <c r="J245" s="20"/>
      <c r="K245" s="3"/>
    </row>
    <row r="246" spans="1:11" s="7" customFormat="1">
      <c r="A246" s="3"/>
      <c r="B246" s="20"/>
      <c r="C246" s="22"/>
      <c r="D246" s="398" t="s">
        <v>2160</v>
      </c>
      <c r="E246" s="398" t="s">
        <v>2165</v>
      </c>
      <c r="F246" s="20" t="s">
        <v>62</v>
      </c>
      <c r="G246" s="18"/>
      <c r="H246" s="20" t="s">
        <v>1672</v>
      </c>
      <c r="I246" s="20"/>
      <c r="J246" s="20"/>
      <c r="K246" s="3"/>
    </row>
    <row r="247" spans="1:11" s="7" customFormat="1">
      <c r="A247" s="3"/>
      <c r="B247" s="20"/>
      <c r="C247" s="22"/>
      <c r="D247" s="398" t="s">
        <v>2161</v>
      </c>
      <c r="E247" s="398" t="s">
        <v>2165</v>
      </c>
      <c r="F247" s="20" t="s">
        <v>62</v>
      </c>
      <c r="G247" s="18"/>
      <c r="H247" s="20" t="s">
        <v>1672</v>
      </c>
      <c r="I247" s="20"/>
      <c r="J247" s="20"/>
      <c r="K247" s="3"/>
    </row>
    <row r="248" spans="1:11">
      <c r="F248" s="1"/>
      <c r="G248" s="1"/>
      <c r="H248" s="1"/>
      <c r="I248" s="1"/>
      <c r="J248" s="1"/>
      <c r="K248" s="1"/>
    </row>
    <row r="249" spans="1:11">
      <c r="F249" s="1"/>
      <c r="G249" s="1"/>
      <c r="H249" s="1"/>
      <c r="I249" s="1"/>
      <c r="J249" s="1"/>
      <c r="K249" s="1"/>
    </row>
    <row r="250" spans="1:11">
      <c r="F250" s="1"/>
      <c r="G250" s="1"/>
      <c r="H250" s="1"/>
      <c r="I250" s="1"/>
      <c r="J250" s="1"/>
      <c r="K250" s="1"/>
    </row>
    <row r="251" spans="1:11">
      <c r="F251" s="1"/>
      <c r="G251" s="1"/>
      <c r="H251" s="1"/>
      <c r="I251" s="1"/>
      <c r="J251" s="1"/>
      <c r="K251" s="1"/>
    </row>
    <row r="252" spans="1:11">
      <c r="F252" s="1"/>
      <c r="G252" s="1"/>
      <c r="H252" s="1"/>
      <c r="I252" s="1"/>
      <c r="J252" s="1"/>
      <c r="K252" s="1"/>
    </row>
    <row r="253" spans="1:11">
      <c r="F253" s="1"/>
      <c r="G253" s="1"/>
      <c r="H253" s="1"/>
      <c r="I253" s="1"/>
      <c r="J253" s="1"/>
      <c r="K253" s="1"/>
    </row>
    <row r="254" spans="1:11">
      <c r="F254" s="1"/>
      <c r="G254" s="1"/>
      <c r="H254" s="1"/>
      <c r="I254" s="1"/>
      <c r="J254" s="1"/>
      <c r="K254" s="1"/>
    </row>
    <row r="255" spans="1:11">
      <c r="F255" s="1"/>
      <c r="G255" s="1"/>
      <c r="H255" s="1"/>
      <c r="I255" s="1"/>
      <c r="J255" s="1"/>
      <c r="K255" s="1"/>
    </row>
    <row r="256" spans="1:11">
      <c r="F256" s="1"/>
      <c r="G256" s="1"/>
      <c r="H256" s="1"/>
      <c r="I256" s="1"/>
      <c r="J256" s="1"/>
      <c r="K256" s="1"/>
    </row>
    <row r="257" spans="6:11">
      <c r="F257" s="1"/>
      <c r="G257" s="1"/>
      <c r="H257" s="1"/>
      <c r="I257" s="1"/>
      <c r="J257" s="1"/>
      <c r="K257"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N17"/>
  <sheetViews>
    <sheetView tabSelected="1" topLeftCell="A4" workbookViewId="0">
      <selection activeCell="X11" sqref="X11"/>
    </sheetView>
  </sheetViews>
  <sheetFormatPr defaultRowHeight="12.5"/>
  <cols>
    <col min="1" max="1" width="8.7265625" style="606"/>
    <col min="2" max="2" width="15.90625" style="606" bestFit="1" customWidth="1"/>
    <col min="3" max="3" width="30.08984375" style="606" bestFit="1" customWidth="1"/>
    <col min="4" max="5" width="8.7265625" style="606"/>
    <col min="6" max="6" width="8.453125" style="606" bestFit="1" customWidth="1"/>
    <col min="7" max="8" width="9.81640625" style="606" customWidth="1"/>
    <col min="9" max="16" width="6.81640625" style="606" customWidth="1"/>
    <col min="17" max="17" width="8.7265625" style="606"/>
    <col min="18" max="18" width="12.453125" style="606" bestFit="1" customWidth="1"/>
    <col min="19" max="19" width="9.54296875" style="606" bestFit="1" customWidth="1"/>
    <col min="20" max="20" width="17.54296875" style="606" customWidth="1"/>
    <col min="21" max="22" width="19.453125" style="606" bestFit="1" customWidth="1"/>
    <col min="23" max="23" width="19.453125" style="606" customWidth="1"/>
    <col min="24" max="24" width="8.7265625" style="606"/>
    <col min="25" max="25" width="9.6328125" style="606" customWidth="1"/>
    <col min="26" max="26" width="11.1796875" style="606" customWidth="1"/>
    <col min="27" max="16384" width="8.7265625" style="606"/>
  </cols>
  <sheetData>
    <row r="3" spans="2:40" ht="13">
      <c r="C3" s="1294"/>
      <c r="D3" s="1294"/>
      <c r="F3" s="609" t="s">
        <v>7</v>
      </c>
    </row>
    <row r="4" spans="2:40" ht="39">
      <c r="B4" s="610" t="s">
        <v>1</v>
      </c>
      <c r="C4" s="610" t="s">
        <v>21</v>
      </c>
      <c r="D4" s="610" t="s">
        <v>81</v>
      </c>
      <c r="E4" s="1293" t="s">
        <v>13</v>
      </c>
      <c r="F4" s="610" t="s">
        <v>205</v>
      </c>
      <c r="G4" s="1292" t="s">
        <v>82</v>
      </c>
      <c r="H4" s="1292" t="s">
        <v>2214</v>
      </c>
      <c r="I4" s="1292" t="s">
        <v>2215</v>
      </c>
      <c r="J4" s="1292" t="s">
        <v>2216</v>
      </c>
      <c r="K4" s="1292" t="s">
        <v>2217</v>
      </c>
      <c r="L4" s="1292" t="s">
        <v>2218</v>
      </c>
      <c r="M4" s="1292" t="s">
        <v>2219</v>
      </c>
      <c r="N4" s="1292" t="s">
        <v>2220</v>
      </c>
      <c r="O4" s="1292" t="s">
        <v>2221</v>
      </c>
      <c r="P4" s="1292" t="s">
        <v>2222</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4.5"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3.5"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2190</v>
      </c>
      <c r="C7" s="606" t="s">
        <v>2213</v>
      </c>
      <c r="D7" s="606" t="s">
        <v>215</v>
      </c>
      <c r="E7" s="606" t="s">
        <v>1656</v>
      </c>
      <c r="F7" s="606" t="s">
        <v>1684</v>
      </c>
      <c r="G7" s="628">
        <f>1-(1-AC7)*$AM$7/$AM$8</f>
        <v>0.9864033566304371</v>
      </c>
      <c r="H7" s="647">
        <f>ROUNDUP(AB7/S7/R7,0)</f>
        <v>70466205</v>
      </c>
      <c r="I7" s="647">
        <f>H7*0.1</f>
        <v>7046620.5</v>
      </c>
      <c r="J7" s="647">
        <f>I7</f>
        <v>7046620.5</v>
      </c>
      <c r="K7" s="647">
        <f t="shared" ref="K7:K14" si="0">H7</f>
        <v>70466205</v>
      </c>
      <c r="L7" s="647">
        <f>K7*0.1</f>
        <v>7046620.5</v>
      </c>
      <c r="M7" s="647">
        <f>L7</f>
        <v>7046620.5</v>
      </c>
      <c r="N7" s="647">
        <v>0</v>
      </c>
      <c r="O7" s="647">
        <v>0</v>
      </c>
      <c r="P7" s="647">
        <f>O7</f>
        <v>0</v>
      </c>
      <c r="Q7" s="606">
        <v>50</v>
      </c>
      <c r="R7" s="608">
        <v>0.45</v>
      </c>
      <c r="S7" s="758">
        <f>8760*3.6/1000000</f>
        <v>3.1536000000000002E-2</v>
      </c>
      <c r="T7" s="758">
        <v>1.08953E-3</v>
      </c>
      <c r="U7" s="758"/>
      <c r="V7" s="758"/>
      <c r="W7" s="758"/>
      <c r="X7" s="758"/>
      <c r="Y7" s="647">
        <v>0</v>
      </c>
      <c r="Z7" s="647">
        <v>5</v>
      </c>
      <c r="AB7" s="606">
        <v>1000000</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f t="shared" ref="H7:H14" si="1">ROUNDUP(AB8/S8/R8,0)</f>
        <v>70466205</v>
      </c>
      <c r="I8" s="647">
        <f>H8*0.1</f>
        <v>7046620.5</v>
      </c>
      <c r="J8" s="647">
        <f>I8</f>
        <v>7046620.5</v>
      </c>
      <c r="K8" s="647">
        <f t="shared" si="0"/>
        <v>70466205</v>
      </c>
      <c r="L8" s="647">
        <f>K8*0.1</f>
        <v>7046620.5</v>
      </c>
      <c r="M8" s="647">
        <f>L8</f>
        <v>7046620.5</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v>1000000</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f t="shared" si="1"/>
        <v>66757457</v>
      </c>
      <c r="I9" s="647">
        <f>H9*0.1</f>
        <v>6675745.7000000002</v>
      </c>
      <c r="J9" s="647">
        <f>I9</f>
        <v>6675745.7000000002</v>
      </c>
      <c r="K9" s="647">
        <f t="shared" si="0"/>
        <v>66757457</v>
      </c>
      <c r="L9" s="647">
        <f>K9*0.1</f>
        <v>6675745.7000000002</v>
      </c>
      <c r="M9" s="647">
        <f>L9</f>
        <v>6675745.7000000002</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v>1000000</v>
      </c>
      <c r="AC9" s="606">
        <v>0.95499999999999996</v>
      </c>
      <c r="AJ9" s="606" t="s">
        <v>1667</v>
      </c>
    </row>
    <row r="10" spans="2:40">
      <c r="B10" s="606" t="s">
        <v>1867</v>
      </c>
      <c r="C10" s="606" t="s">
        <v>1664</v>
      </c>
      <c r="D10" s="606" t="s">
        <v>41</v>
      </c>
      <c r="E10" s="606" t="s">
        <v>1665</v>
      </c>
      <c r="F10" s="606" t="s">
        <v>1684</v>
      </c>
      <c r="G10" s="628">
        <f>1-'2019'!P26/'2019'!P6</f>
        <v>0.9705967007147358</v>
      </c>
      <c r="H10" s="647">
        <f t="shared" si="1"/>
        <v>158548960</v>
      </c>
      <c r="I10" s="647">
        <f>H10*0.1</f>
        <v>15854896</v>
      </c>
      <c r="J10" s="647">
        <f>I10</f>
        <v>15854896</v>
      </c>
      <c r="K10" s="647">
        <f t="shared" si="0"/>
        <v>158548960</v>
      </c>
      <c r="L10" s="647">
        <f>K10*0.1</f>
        <v>15854896</v>
      </c>
      <c r="M10" s="647">
        <f>L10</f>
        <v>15854896</v>
      </c>
      <c r="N10" s="647">
        <v>0</v>
      </c>
      <c r="O10" s="647">
        <f>N10*0.1</f>
        <v>0</v>
      </c>
      <c r="P10" s="647">
        <f>O10</f>
        <v>0</v>
      </c>
      <c r="Q10" s="606">
        <v>50</v>
      </c>
      <c r="R10" s="608">
        <v>0.2</v>
      </c>
      <c r="S10" s="758">
        <v>3.1536000000000002E-2</v>
      </c>
      <c r="T10" s="1272">
        <f>6.04934202846487E-06</f>
        <v>6.0493420284648697E-6</v>
      </c>
      <c r="U10" s="808">
        <v>0.15631479862069877</v>
      </c>
      <c r="V10" s="808">
        <f>'2010'!P26/'2010'!P6*(1000/53.6)*25</f>
        <v>31.248000428778433</v>
      </c>
      <c r="W10" s="808">
        <f>'2019'!P26/'2019'!P6*(1000/53.6)*25</f>
        <v>13.714225412903067</v>
      </c>
      <c r="X10" s="808">
        <v>5</v>
      </c>
      <c r="Y10" s="647">
        <v>0</v>
      </c>
      <c r="Z10" s="647">
        <v>5</v>
      </c>
      <c r="AB10" s="606">
        <v>1000000</v>
      </c>
      <c r="AC10" s="606">
        <v>0.999</v>
      </c>
      <c r="AD10" s="606" t="s">
        <v>1779</v>
      </c>
      <c r="AJ10" s="606" t="s">
        <v>1667</v>
      </c>
    </row>
    <row r="11" spans="2:40">
      <c r="B11" s="606" t="s">
        <v>1865</v>
      </c>
      <c r="C11" s="606" t="s">
        <v>1678</v>
      </c>
      <c r="D11" s="606" t="s">
        <v>1665</v>
      </c>
      <c r="E11" s="606" t="s">
        <v>1677</v>
      </c>
      <c r="F11" s="606" t="s">
        <v>1684</v>
      </c>
      <c r="G11" s="606">
        <f>AC11</f>
        <v>0.997</v>
      </c>
      <c r="H11" s="647">
        <f t="shared" si="1"/>
        <v>66757457</v>
      </c>
      <c r="I11" s="647">
        <f>H11*0.1</f>
        <v>6675745.7000000002</v>
      </c>
      <c r="J11" s="647">
        <f>I11</f>
        <v>6675745.7000000002</v>
      </c>
      <c r="K11" s="647">
        <f t="shared" si="0"/>
        <v>66757457</v>
      </c>
      <c r="L11" s="647">
        <f>K11*0.1</f>
        <v>6675745.7000000002</v>
      </c>
      <c r="M11" s="647">
        <f>L11</f>
        <v>6675745.7000000002</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v>1000000</v>
      </c>
      <c r="AC11" s="606">
        <v>0.997</v>
      </c>
      <c r="AJ11" s="606" t="s">
        <v>1667</v>
      </c>
    </row>
    <row r="12" spans="2:40">
      <c r="B12" s="606" t="s">
        <v>1866</v>
      </c>
      <c r="C12" s="606" t="s">
        <v>1780</v>
      </c>
      <c r="D12" s="606" t="s">
        <v>1783</v>
      </c>
      <c r="E12" s="606" t="s">
        <v>1650</v>
      </c>
      <c r="F12" s="606" t="s">
        <v>1684</v>
      </c>
      <c r="G12" s="628">
        <f>1-'2019'!R26/'2019'!R16</f>
        <v>0.94300085616438356</v>
      </c>
      <c r="H12" s="647">
        <f t="shared" si="1"/>
        <v>158548960</v>
      </c>
      <c r="I12" s="647">
        <v>0</v>
      </c>
      <c r="J12" s="647">
        <v>0</v>
      </c>
      <c r="K12" s="647">
        <f t="shared" si="0"/>
        <v>158548960</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v>1000000</v>
      </c>
      <c r="AC12" s="606">
        <v>0.9</v>
      </c>
      <c r="AJ12" s="606" t="s">
        <v>1667</v>
      </c>
    </row>
    <row r="13" spans="2:40">
      <c r="B13" s="606" t="s">
        <v>1863</v>
      </c>
      <c r="C13" s="606" t="s">
        <v>1781</v>
      </c>
      <c r="D13" s="606" t="s">
        <v>1783</v>
      </c>
      <c r="E13" s="606" t="s">
        <v>1870</v>
      </c>
      <c r="F13" s="606" t="s">
        <v>1684</v>
      </c>
      <c r="G13" s="628">
        <f>AC13</f>
        <v>0.81</v>
      </c>
      <c r="H13" s="647">
        <f t="shared" si="1"/>
        <v>0</v>
      </c>
      <c r="I13" s="647">
        <v>0</v>
      </c>
      <c r="J13" s="647">
        <v>0</v>
      </c>
      <c r="K13" s="647">
        <f t="shared" si="0"/>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1"/>
        <v>0</v>
      </c>
      <c r="I14" s="647">
        <v>0</v>
      </c>
      <c r="J14" s="647">
        <v>0</v>
      </c>
      <c r="K14" s="647">
        <f t="shared" si="0"/>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c r="G15" s="628"/>
      <c r="H15" s="647"/>
      <c r="I15" s="647"/>
      <c r="J15" s="647"/>
      <c r="K15" s="647"/>
      <c r="L15" s="647"/>
      <c r="M15" s="647"/>
      <c r="N15" s="647"/>
      <c r="O15" s="647"/>
      <c r="P15" s="647"/>
      <c r="R15" s="608"/>
      <c r="S15" s="758"/>
      <c r="T15" s="628"/>
      <c r="U15" s="808"/>
      <c r="V15" s="808"/>
      <c r="Y15" s="647"/>
      <c r="Z15" s="647"/>
    </row>
    <row r="16" spans="2:40" s="1295" customFormat="1">
      <c r="B16" s="1295" t="s">
        <v>2191</v>
      </c>
      <c r="C16" s="1295" t="s">
        <v>2192</v>
      </c>
      <c r="D16" s="1295" t="s">
        <v>215</v>
      </c>
      <c r="E16" s="1295" t="s">
        <v>1656</v>
      </c>
      <c r="F16" s="1295" t="s">
        <v>1684</v>
      </c>
      <c r="G16" s="1296">
        <f>1</f>
        <v>1</v>
      </c>
      <c r="H16" s="1297">
        <f>1000000000</f>
        <v>1000000000</v>
      </c>
      <c r="I16" s="1297">
        <f t="shared" ref="I16:P16" si="2">1000000000</f>
        <v>1000000000</v>
      </c>
      <c r="J16" s="1297">
        <f t="shared" si="2"/>
        <v>1000000000</v>
      </c>
      <c r="K16" s="1297">
        <f t="shared" si="2"/>
        <v>1000000000</v>
      </c>
      <c r="L16" s="1297">
        <f t="shared" si="2"/>
        <v>1000000000</v>
      </c>
      <c r="M16" s="1297">
        <f t="shared" si="2"/>
        <v>1000000000</v>
      </c>
      <c r="N16" s="1297">
        <f t="shared" si="2"/>
        <v>1000000000</v>
      </c>
      <c r="O16" s="1297">
        <f t="shared" si="2"/>
        <v>1000000000</v>
      </c>
      <c r="P16" s="1297">
        <f t="shared" si="2"/>
        <v>1000000000</v>
      </c>
      <c r="Q16" s="1295">
        <v>100</v>
      </c>
      <c r="R16" s="1298">
        <v>1</v>
      </c>
      <c r="S16" s="1299">
        <f>8760*3.6/1000000</f>
        <v>3.1536000000000002E-2</v>
      </c>
      <c r="T16" s="1299">
        <v>0</v>
      </c>
      <c r="U16" s="1299"/>
      <c r="V16" s="1299"/>
      <c r="W16" s="1299"/>
      <c r="X16" s="1299"/>
      <c r="Y16" s="1297">
        <v>0</v>
      </c>
      <c r="Z16" s="1297">
        <v>5</v>
      </c>
      <c r="AD16" s="1300"/>
      <c r="AJ16" s="1295" t="s">
        <v>1667</v>
      </c>
      <c r="AM16" s="1295">
        <v>0.10390000000000001</v>
      </c>
      <c r="AN16" s="1295" t="s">
        <v>1670</v>
      </c>
    </row>
    <row r="17" spans="25:26">
      <c r="Y17" s="647"/>
      <c r="Z17"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63"/>
  <sheetViews>
    <sheetView workbookViewId="0">
      <selection activeCell="D22" sqref="D22"/>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s="602" t="str">
        <f>Processes!D66</f>
        <v>IMPELC-DK1DE2</v>
      </c>
      <c r="C7" s="602" t="str">
        <f>Processes!E66</f>
        <v xml:space="preserve">Import technology - Electricity to DE2 North </v>
      </c>
      <c r="D7" s="602"/>
      <c r="E7" s="602" t="s">
        <v>215</v>
      </c>
      <c r="F7" s="602">
        <v>1</v>
      </c>
      <c r="G7" s="602">
        <v>50</v>
      </c>
      <c r="H7" s="602">
        <v>0.95</v>
      </c>
      <c r="I7" s="1139">
        <f t="shared" ref="I7:I26" si="0">3.6*8760/1000000</f>
        <v>3.1536000000000002E-2</v>
      </c>
      <c r="J7" s="1303">
        <v>15</v>
      </c>
    </row>
    <row r="8" spans="2:10">
      <c r="B8" s="602" t="str">
        <f>Processes!D67</f>
        <v>IMPELC-SE4DE2</v>
      </c>
      <c r="C8" s="602" t="str">
        <f>Processes!E67</f>
        <v xml:space="preserve">Import technology - Electricity to DE2 North </v>
      </c>
      <c r="D8" s="602"/>
      <c r="E8" s="602" t="s">
        <v>215</v>
      </c>
      <c r="F8" s="602">
        <v>1</v>
      </c>
      <c r="G8" s="602">
        <v>50</v>
      </c>
      <c r="H8" s="602">
        <v>0.95</v>
      </c>
      <c r="I8" s="1139">
        <f t="shared" si="0"/>
        <v>3.1536000000000002E-2</v>
      </c>
      <c r="J8" s="1303">
        <v>15</v>
      </c>
    </row>
    <row r="9" spans="2:10">
      <c r="B9" s="602" t="str">
        <f>Processes!D68</f>
        <v>IMPELC-NLDE3</v>
      </c>
      <c r="C9" s="602" t="str">
        <f>Processes!E68</f>
        <v>Import technology - Electricity to DE3 East</v>
      </c>
      <c r="D9" s="602"/>
      <c r="E9" s="602" t="s">
        <v>215</v>
      </c>
      <c r="F9" s="602">
        <v>1</v>
      </c>
      <c r="G9" s="602">
        <v>50</v>
      </c>
      <c r="H9" s="602">
        <v>0.95</v>
      </c>
      <c r="I9" s="1139">
        <f t="shared" si="0"/>
        <v>3.1536000000000002E-2</v>
      </c>
      <c r="J9" s="602">
        <v>15</v>
      </c>
    </row>
    <row r="10" spans="2:10">
      <c r="B10" s="602" t="str">
        <f>Processes!D69</f>
        <v>IMPELC-FRDE4</v>
      </c>
      <c r="C10" s="602" t="str">
        <f>Processes!E69</f>
        <v>Import technology - Electricity to DE4 South</v>
      </c>
      <c r="D10" s="602"/>
      <c r="E10" s="602" t="s">
        <v>215</v>
      </c>
      <c r="F10" s="602">
        <v>1</v>
      </c>
      <c r="G10" s="602">
        <v>50</v>
      </c>
      <c r="H10" s="602">
        <v>0.95</v>
      </c>
      <c r="I10" s="1139">
        <f t="shared" si="0"/>
        <v>3.1536000000000002E-2</v>
      </c>
      <c r="J10" s="602">
        <v>15</v>
      </c>
    </row>
    <row r="11" spans="2:10">
      <c r="B11" s="602" t="str">
        <f>Processes!D70</f>
        <v>IMPELC-CHDE4</v>
      </c>
      <c r="C11" s="602" t="str">
        <f>Processes!E70</f>
        <v>Import technology - Electricity to DE4 South</v>
      </c>
      <c r="D11" s="602"/>
      <c r="E11" s="602" t="s">
        <v>215</v>
      </c>
      <c r="F11" s="602">
        <v>1</v>
      </c>
      <c r="G11" s="602">
        <v>50</v>
      </c>
      <c r="H11" s="602">
        <v>0.95</v>
      </c>
      <c r="I11" s="1139">
        <f t="shared" si="0"/>
        <v>3.1536000000000002E-2</v>
      </c>
      <c r="J11" s="602">
        <v>15</v>
      </c>
    </row>
    <row r="12" spans="2:10">
      <c r="B12" s="602" t="str">
        <f>Processes!D71</f>
        <v>IMPELC-ATDE4</v>
      </c>
      <c r="C12" s="602" t="str">
        <f>Processes!E71</f>
        <v>Import technology - Electricity to DE4 South</v>
      </c>
      <c r="D12" s="602"/>
      <c r="E12" s="602" t="s">
        <v>215</v>
      </c>
      <c r="F12" s="602">
        <v>1</v>
      </c>
      <c r="G12" s="602">
        <v>50</v>
      </c>
      <c r="H12" s="602">
        <v>0.95</v>
      </c>
      <c r="I12" s="1139">
        <f t="shared" si="0"/>
        <v>3.1536000000000002E-2</v>
      </c>
      <c r="J12" s="602">
        <v>15</v>
      </c>
    </row>
    <row r="13" spans="2:10">
      <c r="B13" s="602" t="str">
        <f>Processes!D72</f>
        <v>IMPELC-CZDE4</v>
      </c>
      <c r="C13" s="602" t="str">
        <f>Processes!E72</f>
        <v>Import technology - Electricity to DE4 South</v>
      </c>
      <c r="D13" s="602"/>
      <c r="E13" s="602" t="s">
        <v>215</v>
      </c>
      <c r="F13" s="602">
        <v>1</v>
      </c>
      <c r="G13" s="602">
        <v>50</v>
      </c>
      <c r="H13" s="602">
        <v>0.95</v>
      </c>
      <c r="I13" s="1139">
        <f t="shared" si="0"/>
        <v>3.1536000000000002E-2</v>
      </c>
      <c r="J13" s="602">
        <v>15</v>
      </c>
    </row>
    <row r="14" spans="2:10">
      <c r="B14" s="602" t="str">
        <f>Processes!D73</f>
        <v>IMPELC-DK2DE5</v>
      </c>
      <c r="C14" s="602" t="str">
        <f>Processes!E73</f>
        <v>Import technology - Electricity to DE5 East</v>
      </c>
      <c r="D14" s="602"/>
      <c r="E14" s="602" t="s">
        <v>215</v>
      </c>
      <c r="F14" s="602">
        <v>1</v>
      </c>
      <c r="G14" s="602">
        <v>50</v>
      </c>
      <c r="H14" s="602">
        <v>0.95</v>
      </c>
      <c r="I14" s="1139">
        <f t="shared" si="0"/>
        <v>3.1536000000000002E-2</v>
      </c>
      <c r="J14" s="602">
        <v>15</v>
      </c>
    </row>
    <row r="15" spans="2:10">
      <c r="B15" s="602" t="str">
        <f>Processes!D74</f>
        <v>IMPELC-PLDE5</v>
      </c>
      <c r="C15" s="602" t="str">
        <f>Processes!E74</f>
        <v>Import technology - Electricity to DE5 East</v>
      </c>
      <c r="D15" s="602"/>
      <c r="E15" s="602" t="s">
        <v>215</v>
      </c>
      <c r="F15" s="602">
        <v>1</v>
      </c>
      <c r="G15" s="602">
        <v>50</v>
      </c>
      <c r="H15" s="602">
        <v>0.95</v>
      </c>
      <c r="I15" s="1139">
        <f t="shared" si="0"/>
        <v>3.1536000000000002E-2</v>
      </c>
      <c r="J15" s="602">
        <v>15</v>
      </c>
    </row>
    <row r="16" spans="2:10">
      <c r="B16" s="602" t="str">
        <f>Processes!D75</f>
        <v>IMPELC-CZDE5</v>
      </c>
      <c r="C16" s="602" t="str">
        <f>Processes!E75</f>
        <v>Import technology - Electricity to DE5 East</v>
      </c>
      <c r="D16" s="602"/>
      <c r="E16" s="602" t="s">
        <v>215</v>
      </c>
      <c r="F16" s="602">
        <v>1</v>
      </c>
      <c r="G16" s="602">
        <v>50</v>
      </c>
      <c r="H16" s="602">
        <v>0.95</v>
      </c>
      <c r="I16" s="1139">
        <f t="shared" si="0"/>
        <v>3.1536000000000002E-2</v>
      </c>
      <c r="J16" s="602">
        <v>15</v>
      </c>
    </row>
    <row r="17" spans="2:10">
      <c r="B17" s="602" t="str">
        <f>Processes!D152</f>
        <v>EXPELC-DK1DE2</v>
      </c>
      <c r="C17" s="602" t="str">
        <f>Processes!E152</f>
        <v>Export technology - Electricity to Denmark1</v>
      </c>
      <c r="D17" s="602" t="s">
        <v>215</v>
      </c>
      <c r="E17" s="602"/>
      <c r="F17" s="602">
        <v>1</v>
      </c>
      <c r="G17" s="602">
        <v>50</v>
      </c>
      <c r="H17" s="602">
        <v>0.95</v>
      </c>
      <c r="I17" s="1139">
        <f t="shared" si="0"/>
        <v>3.1536000000000002E-2</v>
      </c>
      <c r="J17" s="602">
        <v>15</v>
      </c>
    </row>
    <row r="18" spans="2:10">
      <c r="B18" s="602" t="str">
        <f>Processes!D153</f>
        <v>EXPELC-SE4DE2</v>
      </c>
      <c r="C18" s="602" t="str">
        <f>Processes!E153</f>
        <v>Export technology - Electricity to Sweden4</v>
      </c>
      <c r="D18" s="602" t="s">
        <v>215</v>
      </c>
      <c r="E18" s="602"/>
      <c r="F18" s="602">
        <v>1</v>
      </c>
      <c r="G18" s="602">
        <v>50</v>
      </c>
      <c r="H18" s="602">
        <v>0.95</v>
      </c>
      <c r="I18" s="1139">
        <f t="shared" si="0"/>
        <v>3.1536000000000002E-2</v>
      </c>
      <c r="J18" s="602">
        <v>15</v>
      </c>
    </row>
    <row r="19" spans="2:10">
      <c r="B19" s="602" t="str">
        <f>Processes!D154</f>
        <v>EXPELC-NLDE3</v>
      </c>
      <c r="C19" s="602" t="str">
        <f>Processes!E154</f>
        <v>Export technology - Electricity to Holland</v>
      </c>
      <c r="D19" s="602" t="s">
        <v>215</v>
      </c>
      <c r="E19" s="602"/>
      <c r="F19" s="602">
        <v>1</v>
      </c>
      <c r="G19" s="602">
        <v>50</v>
      </c>
      <c r="H19" s="602">
        <v>0.95</v>
      </c>
      <c r="I19" s="1139">
        <f t="shared" si="0"/>
        <v>3.1536000000000002E-2</v>
      </c>
      <c r="J19" s="602">
        <v>15</v>
      </c>
    </row>
    <row r="20" spans="2:10">
      <c r="B20" s="602" t="str">
        <f>Processes!D155</f>
        <v>EXPELC-FRDE4</v>
      </c>
      <c r="C20" s="602" t="str">
        <f>Processes!E155</f>
        <v>Export technology - Electricity to France</v>
      </c>
      <c r="D20" s="602" t="s">
        <v>215</v>
      </c>
      <c r="E20" s="602"/>
      <c r="F20" s="602">
        <v>1</v>
      </c>
      <c r="G20" s="602">
        <v>50</v>
      </c>
      <c r="H20" s="602">
        <v>0.95</v>
      </c>
      <c r="I20" s="1139">
        <f t="shared" si="0"/>
        <v>3.1536000000000002E-2</v>
      </c>
      <c r="J20" s="602">
        <v>15</v>
      </c>
    </row>
    <row r="21" spans="2:10">
      <c r="B21" s="602" t="str">
        <f>Processes!D156</f>
        <v>EXPELC-CHDE4</v>
      </c>
      <c r="C21" s="602" t="str">
        <f>Processes!E156</f>
        <v>Export technology - Electricity to Switzerland</v>
      </c>
      <c r="D21" s="602" t="s">
        <v>215</v>
      </c>
      <c r="E21" s="602"/>
      <c r="F21" s="602">
        <v>1</v>
      </c>
      <c r="G21" s="602">
        <v>50</v>
      </c>
      <c r="H21" s="602">
        <v>0.95</v>
      </c>
      <c r="I21" s="1139">
        <f t="shared" si="0"/>
        <v>3.1536000000000002E-2</v>
      </c>
      <c r="J21" s="602">
        <v>15</v>
      </c>
    </row>
    <row r="22" spans="2:10">
      <c r="B22" s="602" t="str">
        <f>Processes!D157</f>
        <v>EXPELC-ATDE4</v>
      </c>
      <c r="C22" s="602" t="str">
        <f>Processes!E157</f>
        <v>Export technology - Electricity to Austria</v>
      </c>
      <c r="D22" s="602" t="s">
        <v>215</v>
      </c>
      <c r="E22" s="602"/>
      <c r="F22" s="602">
        <v>1</v>
      </c>
      <c r="G22" s="602">
        <v>50</v>
      </c>
      <c r="H22" s="602">
        <v>0.95</v>
      </c>
      <c r="I22" s="1139">
        <f t="shared" si="0"/>
        <v>3.1536000000000002E-2</v>
      </c>
      <c r="J22" s="602">
        <v>15</v>
      </c>
    </row>
    <row r="23" spans="2:10">
      <c r="B23" s="602" t="str">
        <f>Processes!D158</f>
        <v>EXPELC-CZDE4</v>
      </c>
      <c r="C23" s="602" t="str">
        <f>Processes!E158</f>
        <v>Export technology - Electricity to Czech</v>
      </c>
      <c r="D23" s="602" t="s">
        <v>215</v>
      </c>
      <c r="E23" s="602"/>
      <c r="F23" s="602">
        <v>1</v>
      </c>
      <c r="G23" s="602">
        <v>50</v>
      </c>
      <c r="H23" s="602">
        <v>0.95</v>
      </c>
      <c r="I23" s="1139">
        <f t="shared" si="0"/>
        <v>3.1536000000000002E-2</v>
      </c>
      <c r="J23" s="602">
        <v>15</v>
      </c>
    </row>
    <row r="24" spans="2:10">
      <c r="B24" s="602" t="str">
        <f>Processes!D159</f>
        <v>EXPELC-DK2DE5</v>
      </c>
      <c r="C24" s="602" t="str">
        <f>Processes!E159</f>
        <v>Export technology - Electricity to Denmark2</v>
      </c>
      <c r="D24" s="602" t="s">
        <v>215</v>
      </c>
      <c r="E24" s="602"/>
      <c r="F24" s="602">
        <v>1</v>
      </c>
      <c r="G24" s="602">
        <v>50</v>
      </c>
      <c r="H24" s="602">
        <v>0.95</v>
      </c>
      <c r="I24" s="1139">
        <f t="shared" si="0"/>
        <v>3.1536000000000002E-2</v>
      </c>
      <c r="J24" s="602">
        <v>15</v>
      </c>
    </row>
    <row r="25" spans="2:10">
      <c r="B25" s="602" t="str">
        <f>Processes!D160</f>
        <v>EXPELC-PLDE5</v>
      </c>
      <c r="C25" s="602" t="str">
        <f>Processes!E160</f>
        <v>Export technology - Electricity to Poland</v>
      </c>
      <c r="D25" s="602" t="s">
        <v>215</v>
      </c>
      <c r="E25" s="602"/>
      <c r="F25" s="602">
        <v>1</v>
      </c>
      <c r="G25" s="602">
        <v>50</v>
      </c>
      <c r="H25" s="602">
        <v>0.95</v>
      </c>
      <c r="I25" s="1139">
        <f t="shared" si="0"/>
        <v>3.1536000000000002E-2</v>
      </c>
      <c r="J25" s="602">
        <v>15</v>
      </c>
    </row>
    <row r="26" spans="2:10">
      <c r="B26" s="602" t="str">
        <f>Processes!D161</f>
        <v>EXPELC-CZDE5</v>
      </c>
      <c r="C26" s="602" t="str">
        <f>Processes!E161</f>
        <v>Export technology - Electricity to Czech</v>
      </c>
      <c r="D26" s="602" t="s">
        <v>215</v>
      </c>
      <c r="E26" s="602"/>
      <c r="F26" s="602">
        <v>1</v>
      </c>
      <c r="G26" s="602">
        <v>50</v>
      </c>
      <c r="H26" s="602">
        <v>0.95</v>
      </c>
      <c r="I26" s="1139">
        <f t="shared" si="0"/>
        <v>3.1536000000000002E-2</v>
      </c>
      <c r="J26" s="602">
        <v>15</v>
      </c>
    </row>
    <row r="27" spans="2:10">
      <c r="B27" s="602"/>
      <c r="C27" s="602"/>
      <c r="D27" s="602"/>
      <c r="E27" s="602"/>
      <c r="F27" s="602"/>
      <c r="G27" s="602"/>
      <c r="H27" s="602"/>
      <c r="I27" s="1139"/>
      <c r="J27" s="602"/>
    </row>
    <row r="28" spans="2:10">
      <c r="B28" s="602"/>
      <c r="C28" s="602"/>
      <c r="D28" s="602"/>
      <c r="E28" s="602"/>
      <c r="F28" s="602"/>
      <c r="G28" s="602"/>
      <c r="H28" s="602"/>
      <c r="I28" s="1139"/>
      <c r="J28" s="602"/>
    </row>
    <row r="29" spans="2:10">
      <c r="B29" s="602"/>
      <c r="C29" s="602"/>
      <c r="D29" s="602"/>
      <c r="E29" s="602"/>
      <c r="F29" s="602"/>
      <c r="G29" s="602"/>
      <c r="H29" s="602"/>
      <c r="I29" s="1139"/>
      <c r="J29" s="602"/>
    </row>
    <row r="30" spans="2:10">
      <c r="B30" s="602"/>
      <c r="C30" s="602"/>
      <c r="D30" s="602"/>
      <c r="E30" s="602"/>
      <c r="F30" s="602"/>
      <c r="G30" s="602"/>
      <c r="H30" s="602"/>
      <c r="I30" s="1139"/>
      <c r="J30" s="602"/>
    </row>
    <row r="31" spans="2:10">
      <c r="B31" s="602"/>
      <c r="C31" s="602"/>
      <c r="D31" s="602"/>
      <c r="E31" s="602"/>
      <c r="F31" s="602"/>
      <c r="G31" s="602"/>
      <c r="H31" s="602"/>
      <c r="I31" s="1139"/>
      <c r="J31" s="602"/>
    </row>
    <row r="32" spans="2:10">
      <c r="B32" s="602"/>
      <c r="C32" s="602"/>
      <c r="D32" s="602"/>
      <c r="E32" s="602"/>
      <c r="F32" s="602"/>
      <c r="G32" s="602"/>
      <c r="H32" s="602"/>
      <c r="I32" s="1139"/>
      <c r="J32" s="602"/>
    </row>
    <row r="33" spans="2:10">
      <c r="B33" s="602"/>
      <c r="C33" s="602"/>
      <c r="D33" s="602"/>
      <c r="E33" s="602"/>
      <c r="F33" s="602"/>
      <c r="G33" s="602"/>
      <c r="H33" s="602"/>
      <c r="I33" s="1139"/>
      <c r="J33" s="602"/>
    </row>
    <row r="34" spans="2:10">
      <c r="B34" s="602"/>
      <c r="C34" s="602"/>
      <c r="D34" s="602"/>
      <c r="E34" s="602"/>
      <c r="F34" s="602"/>
      <c r="G34" s="602"/>
      <c r="H34" s="602"/>
      <c r="I34" s="1139"/>
      <c r="J34" s="602"/>
    </row>
    <row r="35" spans="2:10">
      <c r="B35" s="602"/>
      <c r="C35" s="602"/>
      <c r="D35" s="602"/>
      <c r="E35" s="602"/>
      <c r="F35" s="602"/>
      <c r="G35" s="602"/>
      <c r="H35" s="602"/>
      <c r="I35" s="1139"/>
      <c r="J35" s="602"/>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AC7" activePane="bottomRight" state="frozen"/>
      <selection pane="topRight" activeCell="C1" sqref="C1"/>
      <selection pane="bottomLeft" activeCell="A6" sqref="A6"/>
      <selection pane="bottomRight" activeCell="D30" sqref="D30"/>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53125" style="602"/>
    <col min="77" max="77" width="8.453125" style="484"/>
    <col min="78" max="78" width="8.453125" style="484" customWidth="1"/>
    <col min="79" max="16384" width="8.45312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Processes!D85</f>
        <v>MINWST</v>
      </c>
      <c r="C57" s="8" t="str">
        <f>Processes!E85</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Processes!D86</f>
        <v>MINSTR</v>
      </c>
      <c r="C58" s="8" t="str">
        <f>Processes!E86</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Processes!D87</f>
        <v>MINGRS</v>
      </c>
      <c r="C59" s="8" t="str">
        <f>Processes!E87</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Processes!D88</f>
        <v>MINWPE</v>
      </c>
      <c r="C60" s="8" t="str">
        <f>Processes!E88</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Processes!D89</f>
        <v>MINWCH</v>
      </c>
      <c r="C61" s="8" t="str">
        <f>Processes!E89</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Processes!D90</f>
        <v>MINFIW</v>
      </c>
      <c r="C62" s="8" t="str">
        <f>Processes!E90</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Processes!D91</f>
        <v>MINCRN</v>
      </c>
      <c r="C63" s="8" t="str">
        <f>Processes!E91</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Processes!D92</f>
        <v>MINRPS</v>
      </c>
      <c r="C64" s="8" t="str">
        <f>Processes!E92</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Processes!D93</f>
        <v>MINSGB</v>
      </c>
      <c r="C65" s="8" t="str">
        <f>Processes!E93</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Processes!D94</f>
        <v>MINDLI</v>
      </c>
      <c r="C66" s="8" t="str">
        <f>Processes!E94</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Processes!D95</f>
        <v>MINMNR</v>
      </c>
      <c r="C67" s="8" t="str">
        <f>Processes!E95</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Processes!D96</f>
        <v>MINNGA</v>
      </c>
      <c r="C68" s="8" t="str">
        <f>Processes!E96</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Processes!D97</f>
        <v>MINCRD</v>
      </c>
      <c r="C69" s="8" t="str">
        <f>Processes!E97</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Processes!D98</f>
        <v>MINWIN</v>
      </c>
      <c r="C70" s="8" t="str">
        <f>Processes!E98</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Processes!D99</f>
        <v>MINHYD</v>
      </c>
      <c r="C71" s="8" t="str">
        <f>Processes!E99</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Processes!D100</f>
        <v>MINSOL</v>
      </c>
      <c r="C72" s="8" t="str">
        <f>Processes!E100</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Processes!D101</f>
        <v>MINGEO</v>
      </c>
      <c r="C73" s="8" t="str">
        <f>Processes!E101</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Processes!D102</f>
        <v>MINWAV</v>
      </c>
      <c r="C74" s="8" t="str">
        <f>Processes!E102</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Processes!D103</f>
        <v>MINMOV</v>
      </c>
      <c r="C75" s="560" t="str">
        <f>Processes!E103</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Processes!D104</f>
        <v>EXPCOA</v>
      </c>
      <c r="C76" s="8" t="str">
        <f>Processes!E104</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Processes!D105</f>
        <v>EXPNGA</v>
      </c>
      <c r="C77" s="8" t="str">
        <f>Processes!E105</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Processes!D106</f>
        <v>EXPCRD</v>
      </c>
      <c r="C78" s="8" t="str">
        <f>Processes!E106</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Processes!D107</f>
        <v>EXPLPG</v>
      </c>
      <c r="C79" s="8" t="str">
        <f>Processes!E107</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Processes!D108</f>
        <v>EXPLVN</v>
      </c>
      <c r="C80" s="8" t="str">
        <f>Processes!E108</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Processes!D109</f>
        <v>EXPGSL</v>
      </c>
      <c r="C81" s="8" t="str">
        <f>Processes!E109</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Processes!D110</f>
        <v>EXPKER</v>
      </c>
      <c r="C82" s="8" t="str">
        <f>Processes!E110</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Processes!D111</f>
        <v>EXPDSL</v>
      </c>
      <c r="C83" s="8" t="str">
        <f>Processes!E111</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Processes!D112</f>
        <v>EXPHFO</v>
      </c>
      <c r="C84" s="8" t="str">
        <f>Processes!E112</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Processes!D113</f>
        <v>EXPMGO</v>
      </c>
      <c r="C85" s="8" t="str">
        <f>Processes!E113</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Processes!D114</f>
        <v>EXPAGSL</v>
      </c>
      <c r="C86" s="8" t="str">
        <f>Processes!E114</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Processes!D115</f>
        <v>EXPBGA</v>
      </c>
      <c r="C87" s="8" t="str">
        <f>Processes!E115</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Processes!D116</f>
        <v>EXPHFB</v>
      </c>
      <c r="C88" s="8" t="str">
        <f>Processes!E116</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Processes!D117</f>
        <v>EXPDDGS</v>
      </c>
      <c r="C89" s="8" t="str">
        <f>Processes!E117</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Processes!D118</f>
        <v>EXPH2</v>
      </c>
      <c r="C90" s="8" t="str">
        <f>Processes!E118</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Processes!D119</f>
        <v>EXPH2G</v>
      </c>
      <c r="C91" s="8" t="str">
        <f>Processes!E119</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Processes!D120</f>
        <v>EXPAMM</v>
      </c>
      <c r="C92" s="8" t="str">
        <f>Processes!E120</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Processes!D121</f>
        <v>EXPDME</v>
      </c>
      <c r="C93" s="8" t="str">
        <f>Processes!E121</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Processes!D122</f>
        <v>EXPKRB1</v>
      </c>
      <c r="C94" s="8" t="str">
        <f>Processes!E122</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Processes!D123</f>
        <v>EXPKRB2</v>
      </c>
      <c r="C95" s="8" t="str">
        <f>Processes!E123</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Processes!D124</f>
        <v>EXPKRE</v>
      </c>
      <c r="C96" s="8" t="str">
        <f>Processes!E124</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Processes!D125</f>
        <v>EXPSNG1</v>
      </c>
      <c r="C97" s="8" t="str">
        <f>Processes!E125</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Processes!D126</f>
        <v>EXPSNG2</v>
      </c>
      <c r="C98" s="8" t="str">
        <f>Processes!E126</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Processes!D127</f>
        <v>EXPSNE</v>
      </c>
      <c r="C99" s="8" t="str">
        <f>Processes!E127</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Processes!D128</f>
        <v>EXPDSB1</v>
      </c>
      <c r="C100" s="8" t="str">
        <f>Processes!E128</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Processes!D129</f>
        <v>EXPDSB2</v>
      </c>
      <c r="C101" s="8" t="str">
        <f>Processes!E129</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Processes!D130</f>
        <v>EXPDSE</v>
      </c>
      <c r="C102" s="8" t="str">
        <f>Processes!E130</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Processes!D131</f>
        <v>EXPGSB1</v>
      </c>
      <c r="C103" s="8" t="str">
        <f>Processes!E131</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Processes!D132</f>
        <v>EXPGSB2</v>
      </c>
      <c r="C104" s="8" t="str">
        <f>Processes!E132</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Processes!D133</f>
        <v>EXPGSE</v>
      </c>
      <c r="C105" s="8" t="str">
        <f>Processes!E133</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Processes!D134</f>
        <v>EXPMOB1</v>
      </c>
      <c r="C106" s="8" t="str">
        <f>Processes!E134</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Processes!D135</f>
        <v>EXPMOB2</v>
      </c>
      <c r="C107" s="8" t="str">
        <f>Processes!E135</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Processes!D136</f>
        <v>EXPMOE</v>
      </c>
      <c r="C108" s="8" t="str">
        <f>Processes!E136</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Processes!D137</f>
        <v>EXPLNB</v>
      </c>
      <c r="C109" s="8" t="str">
        <f>Processes!E137</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Processes!D138</f>
        <v>EXPGLY</v>
      </c>
      <c r="C110" s="8" t="str">
        <f>Processes!E138</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Processes!D139</f>
        <v>EXPRPC</v>
      </c>
      <c r="C111" s="8" t="str">
        <f>Processes!E139</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Processes!D140</f>
        <v>EXPSGP</v>
      </c>
      <c r="C112" s="8" t="str">
        <f>Processes!E140</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Processes!D141</f>
        <v>EXPOTH</v>
      </c>
      <c r="C113" s="8" t="str">
        <f>Processes!E141</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309" t="s">
        <v>838</v>
      </c>
      <c r="D117" s="1309"/>
      <c r="E117" s="1309"/>
      <c r="F117" s="1309"/>
      <c r="G117" s="1309"/>
      <c r="H117" s="1309"/>
      <c r="I117" s="1309"/>
      <c r="J117" s="1309"/>
      <c r="K117" s="1309"/>
      <c r="L117" s="1309"/>
    </row>
    <row r="118" spans="2:60">
      <c r="B118" s="8"/>
      <c r="C118" s="1309"/>
      <c r="D118" s="1309"/>
      <c r="E118" s="1309"/>
      <c r="F118" s="1309"/>
      <c r="G118" s="1309"/>
      <c r="H118" s="1309"/>
      <c r="I118" s="1309"/>
      <c r="J118" s="1309"/>
      <c r="K118" s="1309"/>
      <c r="L118" s="1309"/>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[38]BiomassCost!G30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[38]BiomassCost!G33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[38]BiomassCost!G31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[38]BiomassCost!$G$43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[38]BiomassCost!$G$43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304" t="s">
        <v>827</v>
      </c>
      <c r="D255" s="1306" t="s">
        <v>828</v>
      </c>
      <c r="E255" s="1307"/>
      <c r="F255" s="1307"/>
      <c r="G255" s="1307"/>
      <c r="H255" s="1307"/>
      <c r="I255" s="1307"/>
      <c r="J255" s="1307"/>
      <c r="K255" s="1307"/>
      <c r="L255" s="1307"/>
      <c r="M255" s="1307"/>
      <c r="N255" s="1308"/>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05"/>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28" zoomScale="80" zoomScaleNormal="80" workbookViewId="0">
      <selection activeCell="N21" sqref="N21"/>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IF([39]Refineries!M48&gt;0,[39]Refineries!M48/SUM([39]Refineries!M$48:M$55)*1.01,0)</f>
        <v>#REF!</v>
      </c>
      <c r="J9" s="619" t="e">
        <f>IF([39]Refineries!N48&gt;0,[39]Refineries!N48/SUM([39]Refineries!N$48:N$55)*1.01,0)</f>
        <v>#REF!</v>
      </c>
      <c r="K9" s="619" t="e">
        <f>IF([39]Refineries!O48&gt;0,[39]Refineries!O48/SUM([39]Refineries!O$48:O$55)*1.01,0)</f>
        <v>#REF!</v>
      </c>
      <c r="L9" s="619" t="e">
        <f>IF([39]Refineries!P48&gt;0,[39]Refineries!P48/SUM([39]Refineries!P$48:P$55)*1.01,0)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IF([39]Refineries!M49&gt;0,[39]Refineries!M49/SUM([39]Refineries!M$48:M$55)*1.01,0)</f>
        <v>#REF!</v>
      </c>
      <c r="J10" s="619" t="e">
        <f>IF([39]Refineries!N49&gt;0,[39]Refineries!N49/SUM([39]Refineries!N$48:N$55)*1.01,0)</f>
        <v>#REF!</v>
      </c>
      <c r="K10" s="619" t="e">
        <f>IF([39]Refineries!O49&gt;0,[39]Refineries!O49/SUM([39]Refineries!O$48:O$55)*1.01,0)</f>
        <v>#REF!</v>
      </c>
      <c r="L10" s="619" t="e">
        <f>IF([39]Refineries!P49&gt;0,[39]Refineries!P49/SUM([39]Refineries!P$48:P$55)*1.01,0)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IF([39]Refineries!M50&gt;0,[39]Refineries!M50/SUM([39]Refineries!M$48:M$55)*1.01,0)</f>
        <v>#REF!</v>
      </c>
      <c r="J11" s="619" t="e">
        <f>IF([39]Refineries!N50&gt;0,[39]Refineries!N50/SUM([39]Refineries!N$48:N$55)*1.01,0)</f>
        <v>#REF!</v>
      </c>
      <c r="K11" s="619" t="e">
        <f>IF([39]Refineries!O50&gt;0,[39]Refineries!O50/SUM([39]Refineries!O$48:O$55)*1.01,0)</f>
        <v>#REF!</v>
      </c>
      <c r="L11" s="619" t="e">
        <f>IF([39]Refineries!P50&gt;0,[39]Refineries!P50/SUM([39]Refineries!P$48:P$55)*1.01,0)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IF([39]Refineries!M51&gt;0,[39]Refineries!M51/SUM([39]Refineries!M$48:M$55)*1.01,0)</f>
        <v>#REF!</v>
      </c>
      <c r="J12" s="619" t="e">
        <f>IF([39]Refineries!N51&gt;0,[39]Refineries!N51/SUM([39]Refineries!N$48:N$55)*1.01,0)</f>
        <v>#REF!</v>
      </c>
      <c r="K12" s="619" t="e">
        <f>IF([39]Refineries!O51&gt;0,[39]Refineries!O51/SUM([39]Refineries!O$48:O$55)*1.01,0)</f>
        <v>#REF!</v>
      </c>
      <c r="L12" s="619" t="e">
        <f>IF([39]Refineries!P51&gt;0,[39]Refineries!P51/SUM([39]Refineries!P$48:P$55)*1.01,0)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IF([39]Refineries!M52&gt;0,[39]Refineries!M52/SUM([39]Refineries!M$48:M$55)*1.01,0)</f>
        <v>#REF!</v>
      </c>
      <c r="J13" s="619" t="e">
        <f>IF([39]Refineries!N52&gt;0,[39]Refineries!N52/SUM([39]Refineries!N$48:N$55)*1.01,0)</f>
        <v>#REF!</v>
      </c>
      <c r="K13" s="619" t="e">
        <f>IF([39]Refineries!O52&gt;0,[39]Refineries!O52/SUM([39]Refineries!O$48:O$55)*1.01,0)</f>
        <v>#REF!</v>
      </c>
      <c r="L13" s="619" t="e">
        <f>IF([39]Refineries!P52&gt;0,[39]Refineries!P52/SUM([39]Refineries!P$48:P$55)*1.01,0)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IF([39]Refineries!M53&gt;0,[39]Refineries!M53/SUM([39]Refineries!M$48:M$55)*1.01,0)</f>
        <v>#REF!</v>
      </c>
      <c r="J14" s="619" t="e">
        <f>IF([39]Refineries!N53&gt;0,[39]Refineries!N53/SUM([39]Refineries!N$48:N$55)*1.01,0)</f>
        <v>#REF!</v>
      </c>
      <c r="K14" s="619" t="e">
        <f>IF([39]Refineries!O53&gt;0,[39]Refineries!O53/SUM([39]Refineries!O$48:O$55)*1.01,0)</f>
        <v>#REF!</v>
      </c>
      <c r="L14" s="619" t="e">
        <f>IF([39]Refineries!P53&gt;0,[39]Refineries!P53/SUM([39]Refineries!P$48:P$55)*1.01,0)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IF([39]Refineries!M54&gt;0,[39]Refineries!M54/SUM([39]Refineries!M$48:M$55)*1.01,0)</f>
        <v>#REF!</v>
      </c>
      <c r="J15" s="619" t="e">
        <f>IF([39]Refineries!N54&gt;0,[39]Refineries!N54/SUM([39]Refineries!N$48:N$55)*1.01,0)</f>
        <v>#REF!</v>
      </c>
      <c r="K15" s="619" t="e">
        <f>IF([39]Refineries!O54&gt;0,[39]Refineries!O54/SUM([39]Refineries!O$48:O$55)*1.01,0)</f>
        <v>#REF!</v>
      </c>
      <c r="L15" s="619" t="e">
        <f>IF([39]Refineries!P54&gt;0,[39]Refineries!P54/SUM([39]Refineries!P$48:P$55)*1.01,0)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IF([39]Refineries!M55&gt;0,[39]Refineries!M55/SUM([39]Refineries!M$48:M$55)*1.01,0)</f>
        <v>#REF!</v>
      </c>
      <c r="J16" s="619" t="e">
        <f>IF([39]Refineries!N55&gt;0,[39]Refineries!N55/SUM([39]Refineries!N$48:N$55)*1.01,0)</f>
        <v>#REF!</v>
      </c>
      <c r="K16" s="619" t="e">
        <f>IF([39]Refineries!O55&gt;0,[39]Refineries!O55/SUM([39]Refineries!O$48:O$55)*1.01,0)</f>
        <v>#REF!</v>
      </c>
      <c r="L16" s="619" t="e">
        <f>IF([39]Refineries!P55&gt;0,[39]Refineries!P55/SUM([39]Refineries!P$48:P$55)*1.01,0)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IF(-[39]Refineries!M47/SUM([39]Refineries!M48:M56)-S8&lt;0,0,-[39]Refineries!M47/SUM([39]Refineries!M48:M56)-S8)+0.06</f>
        <v>#REF!</v>
      </c>
      <c r="O17" s="1069" t="e">
        <f>IF(-[39]Refineries!N47/SUM([39]Refineries!N48:N56)-T8&lt;0,0,-[39]Refineries!N47/SUM([39]Refineries!N48:N56)-T8)+0.06</f>
        <v>#REF!</v>
      </c>
      <c r="P17" s="1069" t="e">
        <f>IF(-[39]Refineries!O47/SUM([39]Refineries!O48:O56)-U8&lt;0,0,-[39]Refineries!O47/SUM([39]Refineries!O48:O56)-U8)+0.06</f>
        <v>#REF!</v>
      </c>
      <c r="Q17" s="1069" t="e">
        <f>IF(-[39]Refineries!P47/SUM([39]Refineries!P48:P56)-V8&lt;0,0,-[39]Refineries!P47/SUM([39]Refineries!P48:P56)-V8)+0.06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IF([39]Refineries!M$52&lt;0,[39]Refineries!M$52/[39]Refineries!M$47,0)</f>
        <v>#REF!</v>
      </c>
      <c r="O20" s="620" t="e">
        <f>IF([39]Refineries!N$52&lt;0,[39]Refineries!N$52/[39]Refineries!N$47,0)</f>
        <v>#REF!</v>
      </c>
      <c r="P20" s="620" t="e">
        <f>IF([39]Refineries!O$52&lt;0,[39]Refineries!O$52/[39]Refineries!O$47,0)</f>
        <v>#REF!</v>
      </c>
      <c r="Q20" s="620" t="e">
        <f>IF([39]Refineries!P$52&lt;0,[39]Refineries!P$52/[39]Refineries!P$47,0)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10" t="s">
        <v>1895</v>
      </c>
      <c r="AS28" s="131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Processes!D212</f>
        <v>FT-GRDELCMID</v>
      </c>
      <c r="C31" s="618" t="str">
        <f>Processes!E212</f>
        <v>Power transmission line medium voltage</v>
      </c>
      <c r="D31" s="618"/>
      <c r="E31" s="606" t="str">
        <f>[18]Commodities!$D$19</f>
        <v>CRD</v>
      </c>
      <c r="H31" s="619"/>
      <c r="I31" s="619"/>
      <c r="J31" s="619"/>
      <c r="K31" s="619"/>
      <c r="L31" s="619"/>
      <c r="M31" s="619"/>
      <c r="N31" s="619"/>
      <c r="O31" s="619"/>
      <c r="P31" s="619"/>
      <c r="Q31" s="619"/>
      <c r="R31" s="606">
        <v>1</v>
      </c>
      <c r="S31" s="606">
        <v>1</v>
      </c>
      <c r="T31" s="606">
        <v>1</v>
      </c>
      <c r="U31" s="606">
        <v>1</v>
      </c>
      <c r="V31" s="606">
        <v>1</v>
      </c>
      <c r="W31" s="621">
        <f>'Eurostat_EB-2010'!$W$31*'[18]MIN-IMP-EXP'!$P$4*$AV$31</f>
        <v>456.40500000000009</v>
      </c>
      <c r="X31" s="621">
        <f>'Eurostat_EB-2011'!$W$31*'[18]MIN-IMP-EXP'!$P$4*$AV$31</f>
        <v>507.79499999999996</v>
      </c>
      <c r="Y31" s="621">
        <f>'Eurostat_EB-2012'!$W$31*'[18]MIN-IMP-EXP'!$P$4*$AV$31</f>
        <v>487.49549999999999</v>
      </c>
      <c r="Z31" s="621">
        <f>'Eurostat_EB-2013'!$W$31*'[18]MIN-IMP-EXP'!$P$4*$AV$31</f>
        <v>519.43200000000002</v>
      </c>
      <c r="AA31" s="621">
        <f>'Eurostat_EB-2014'!$W$31*'[18]MIN-IMP-EXP'!$P$4*$AV$31</f>
        <v>466.27949999999998</v>
      </c>
      <c r="AB31" s="621">
        <f>'Eurostat_EB-2010'!$W$31*'[18]MIN-IMP-EXP'!$P$4*$AW$31</f>
        <v>152.13500000000002</v>
      </c>
      <c r="AC31" s="621">
        <f>'Eurostat_EB-2011'!$W$31*'[18]MIN-IMP-EXP'!$P$4*$AW$31</f>
        <v>169.26499999999999</v>
      </c>
      <c r="AD31" s="621">
        <f>'Eurostat_EB-2012'!$W$31*'[18]MIN-IMP-EXP'!$P$4*$AW$31</f>
        <v>162.49850000000001</v>
      </c>
      <c r="AE31" s="621">
        <f>'Eurostat_EB-2013'!$W$31*'[18]MIN-IMP-EXP'!$P$4*$AW$31</f>
        <v>173.14400000000001</v>
      </c>
      <c r="AF31" s="621">
        <f>'Eurostat_EB-2014'!$W$31*'[18]MIN-IMP-EXP'!$P$4*$AW$31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'[18]MIN-IMP-EXP'!AD30</f>
        <v>0.75</v>
      </c>
      <c r="AW31" s="602">
        <f>'[18]MIN-IMP-EXP'!AE30</f>
        <v>0.25</v>
      </c>
    </row>
    <row r="32" spans="2:49">
      <c r="C32" s="618"/>
      <c r="E32" s="625"/>
      <c r="F32" s="606" t="str">
        <f>[18]Commodities!D20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[18]Commodities!D21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[18]Commodities!D22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[18]Commodities!D23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[18]Commodities!D24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[18]Commodities!D25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[18]Commodities!$D$34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[18]Commodities!$D$35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2695312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Processes!D167</f>
        <v>FT-SUPELC</v>
      </c>
      <c r="D6" s="588" t="s">
        <v>1656</v>
      </c>
      <c r="E6" s="23"/>
      <c r="F6" s="23" t="str">
        <f>Commodities!E81</f>
        <v>SUPELC</v>
      </c>
      <c r="G6" s="111">
        <v>1</v>
      </c>
    </row>
    <row r="7" spans="2:11">
      <c r="B7" s="484" t="str">
        <f>Processes!D168</f>
        <v>FT-SUPHETC</v>
      </c>
      <c r="D7" s="588" t="s">
        <v>1650</v>
      </c>
      <c r="E7" s="23"/>
      <c r="F7" s="23" t="str">
        <f>Commodities!E82</f>
        <v>SUPHETC</v>
      </c>
      <c r="G7" s="112">
        <v>1</v>
      </c>
    </row>
    <row r="8" spans="2:11">
      <c r="B8" s="525" t="str">
        <f>Processes!D169</f>
        <v>FT-SUPHETD</v>
      </c>
      <c r="C8" s="525"/>
      <c r="D8" s="1138" t="s">
        <v>1651</v>
      </c>
      <c r="E8" s="587"/>
      <c r="F8" s="587" t="str">
        <f>Commodities!E83</f>
        <v>SUPHETD</v>
      </c>
      <c r="G8" s="590">
        <v>1</v>
      </c>
    </row>
    <row r="9" spans="2:11">
      <c r="B9" s="484" t="str">
        <f>Processes!D170</f>
        <v>FT-SUPCOA</v>
      </c>
      <c r="C9" s="484"/>
      <c r="D9" s="484" t="str">
        <f>IF(LEN(F9)=6,RIGHT(F9,3),RIGHT(F9,4))</f>
        <v>COA</v>
      </c>
      <c r="F9" s="23" t="str">
        <f>Commodities!E84</f>
        <v>SUPCOA</v>
      </c>
      <c r="G9" s="484">
        <v>1</v>
      </c>
    </row>
    <row r="10" spans="2:11">
      <c r="B10" s="484" t="str">
        <f>Processes!D171</f>
        <v>FT-SUPNGA</v>
      </c>
      <c r="C10" s="484"/>
      <c r="D10" s="484" t="s">
        <v>1665</v>
      </c>
      <c r="F10" s="23" t="str">
        <f>Commodities!E85</f>
        <v>SUPNGA</v>
      </c>
      <c r="G10" s="484">
        <v>1</v>
      </c>
    </row>
    <row r="11" spans="2:11">
      <c r="B11" s="484" t="str">
        <f>Processes!D172</f>
        <v>FT-SUPCRD</v>
      </c>
      <c r="D11" s="484" t="str">
        <f t="shared" ref="D11:D37" si="0">IF(LEN(F11)=6,RIGHT(F11,3),RIGHT(F11,4))</f>
        <v>CRD</v>
      </c>
      <c r="F11" s="23" t="str">
        <f>Commodities!E86</f>
        <v>SUPCRD</v>
      </c>
      <c r="G11">
        <v>1</v>
      </c>
    </row>
    <row r="12" spans="2:11">
      <c r="B12" s="484" t="str">
        <f>Processes!D173</f>
        <v>FT-SUPLPG</v>
      </c>
      <c r="C12" s="484"/>
      <c r="D12" s="484" t="str">
        <f t="shared" si="0"/>
        <v>LPG</v>
      </c>
      <c r="F12" s="23" t="str">
        <f>Commodities!E87</f>
        <v>SUPLPG</v>
      </c>
      <c r="G12" s="484">
        <v>1</v>
      </c>
    </row>
    <row r="13" spans="2:11">
      <c r="B13" s="484" t="str">
        <f>Processes!D174</f>
        <v>FT-SUPLVN</v>
      </c>
      <c r="C13" s="484"/>
      <c r="D13" s="484" t="str">
        <f t="shared" si="0"/>
        <v>LVN</v>
      </c>
      <c r="F13" s="23" t="str">
        <f>Commodities!E88</f>
        <v>SUPLVN</v>
      </c>
      <c r="G13" s="484">
        <v>1</v>
      </c>
    </row>
    <row r="14" spans="2:11">
      <c r="B14" s="484" t="str">
        <f>Processes!D175</f>
        <v>FT-SUPGSL</v>
      </c>
      <c r="C14" s="484"/>
      <c r="D14" s="484" t="str">
        <f t="shared" si="0"/>
        <v>GSL</v>
      </c>
      <c r="F14" s="23" t="str">
        <f>Commodities!E89</f>
        <v>SUPGSL</v>
      </c>
      <c r="G14" s="484">
        <v>1</v>
      </c>
    </row>
    <row r="15" spans="2:11">
      <c r="B15" s="484" t="str">
        <f>Processes!D176</f>
        <v>FT-SUPKER</v>
      </c>
      <c r="C15" s="484"/>
      <c r="D15" s="484" t="str">
        <f t="shared" si="0"/>
        <v>KER</v>
      </c>
      <c r="F15" s="23" t="str">
        <f>Commodities!E90</f>
        <v>SUPKER</v>
      </c>
      <c r="G15" s="484">
        <v>1</v>
      </c>
    </row>
    <row r="16" spans="2:11">
      <c r="B16" s="484" t="str">
        <f>Processes!D177</f>
        <v>FT-SUPDSL</v>
      </c>
      <c r="C16" s="484"/>
      <c r="D16" s="484" t="str">
        <f t="shared" si="0"/>
        <v>DSL</v>
      </c>
      <c r="F16" s="23" t="str">
        <f>Commodities!E91</f>
        <v>SUPDSL</v>
      </c>
      <c r="G16" s="484">
        <v>1</v>
      </c>
    </row>
    <row r="17" spans="2:7">
      <c r="B17" s="484" t="str">
        <f>Processes!D178</f>
        <v>FT-SUPHFO</v>
      </c>
      <c r="C17" s="484"/>
      <c r="D17" s="484" t="str">
        <f t="shared" si="0"/>
        <v>HFO</v>
      </c>
      <c r="F17" s="23" t="str">
        <f>Commodities!E92</f>
        <v>SUPHFO</v>
      </c>
      <c r="G17" s="484">
        <v>1</v>
      </c>
    </row>
    <row r="18" spans="2:7">
      <c r="B18" s="484" t="str">
        <f>Processes!D179</f>
        <v>FT-SUPMGO</v>
      </c>
      <c r="C18" s="484"/>
      <c r="D18" s="484" t="str">
        <f t="shared" si="0"/>
        <v>MGO</v>
      </c>
      <c r="F18" s="23" t="str">
        <f>Commodities!E93</f>
        <v>SUPMGO</v>
      </c>
      <c r="G18" s="484">
        <v>1</v>
      </c>
    </row>
    <row r="19" spans="2:7">
      <c r="B19" s="484" t="str">
        <f>Processes!D180</f>
        <v>FT-SUPAGSL</v>
      </c>
      <c r="C19" s="484"/>
      <c r="D19" s="484" t="str">
        <f t="shared" si="0"/>
        <v>AGSL</v>
      </c>
      <c r="F19" s="23" t="str">
        <f>Commodities!E94</f>
        <v>SUPAGSL</v>
      </c>
      <c r="G19" s="484">
        <v>1</v>
      </c>
    </row>
    <row r="20" spans="2:7">
      <c r="B20" s="484" t="str">
        <f>Processes!D181</f>
        <v>FT-SUPWST</v>
      </c>
      <c r="C20" s="484"/>
      <c r="D20" s="484" t="str">
        <f t="shared" si="0"/>
        <v>WST</v>
      </c>
      <c r="F20" s="23" t="str">
        <f>Commodities!E95</f>
        <v>SUPWST</v>
      </c>
      <c r="G20" s="484">
        <v>1</v>
      </c>
    </row>
    <row r="21" spans="2:7">
      <c r="B21" s="484" t="str">
        <f>Processes!D182</f>
        <v>FT-SUPSTR</v>
      </c>
      <c r="C21" s="484"/>
      <c r="D21" s="484" t="str">
        <f t="shared" si="0"/>
        <v>STR</v>
      </c>
      <c r="F21" s="23" t="str">
        <f>Commodities!E96</f>
        <v>SUPSTR</v>
      </c>
      <c r="G21" s="484">
        <v>1</v>
      </c>
    </row>
    <row r="22" spans="2:7">
      <c r="B22" s="484" t="str">
        <f>Processes!D183</f>
        <v>FT-SUPGRS</v>
      </c>
      <c r="C22" s="484"/>
      <c r="D22" s="484" t="str">
        <f t="shared" si="0"/>
        <v>GRS</v>
      </c>
      <c r="F22" s="23" t="str">
        <f>Commodities!E97</f>
        <v>SUPGRS</v>
      </c>
      <c r="G22" s="484">
        <v>1</v>
      </c>
    </row>
    <row r="23" spans="2:7">
      <c r="B23" s="484" t="str">
        <f>Processes!D184</f>
        <v>FT-SUPWPE</v>
      </c>
      <c r="C23" s="484"/>
      <c r="D23" s="484" t="str">
        <f t="shared" si="0"/>
        <v>WPE</v>
      </c>
      <c r="F23" s="23" t="str">
        <f>Commodities!E98</f>
        <v>SUPWPE</v>
      </c>
      <c r="G23" s="484">
        <v>1</v>
      </c>
    </row>
    <row r="24" spans="2:7">
      <c r="B24" s="484" t="str">
        <f>Processes!D185</f>
        <v>FT-SUPWCH</v>
      </c>
      <c r="C24" s="484"/>
      <c r="D24" s="484" t="str">
        <f t="shared" si="0"/>
        <v>WCH</v>
      </c>
      <c r="F24" s="23" t="str">
        <f>Commodities!E99</f>
        <v>SUPWCH</v>
      </c>
      <c r="G24" s="484">
        <v>1</v>
      </c>
    </row>
    <row r="25" spans="2:7">
      <c r="B25" s="484" t="str">
        <f>Processes!D186</f>
        <v>FT-SUPFIW</v>
      </c>
      <c r="C25" s="484"/>
      <c r="D25" s="484" t="str">
        <f t="shared" si="0"/>
        <v>FIW</v>
      </c>
      <c r="F25" s="23" t="str">
        <f>Commodities!E100</f>
        <v>SUPFIW</v>
      </c>
      <c r="G25" s="484">
        <v>1</v>
      </c>
    </row>
    <row r="26" spans="2:7">
      <c r="B26" s="484" t="str">
        <f>Processes!D187</f>
        <v>FT-SUPCRN</v>
      </c>
      <c r="C26" s="484"/>
      <c r="D26" s="484" t="str">
        <f t="shared" si="0"/>
        <v>CRN</v>
      </c>
      <c r="F26" s="23" t="str">
        <f>Commodities!E101</f>
        <v>SUPCRN</v>
      </c>
      <c r="G26" s="484">
        <v>1</v>
      </c>
    </row>
    <row r="27" spans="2:7">
      <c r="B27" s="484" t="str">
        <f>Processes!D188</f>
        <v>FT-SUPRPS</v>
      </c>
      <c r="C27" s="484"/>
      <c r="D27" s="484" t="str">
        <f t="shared" si="0"/>
        <v>RPS</v>
      </c>
      <c r="F27" s="23" t="str">
        <f>Commodities!E102</f>
        <v>SUPRPS</v>
      </c>
      <c r="G27" s="484">
        <v>1</v>
      </c>
    </row>
    <row r="28" spans="2:7">
      <c r="B28" s="484" t="str">
        <f>Processes!D189</f>
        <v>FT-SUPSGB</v>
      </c>
      <c r="C28" s="484"/>
      <c r="D28" s="484" t="str">
        <f t="shared" si="0"/>
        <v>SGB</v>
      </c>
      <c r="F28" s="23" t="str">
        <f>Commodities!E103</f>
        <v>SUPSGB</v>
      </c>
      <c r="G28" s="484">
        <v>1</v>
      </c>
    </row>
    <row r="29" spans="2:7">
      <c r="B29" s="484" t="str">
        <f>Processes!D190</f>
        <v>FT-SUPDLI</v>
      </c>
      <c r="C29" s="484"/>
      <c r="D29" s="484" t="str">
        <f t="shared" si="0"/>
        <v>DLI</v>
      </c>
      <c r="F29" s="23" t="str">
        <f>Commodities!E104</f>
        <v>SUPDLI</v>
      </c>
      <c r="G29" s="484">
        <v>1</v>
      </c>
    </row>
    <row r="30" spans="2:7">
      <c r="B30" s="484" t="str">
        <f>Processes!D191</f>
        <v>FT-SUPMNR</v>
      </c>
      <c r="C30" s="484"/>
      <c r="D30" s="484" t="str">
        <f t="shared" si="0"/>
        <v>MNR</v>
      </c>
      <c r="F30" s="23" t="str">
        <f>Commodities!E105</f>
        <v>SUPMNR</v>
      </c>
      <c r="G30" s="484">
        <v>1</v>
      </c>
    </row>
    <row r="31" spans="2:7">
      <c r="B31" s="484" t="str">
        <f>Processes!D192</f>
        <v>FT-SUPBGA</v>
      </c>
      <c r="C31" s="484"/>
      <c r="D31" s="484" t="str">
        <f t="shared" si="0"/>
        <v>BGA</v>
      </c>
      <c r="F31" s="23" t="str">
        <f>Commodities!E106</f>
        <v>SUPBGA</v>
      </c>
      <c r="G31" s="484">
        <v>1</v>
      </c>
    </row>
    <row r="32" spans="2:7">
      <c r="B32" s="484" t="str">
        <f>Processes!D193</f>
        <v>FT-SUPHFB</v>
      </c>
      <c r="C32" s="484"/>
      <c r="D32" s="484" t="str">
        <f t="shared" si="0"/>
        <v>HFB</v>
      </c>
      <c r="F32" s="23" t="str">
        <f>Commodities!E107</f>
        <v>SUPHFB</v>
      </c>
      <c r="G32" s="484">
        <v>1</v>
      </c>
    </row>
    <row r="33" spans="2:7">
      <c r="B33" s="484" t="str">
        <f>Processes!D194</f>
        <v>FT-SUPDDGS</v>
      </c>
      <c r="C33" s="484"/>
      <c r="D33" s="484" t="str">
        <f t="shared" si="0"/>
        <v>DDGS</v>
      </c>
      <c r="F33" s="23" t="str">
        <f>Commodities!E108</f>
        <v>SUPDDGS</v>
      </c>
      <c r="G33" s="484">
        <v>1</v>
      </c>
    </row>
    <row r="34" spans="2:7">
      <c r="B34" s="484" t="str">
        <f>Processes!D195</f>
        <v>FT-SUPH2</v>
      </c>
      <c r="C34" s="484"/>
      <c r="D34" s="589" t="s">
        <v>755</v>
      </c>
      <c r="E34" s="589"/>
      <c r="F34" s="23" t="str">
        <f>Commodities!E109</f>
        <v>SUPH2</v>
      </c>
      <c r="G34" s="484">
        <v>1</v>
      </c>
    </row>
    <row r="35" spans="2:7">
      <c r="B35" s="484" t="str">
        <f>Processes!D196</f>
        <v>FT-SUPH2G</v>
      </c>
      <c r="C35" s="484"/>
      <c r="D35" s="484" t="str">
        <f t="shared" si="0"/>
        <v>H2G</v>
      </c>
      <c r="F35" s="23" t="str">
        <f>Commodities!E110</f>
        <v>SUPH2G</v>
      </c>
      <c r="G35" s="484">
        <v>1</v>
      </c>
    </row>
    <row r="36" spans="2:7">
      <c r="B36" s="484" t="str">
        <f>Processes!D197</f>
        <v>FT-SUPAMM</v>
      </c>
      <c r="C36" s="484"/>
      <c r="D36" s="484" t="str">
        <f t="shared" si="0"/>
        <v>AMM</v>
      </c>
      <c r="F36" s="23" t="str">
        <f>Commodities!E111</f>
        <v>SUPAMM</v>
      </c>
      <c r="G36" s="484">
        <v>1</v>
      </c>
    </row>
    <row r="37" spans="2:7">
      <c r="B37" s="484" t="str">
        <f>Processes!D198</f>
        <v>FT-SUPDME</v>
      </c>
      <c r="C37" s="484"/>
      <c r="D37" s="484" t="str">
        <f t="shared" si="0"/>
        <v>DME</v>
      </c>
      <c r="F37" s="23" t="str">
        <f>Commodities!E112</f>
        <v>SUPDME</v>
      </c>
      <c r="G37" s="484">
        <v>1</v>
      </c>
    </row>
    <row r="38" spans="2:7">
      <c r="B38" s="484" t="str">
        <f>Processes!D199</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Processes!D200</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Processes!D201</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Processes!D202</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Processes!D203</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Processes!D204</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Processes!D205</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11" t="s">
        <v>1641</v>
      </c>
      <c r="P59" s="131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Processes!D206</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Processes!D207</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Processes!D208</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Processes!D209</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12" t="s">
        <v>1774</v>
      </c>
      <c r="C2" s="1312"/>
      <c r="D2" s="1312"/>
      <c r="E2" s="1312"/>
      <c r="F2" s="1312"/>
      <c r="G2" s="1312"/>
      <c r="H2" s="1312"/>
      <c r="I2" s="1312"/>
      <c r="J2" s="1312"/>
      <c r="K2" s="1312"/>
      <c r="L2" s="1312"/>
      <c r="M2" s="1312"/>
      <c r="N2" s="1312"/>
      <c r="O2" s="1312"/>
      <c r="P2" s="1312"/>
      <c r="Q2" s="1312"/>
      <c r="R2" s="1312"/>
      <c r="S2" s="1312"/>
      <c r="T2" s="131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9"/>
      <c r="C4" s="1313" t="s">
        <v>1686</v>
      </c>
      <c r="D4" s="1321" t="s">
        <v>1687</v>
      </c>
      <c r="E4" s="1313" t="s">
        <v>1688</v>
      </c>
      <c r="F4" s="1313" t="s">
        <v>1689</v>
      </c>
      <c r="G4" s="1323" t="s">
        <v>1690</v>
      </c>
      <c r="H4" s="1323"/>
      <c r="I4" s="1323"/>
      <c r="J4" s="1323"/>
      <c r="K4" s="1323"/>
      <c r="L4" s="1323"/>
      <c r="M4" s="1323"/>
      <c r="N4" s="1323"/>
      <c r="O4" s="1323"/>
      <c r="P4" s="1313" t="s">
        <v>1691</v>
      </c>
      <c r="Q4" s="1315" t="s">
        <v>1692</v>
      </c>
      <c r="R4" s="1313" t="s">
        <v>1693</v>
      </c>
      <c r="S4" s="1313" t="s">
        <v>1694</v>
      </c>
      <c r="T4" s="1317" t="s">
        <v>1695</v>
      </c>
    </row>
    <row r="5" spans="1:20" s="1145" customFormat="1" ht="49.5" customHeight="1" thickBot="1">
      <c r="B5" s="1320"/>
      <c r="C5" s="1314"/>
      <c r="D5" s="1322"/>
      <c r="E5" s="1314"/>
      <c r="F5" s="1314"/>
      <c r="G5" s="1143" t="s">
        <v>1696</v>
      </c>
      <c r="H5" s="1143" t="s">
        <v>1697</v>
      </c>
      <c r="I5" s="1143" t="s">
        <v>1698</v>
      </c>
      <c r="J5" s="1143" t="s">
        <v>1699</v>
      </c>
      <c r="K5" s="1143" t="s">
        <v>1700</v>
      </c>
      <c r="L5" s="1143" t="s">
        <v>1701</v>
      </c>
      <c r="M5" s="1143" t="s">
        <v>1773</v>
      </c>
      <c r="N5" s="1143" t="s">
        <v>1703</v>
      </c>
      <c r="O5" s="1143" t="s">
        <v>1704</v>
      </c>
      <c r="P5" s="1314"/>
      <c r="Q5" s="1316"/>
      <c r="R5" s="1314"/>
      <c r="S5" s="1314"/>
      <c r="T5" s="1318"/>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12" t="s">
        <v>1775</v>
      </c>
      <c r="C2" s="1312"/>
      <c r="D2" s="1312"/>
      <c r="E2" s="1312"/>
      <c r="F2" s="1312"/>
      <c r="G2" s="1312"/>
      <c r="H2" s="1312"/>
      <c r="I2" s="1312"/>
      <c r="J2" s="1312"/>
      <c r="K2" s="1312"/>
      <c r="L2" s="1312"/>
      <c r="M2" s="1312"/>
      <c r="N2" s="1312"/>
      <c r="O2" s="1312"/>
      <c r="P2" s="1312"/>
      <c r="Q2" s="1312"/>
      <c r="R2" s="1312"/>
      <c r="S2" s="1312"/>
      <c r="T2" s="131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8"/>
      <c r="C4" s="1324" t="s">
        <v>1686</v>
      </c>
      <c r="D4" s="1324" t="s">
        <v>1687</v>
      </c>
      <c r="E4" s="1324" t="s">
        <v>1688</v>
      </c>
      <c r="F4" s="1324" t="s">
        <v>1689</v>
      </c>
      <c r="G4" s="1330" t="s">
        <v>1690</v>
      </c>
      <c r="H4" s="1331"/>
      <c r="I4" s="1331"/>
      <c r="J4" s="1331"/>
      <c r="K4" s="1331"/>
      <c r="L4" s="1331"/>
      <c r="M4" s="1331"/>
      <c r="N4" s="1331"/>
      <c r="O4" s="1332"/>
      <c r="P4" s="1324" t="s">
        <v>1691</v>
      </c>
      <c r="Q4" s="1324" t="s">
        <v>1692</v>
      </c>
      <c r="R4" s="1324" t="s">
        <v>1693</v>
      </c>
      <c r="S4" s="1324" t="s">
        <v>1694</v>
      </c>
      <c r="T4" s="1326" t="s">
        <v>1695</v>
      </c>
    </row>
    <row r="5" spans="1:20" s="1196" customFormat="1" ht="50.25" customHeight="1" thickBot="1">
      <c r="B5" s="1329"/>
      <c r="C5" s="1325"/>
      <c r="D5" s="1325"/>
      <c r="E5" s="1325"/>
      <c r="F5" s="1325"/>
      <c r="G5" s="1194" t="s">
        <v>1696</v>
      </c>
      <c r="H5" s="1194" t="s">
        <v>1697</v>
      </c>
      <c r="I5" s="1194" t="s">
        <v>1698</v>
      </c>
      <c r="J5" s="1194" t="s">
        <v>1699</v>
      </c>
      <c r="K5" s="1194" t="s">
        <v>1700</v>
      </c>
      <c r="L5" s="1194" t="s">
        <v>1776</v>
      </c>
      <c r="M5" s="1195" t="s">
        <v>1702</v>
      </c>
      <c r="N5" s="1194" t="s">
        <v>1703</v>
      </c>
      <c r="O5" s="1194" t="s">
        <v>1704</v>
      </c>
      <c r="P5" s="1325"/>
      <c r="Q5" s="1325"/>
      <c r="R5" s="1325"/>
      <c r="S5" s="1325"/>
      <c r="T5" s="1327"/>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8">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2" t="s">
        <v>1860</v>
      </c>
      <c r="C2" s="1312"/>
      <c r="D2" s="1312"/>
      <c r="E2" s="1312"/>
      <c r="F2" s="1312"/>
      <c r="G2" s="1312"/>
      <c r="H2" s="1312"/>
      <c r="I2" s="1312"/>
      <c r="J2" s="1312"/>
      <c r="K2" s="1312"/>
      <c r="L2" s="1312"/>
      <c r="M2" s="1312"/>
      <c r="N2" s="1312"/>
      <c r="O2" s="1312"/>
      <c r="P2" s="1312"/>
      <c r="Q2" s="1312"/>
      <c r="R2" s="1312"/>
      <c r="S2" s="1312"/>
      <c r="T2" s="1312"/>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5"/>
      <c r="C4" s="1321" t="s">
        <v>1686</v>
      </c>
      <c r="D4" s="1321" t="s">
        <v>1687</v>
      </c>
      <c r="E4" s="1321" t="s">
        <v>1688</v>
      </c>
      <c r="F4" s="1321" t="s">
        <v>1689</v>
      </c>
      <c r="G4" s="1337" t="s">
        <v>1690</v>
      </c>
      <c r="H4" s="1338"/>
      <c r="I4" s="1338"/>
      <c r="J4" s="1338"/>
      <c r="K4" s="1338"/>
      <c r="L4" s="1338"/>
      <c r="M4" s="1338"/>
      <c r="N4" s="1338"/>
      <c r="O4" s="1339"/>
      <c r="P4" s="1321" t="s">
        <v>1691</v>
      </c>
      <c r="Q4" s="1321" t="s">
        <v>1692</v>
      </c>
      <c r="R4" s="1321" t="s">
        <v>1693</v>
      </c>
      <c r="S4" s="1321" t="s">
        <v>1694</v>
      </c>
      <c r="T4" s="1333" t="s">
        <v>1695</v>
      </c>
    </row>
    <row r="5" spans="1:21" s="1145" customFormat="1" ht="50.25" customHeight="1" thickBot="1">
      <c r="B5" s="1336"/>
      <c r="C5" s="1322"/>
      <c r="D5" s="1322"/>
      <c r="E5" s="1322"/>
      <c r="F5" s="1322"/>
      <c r="G5" s="1143" t="s">
        <v>1696</v>
      </c>
      <c r="H5" s="1143" t="s">
        <v>1697</v>
      </c>
      <c r="I5" s="1143" t="s">
        <v>1698</v>
      </c>
      <c r="J5" s="1143" t="s">
        <v>1699</v>
      </c>
      <c r="K5" s="1143" t="s">
        <v>1700</v>
      </c>
      <c r="L5" s="1143" t="s">
        <v>1701</v>
      </c>
      <c r="M5" s="1144" t="s">
        <v>1702</v>
      </c>
      <c r="N5" s="1143" t="s">
        <v>1703</v>
      </c>
      <c r="O5" s="1143" t="s">
        <v>1704</v>
      </c>
      <c r="P5" s="1322"/>
      <c r="Q5" s="1322"/>
      <c r="R5" s="1322"/>
      <c r="S5" s="1322"/>
      <c r="T5" s="1334"/>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47" t="s">
        <v>101</v>
      </c>
      <c r="B1" s="1348" t="s">
        <v>102</v>
      </c>
      <c r="C1" s="1350" t="s">
        <v>103</v>
      </c>
      <c r="D1" s="1350" t="s">
        <v>104</v>
      </c>
      <c r="E1" s="1340" t="s">
        <v>105</v>
      </c>
      <c r="F1" s="1352"/>
      <c r="G1" s="1353" t="s">
        <v>106</v>
      </c>
      <c r="H1" s="1353"/>
      <c r="I1" s="1340" t="s">
        <v>107</v>
      </c>
      <c r="J1" s="1342" t="s">
        <v>108</v>
      </c>
    </row>
    <row r="2" spans="1:51" ht="13.5" thickBot="1">
      <c r="A2" s="1347"/>
      <c r="B2" s="1349"/>
      <c r="C2" s="1351"/>
      <c r="D2" s="1351"/>
      <c r="E2" s="56" t="s">
        <v>110</v>
      </c>
      <c r="F2" s="25" t="s">
        <v>111</v>
      </c>
      <c r="G2" s="26" t="s">
        <v>110</v>
      </c>
      <c r="H2" s="26" t="s">
        <v>111</v>
      </c>
      <c r="I2" s="1341"/>
      <c r="J2" s="1343"/>
      <c r="L2" s="57" t="s">
        <v>161</v>
      </c>
      <c r="M2" s="1344" t="s">
        <v>162</v>
      </c>
      <c r="N2" s="1345"/>
      <c r="O2" s="1345"/>
      <c r="P2" s="1346"/>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55"/>
      <c r="B1" s="1354"/>
      <c r="C1" s="1354"/>
      <c r="D1" s="1354"/>
      <c r="E1" s="1354"/>
      <c r="F1" s="1354"/>
      <c r="G1" s="1354"/>
      <c r="H1" s="1354"/>
      <c r="I1" s="1354"/>
      <c r="J1" s="1354"/>
      <c r="K1" s="113"/>
      <c r="L1" s="114"/>
      <c r="M1" s="115"/>
      <c r="N1" s="115"/>
    </row>
    <row r="2" spans="1:49" ht="14.5">
      <c r="A2" s="1355"/>
      <c r="B2" s="1354"/>
      <c r="C2" s="1354"/>
      <c r="D2" s="1354"/>
      <c r="E2" s="117"/>
      <c r="F2" s="117"/>
      <c r="G2" s="117"/>
      <c r="H2" s="117"/>
      <c r="I2" s="1354"/>
      <c r="J2" s="1354"/>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6" t="s">
        <v>1431</v>
      </c>
      <c r="C112" s="1356"/>
      <c r="D112" s="1356"/>
      <c r="E112" s="1356"/>
      <c r="F112" s="1356" t="s">
        <v>1430</v>
      </c>
      <c r="G112" s="1356"/>
      <c r="H112" s="1356"/>
      <c r="I112" s="1356" t="s">
        <v>1429</v>
      </c>
      <c r="J112" s="1356"/>
      <c r="K112" s="1356"/>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Distribution</vt:lpstr>
      <vt:lpstr>Trade</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2022-03-31T09:42:13Z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