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56396F77-46F0-4D17-A07B-31D90F969A6B}" xr6:coauthVersionLast="47" xr6:coauthVersionMax="47" xr10:uidLastSave="{00000000-0000-0000-0000-000000000000}"/>
  <bookViews>
    <workbookView xWindow="-110" yWindow="-110" windowWidth="19420" windowHeight="10420" tabRatio="862" firstSheet="2"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1" i="267" l="1"/>
  <c r="N31" i="267"/>
  <c r="M31" i="267"/>
  <c r="L31" i="267"/>
  <c r="K31" i="267"/>
  <c r="J31" i="267"/>
  <c r="I31" i="267"/>
  <c r="H31" i="267"/>
  <c r="G31" i="267"/>
  <c r="F31" i="267"/>
  <c r="O33" i="267"/>
  <c r="F100" i="267"/>
  <c r="G100" i="267"/>
  <c r="H100" i="267"/>
  <c r="I100" i="267"/>
  <c r="J100" i="267"/>
  <c r="K100" i="267"/>
  <c r="L100" i="267"/>
  <c r="M100" i="267"/>
  <c r="N100" i="267"/>
  <c r="O100" i="267"/>
  <c r="F56" i="267"/>
  <c r="G56" i="267"/>
  <c r="H56" i="267"/>
  <c r="I56" i="267"/>
  <c r="J56" i="267"/>
  <c r="K56" i="267"/>
  <c r="L56" i="267"/>
  <c r="M56" i="267"/>
  <c r="N56" i="267"/>
  <c r="O56" i="267"/>
  <c r="F35" i="267"/>
  <c r="G35" i="267"/>
  <c r="H35" i="267"/>
  <c r="I35" i="267"/>
  <c r="J35" i="267"/>
  <c r="K35" i="267"/>
  <c r="L35" i="267"/>
  <c r="M35" i="267"/>
  <c r="N35" i="267"/>
  <c r="O35" i="267"/>
  <c r="D5" i="273"/>
  <c r="D10" i="264" l="1"/>
  <c r="B17" i="264"/>
  <c r="AJ54" i="264"/>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P31" i="267"/>
  <c r="O32" i="267"/>
  <c r="P32" i="267" s="1"/>
  <c r="O34" i="267"/>
  <c r="O23" i="267"/>
  <c r="P23" i="267" s="1"/>
  <c r="N24" i="267"/>
  <c r="N25" i="267"/>
  <c r="N26" i="267"/>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5" i="267"/>
  <c r="F26" i="267"/>
  <c r="F28" i="267"/>
  <c r="F37" i="267"/>
  <c r="F29" i="267"/>
  <c r="F30"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I57" i="267"/>
  <c r="M57" i="267"/>
  <c r="L57" i="267"/>
  <c r="N57" i="267"/>
  <c r="F57" i="267"/>
  <c r="J57" i="267"/>
  <c r="G57" i="267"/>
  <c r="H57" i="267"/>
  <c r="K57" i="267"/>
  <c r="O57" i="267"/>
  <c r="P57" i="267" s="1"/>
  <c r="D97" i="231"/>
  <c r="B7" i="232" s="1"/>
  <c r="E128" i="267"/>
  <c r="G36" i="267"/>
  <c r="J36" i="267"/>
  <c r="N36" i="267"/>
  <c r="O36" i="267"/>
  <c r="F36" i="267"/>
  <c r="H36" i="267"/>
  <c r="I36" i="267"/>
  <c r="K36" i="267"/>
  <c r="M36" i="267"/>
  <c r="L36" i="267"/>
  <c r="C84" i="267"/>
  <c r="Z1" i="260"/>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AB6" i="260" l="1"/>
  <c r="AE43" i="260"/>
  <c r="Y11" i="270"/>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<sst xmlns="http://schemas.openxmlformats.org/spreadsheetml/2006/main" count="4828" uniqueCount="961">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</sst>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3">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topLeftCell="A31" zoomScale="55" zoomScaleNormal="55" workbookViewId="0">
      <selection activeCell="D59" sqref="D59"/>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6"/>
      <c r="M4" s="657"/>
      <c r="N4" s="657"/>
      <c r="O4" s="657"/>
      <c r="P4" s="657"/>
      <c r="Q4" s="657"/>
      <c r="R4" s="657"/>
      <c r="S4" s="657"/>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C11" sqref="C11"/>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960</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C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26">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A3" zoomScale="55" zoomScaleNormal="55" workbookViewId="0">
      <selection activeCell="AE43" sqref="AE43"/>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18.7265625"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2458.0724340000002</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1929.3464490000001</v>
      </c>
      <c r="AD2" s="227"/>
    </row>
    <row r="3" spans="2:53" ht="13.5"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24717.8</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219.57761712676063</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12423.800000000001</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120.55286713865827</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114.81174726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74.62766211876162</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20889.199999999997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166.77514207594936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9726.5</v>
      </c>
      <c r="J19" s="250">
        <f t="shared" si="12"/>
        <v>0</v>
      </c>
      <c r="K19" s="250">
        <f t="shared" si="13"/>
        <v>0</v>
      </c>
      <c r="L19" s="462">
        <v>0.67</v>
      </c>
      <c r="M19" s="462">
        <v>0.67</v>
      </c>
      <c r="N19" s="462">
        <v>0.67</v>
      </c>
      <c r="O19" s="244">
        <f>31.536/1000</f>
        <v>3.1536000000000002E-2</v>
      </c>
      <c r="P19" s="460">
        <v>0.2</v>
      </c>
      <c r="Q19" s="245">
        <v>20</v>
      </c>
      <c r="R19" s="227">
        <v>1.05</v>
      </c>
      <c r="T19" s="268">
        <f t="shared" si="5"/>
        <v>91.562657910447768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87.202255657000009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58.425511290190009</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14536.5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129.13325746478876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7306.4000000000005</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70.896784273885018</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67.520241841000001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43.888172722224091</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916.80000000000007</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7.3195455189873435</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426.90000000000003</v>
      </c>
      <c r="J39" s="250">
        <f t="shared" si="28"/>
        <v>0</v>
      </c>
      <c r="K39" s="250">
        <f t="shared" si="29"/>
        <v>0</v>
      </c>
      <c r="L39" s="462">
        <v>0.67</v>
      </c>
      <c r="M39" s="462">
        <v>0.67</v>
      </c>
      <c r="N39" s="462">
        <v>0.67</v>
      </c>
      <c r="O39" s="244">
        <f>31.536/1000</f>
        <v>3.1536000000000002E-2</v>
      </c>
      <c r="P39" s="460">
        <v>0.2</v>
      </c>
      <c r="Q39" s="245">
        <v>20</v>
      </c>
      <c r="R39" s="227">
        <v>1.05</v>
      </c>
      <c r="T39" s="268">
        <f t="shared" si="5"/>
        <v>4.0187219104477618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3.8270582420000006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2.5641290221400004</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1929.3464490000001</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20482.5</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181.95383661971834</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10168.300000000001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98.66689088089143</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90.520052280000002</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58.838054796140177</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17309.8</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138.19793741772153</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7960.7000000000007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74.939891104477624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68.752134945999998</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46.063930413820003</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12045.7</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107.00653385915496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69.701003089769998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5980</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58.026219473041778</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53.234411697999995</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34.602379844396722</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759.7</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6.0652909367088617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4.3958093982600008</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349.40000000000003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3.2891577313432845</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3.0173350760000002</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2.0216145009200002</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16381.300000000001</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145.52131740845076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98.399883023399994</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9866.1</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95.734529087454433</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91.174996499999992</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59.263768689737752</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13843.9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110.52689377215191</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83.15813051887001</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7724.1</v>
      </c>
      <c r="J99" s="250">
        <f t="shared" si="163"/>
        <v>0</v>
      </c>
      <c r="K99" s="250">
        <f t="shared" si="164"/>
        <v>0</v>
      </c>
      <c r="L99" s="462">
        <v>0.67</v>
      </c>
      <c r="M99" s="462">
        <v>0.67</v>
      </c>
      <c r="N99" s="462">
        <v>0.67</v>
      </c>
      <c r="O99" s="244">
        <f>31.536/1000</f>
        <v>3.1536000000000002E-2</v>
      </c>
      <c r="P99" s="460">
        <v>0.2</v>
      </c>
      <c r="Q99" s="245">
        <v>20</v>
      </c>
      <c r="R99" s="227">
        <v>1.05</v>
      </c>
      <c r="T99" s="268">
        <f t="shared" si="105"/>
        <v>72.712602268656724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69.249580675000004</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46.397219052250009</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9633.8000000000011</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85.580708957746495</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57.868502635190005</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5802.2000000000007</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56.300958298742977</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53.619581275000002</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34.852740158012445</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607.6</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4.8509553417721518</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3.64957312622</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339</v>
      </c>
      <c r="J119" s="250">
        <f t="shared" si="198"/>
        <v>0</v>
      </c>
      <c r="K119" s="250">
        <f t="shared" si="199"/>
        <v>0</v>
      </c>
      <c r="L119" s="462">
        <v>0.67</v>
      </c>
      <c r="M119" s="462">
        <v>0.67</v>
      </c>
      <c r="N119" s="462">
        <v>0.67</v>
      </c>
      <c r="O119" s="244">
        <f>31.536/1000</f>
        <v>3.1536000000000002E-2</v>
      </c>
      <c r="P119" s="460">
        <v>0.2</v>
      </c>
      <c r="Q119" s="245">
        <v>20</v>
      </c>
      <c r="R119" s="227">
        <v>1.05</v>
      </c>
      <c r="T119" s="268">
        <f t="shared" si="105"/>
        <v>3.1912549253731339</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3.03916655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2.0362415885000003</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19341</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171.81345802816904</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116.1783985404</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10181</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98.790123821912758</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94.085017739999998</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61.155283164866731</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16345.2</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130.49676637974684</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98.182824333220012</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7970.6</v>
      </c>
      <c r="J139" s="250">
        <f t="shared" si="232"/>
        <v>0</v>
      </c>
      <c r="K139" s="250">
        <f t="shared" si="233"/>
        <v>0</v>
      </c>
      <c r="L139" s="462">
        <v>0.67</v>
      </c>
      <c r="M139" s="462">
        <v>0.67</v>
      </c>
      <c r="N139" s="462">
        <v>0.67</v>
      </c>
      <c r="O139" s="244">
        <f>31.536/1000</f>
        <v>3.1536000000000002E-2</v>
      </c>
      <c r="P139" s="460">
        <v>0.2</v>
      </c>
      <c r="Q139" s="245">
        <v>20</v>
      </c>
      <c r="R139" s="227">
        <v>1.05</v>
      </c>
      <c r="T139" s="268">
        <f t="shared" si="212"/>
        <v>75.033087044776124</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71.459811092999999</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47.878073432310003</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11374.4</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101.04312067605635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68.323962951140004</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5987.4000000000005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58.09802449379437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55.330950908999995</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35.965130813624</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717.4</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5.727576303797469</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4.3089640773200006</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349.90000000000003</v>
      </c>
      <c r="J159" s="250">
        <f t="shared" si="268"/>
        <v>0</v>
      </c>
      <c r="K159" s="250">
        <f t="shared" si="269"/>
        <v>0</v>
      </c>
      <c r="L159" s="462">
        <v>0.67</v>
      </c>
      <c r="M159" s="462">
        <v>0.67</v>
      </c>
      <c r="N159" s="462">
        <v>0.67</v>
      </c>
      <c r="O159" s="244">
        <f>31.536/1000</f>
        <v>3.1536000000000002E-2</v>
      </c>
      <c r="P159" s="460">
        <v>0.2</v>
      </c>
      <c r="Q159" s="245">
        <v>20</v>
      </c>
      <c r="R159" s="227">
        <v>1.05</v>
      </c>
      <c r="T159" s="268">
        <f t="shared" si="212"/>
        <v>3.2938645970149256</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3.136167258</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2.1012320628600003</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116.1783985404</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94.085017739999998</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61.155283164866731</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98.182824333220012</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71.459811092999999</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47.878073432310003</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68.323962951140004</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55.330950908999995</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35.965130813624</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4.3089640773200006</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3.136167258</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2.1012320628600003</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opLeftCell="E53" zoomScale="60" zoomScaleNormal="60" workbookViewId="0">
      <selection activeCell="AZ27" sqref="AZ27"/>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957</v>
      </c>
      <c r="AK7" s="205" t="s">
        <v>957</v>
      </c>
      <c r="AL7" s="205" t="s">
        <v>917</v>
      </c>
      <c r="AM7" s="205" t="s">
        <v>957</v>
      </c>
      <c r="AN7" s="205" t="s">
        <v>957</v>
      </c>
      <c r="AO7" s="205" t="s">
        <v>918</v>
      </c>
      <c r="AP7" s="205" t="s">
        <v>957</v>
      </c>
      <c r="AQ7" s="205" t="s">
        <v>957</v>
      </c>
      <c r="AR7" s="205" t="s">
        <v>919</v>
      </c>
      <c r="AS7" s="205" t="s">
        <v>957</v>
      </c>
      <c r="AT7" s="205" t="s">
        <v>957</v>
      </c>
      <c r="AU7" s="159" t="s">
        <v>114</v>
      </c>
      <c r="AV7" s="159" t="s">
        <v>184</v>
      </c>
      <c r="AW7" s="159" t="s">
        <v>107</v>
      </c>
      <c r="AX7" s="298"/>
      <c r="AY7" s="198"/>
      <c r="AZ7" s="199"/>
      <c r="BA7" s="216" t="s">
        <v>907</v>
      </c>
      <c r="BB7" s="217" t="s">
        <v>934</v>
      </c>
      <c r="BC7" s="217" t="s">
        <v>935</v>
      </c>
      <c r="BD7" s="217" t="s">
        <v>907</v>
      </c>
      <c r="BE7" s="217" t="s">
        <v>958</v>
      </c>
      <c r="BF7" s="217" t="s">
        <v>959</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1.1649999999999998</v>
      </c>
      <c r="AJ9" s="523" t="e">
        <f t="shared" si="9"/>
        <v>#DIV/0!</v>
      </c>
      <c r="AK9" s="523" t="e">
        <f t="shared" si="9"/>
        <v>#DIV/0!</v>
      </c>
      <c r="AL9" s="523">
        <f>AL10/2</f>
        <v>1.4413</v>
      </c>
      <c r="AM9" s="523" t="e">
        <f t="shared" si="9"/>
        <v>#DIV/0!</v>
      </c>
      <c r="AN9" s="523" t="e">
        <f t="shared" si="9"/>
        <v>#DIV/0!</v>
      </c>
      <c r="AO9" s="523">
        <f t="shared" si="9"/>
        <v>1.4649999999999999</v>
      </c>
      <c r="AP9" s="523" t="e">
        <f t="shared" si="9"/>
        <v>#DIV/0!</v>
      </c>
      <c r="AQ9" s="523" t="e">
        <f t="shared" si="9"/>
        <v>#DIV/0!</v>
      </c>
      <c r="AR9" s="523">
        <f t="shared" si="9"/>
        <v>1.41</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2.3299999999999996</v>
      </c>
      <c r="AJ10" s="524" t="e">
        <f>ROUNDUP(SUM(I9:I15)/SUM(Boilers_DR!AC6:AC15),2)</f>
        <v>#DIV/0!</v>
      </c>
      <c r="AK10" s="524" t="e">
        <f>ROUNDUP(SUM(J9:J15)/SUM(Boilers_DR!AD6:AD15),2)</f>
        <v>#DIV/0!</v>
      </c>
      <c r="AL10" s="524">
        <f>ROUNDUP(SUM(K9:K15)/SUM(Boilers_DR!AB46:AB55),2)*AL3</f>
        <v>2.8826000000000001</v>
      </c>
      <c r="AM10" s="524" t="e">
        <f>ROUNDUP(SUM(L9:L15)/SUM(Boilers_DR!AC46:AC55),2)*AM3</f>
        <v>#DIV/0!</v>
      </c>
      <c r="AN10" s="524" t="e">
        <f>ROUNDUP(SUM(M9:M15)/SUM(Boilers_DR!AD46:AD55),2)*AN3</f>
        <v>#DIV/0!</v>
      </c>
      <c r="AO10" s="524">
        <f>ROUNDUP(SUM(N9:N15)/SUM(Boilers_DR!AB86:AB95),2)</f>
        <v>2.9299999999999997</v>
      </c>
      <c r="AP10" s="524" t="e">
        <f>ROUNDUP(SUM(O9:O15)/SUM(Boilers_DR!AC86:AC95),2)</f>
        <v>#DIV/0!</v>
      </c>
      <c r="AQ10" s="524" t="e">
        <f>ROUNDUP(SUM(P9:P15)/SUM(Boilers_DR!AD86:AD95),2)</f>
        <v>#DIV/0!</v>
      </c>
      <c r="AR10" s="524">
        <f>ROUNDUP(SUM(N9:N15)/SUM(Boilers_DR!AB126:AB135),2)</f>
        <v>2.82</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610.37339055794007</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v>
      </c>
      <c r="AJ11" s="524" t="e">
        <f t="shared" si="16"/>
        <v>#DIV/0!</v>
      </c>
      <c r="AK11" s="524" t="e">
        <f t="shared" si="16"/>
        <v>#DIV/0!</v>
      </c>
      <c r="AL11" s="524">
        <f t="shared" si="16"/>
        <v>3.4462999999999999</v>
      </c>
      <c r="AM11" s="524" t="e">
        <f t="shared" si="16"/>
        <v>#DIV/0!</v>
      </c>
      <c r="AN11" s="524" t="e">
        <f t="shared" si="16"/>
        <v>#DIV/0!</v>
      </c>
      <c r="AO11" s="524">
        <f t="shared" si="16"/>
        <v>3.4699999999999998</v>
      </c>
      <c r="AP11" s="524" t="e">
        <f t="shared" si="16"/>
        <v>#DIV/0!</v>
      </c>
      <c r="AQ11" s="524" t="e">
        <f t="shared" si="16"/>
        <v>#DIV/0!</v>
      </c>
      <c r="AR11" s="524">
        <f t="shared" ref="AR11:AT11" si="17">AR10/2+AR12/2</f>
        <v>3.415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1.085</v>
      </c>
      <c r="AJ16" s="523" t="e">
        <f t="shared" si="21"/>
        <v>#DIV/0!</v>
      </c>
      <c r="AK16" s="523" t="e">
        <f t="shared" si="21"/>
        <v>#DIV/0!</v>
      </c>
      <c r="AL16" s="523">
        <f t="shared" si="21"/>
        <v>1.3418999999999999</v>
      </c>
      <c r="AM16" s="523" t="e">
        <f t="shared" si="21"/>
        <v>#DIV/0!</v>
      </c>
      <c r="AN16" s="523" t="e">
        <f t="shared" si="21"/>
        <v>#DIV/0!</v>
      </c>
      <c r="AO16" s="523">
        <f t="shared" si="21"/>
        <v>1.3699999999999999</v>
      </c>
      <c r="AP16" s="523" t="e">
        <f t="shared" si="21"/>
        <v>#DIV/0!</v>
      </c>
      <c r="AQ16" s="523" t="e">
        <f t="shared" si="21"/>
        <v>#DIV/0!</v>
      </c>
      <c r="AR16" s="523">
        <f t="shared" si="21"/>
        <v>1.3149999999999999</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2.17</v>
      </c>
      <c r="AJ17" s="524" t="e">
        <f>ROUNDUP(SUM(I16:I22)/SUM(Boilers_DR!AC16:AC25),2)</f>
        <v>#DIV/0!</v>
      </c>
      <c r="AK17" s="524" t="e">
        <f>ROUNDUP(SUM(J16:J22)/SUM(Boilers_DR!AD16:AD25),2)</f>
        <v>#DIV/0!</v>
      </c>
      <c r="AL17" s="524">
        <f>ROUNDUP(SUM(K16:K22)/SUM(Boilers_DR!AB56:AB65),2)*AL3</f>
        <v>2.6837999999999997</v>
      </c>
      <c r="AM17" s="524" t="e">
        <f>ROUNDUP(SUM(L16:L22)/SUM(Boilers_DR!AC56:AC65),2)*AM3</f>
        <v>#DIV/0!</v>
      </c>
      <c r="AN17" s="524" t="e">
        <f>ROUNDUP(SUM(M16:M22)/SUM(Boilers_DR!AD56:AD65),2)*AN3</f>
        <v>#DIV/0!</v>
      </c>
      <c r="AO17" s="524">
        <f>ROUNDUP(SUM(N16:N22)/SUM(Boilers_DR!AB96:AB105),2)</f>
        <v>2.7399999999999998</v>
      </c>
      <c r="AP17" s="524" t="e">
        <f>ROUNDUP(SUM(O16:O22)/SUM(Boilers_DR!AC96:AC105),2)</f>
        <v>#DIV/0!</v>
      </c>
      <c r="AQ17" s="524" t="e">
        <f>ROUNDUP(SUM(P16:P22)/SUM(Boilers_DR!AD96:AD105),2)</f>
        <v>#DIV/0!</v>
      </c>
      <c r="AR17" s="524">
        <f>ROUNDUP(SUM(N16:N22)/SUM(Boilers_DR!AB136:AB145),2)</f>
        <v>2.63</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498.97695852534565</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v>
      </c>
      <c r="AJ18" s="524" t="e">
        <f t="shared" si="27"/>
        <v>#DIV/0!</v>
      </c>
      <c r="AK18" s="524" t="e">
        <f t="shared" si="27"/>
        <v>#DIV/0!</v>
      </c>
      <c r="AL18" s="524">
        <f t="shared" si="27"/>
        <v>3.3468999999999998</v>
      </c>
      <c r="AM18" s="524" t="e">
        <f t="shared" si="27"/>
        <v>#DIV/0!</v>
      </c>
      <c r="AN18" s="524" t="e">
        <f t="shared" si="27"/>
        <v>#DIV/0!</v>
      </c>
      <c r="AO18" s="524">
        <f t="shared" si="27"/>
        <v>3.375</v>
      </c>
      <c r="AP18" s="524" t="e">
        <f t="shared" si="27"/>
        <v>#DIV/0!</v>
      </c>
      <c r="AQ18" s="524" t="e">
        <f t="shared" si="27"/>
        <v>#DIV/0!</v>
      </c>
      <c r="AR18" s="524">
        <f t="shared" ref="AR18:AT18" si="28">AR17/2+AR19/2</f>
        <v>3.32</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8"/>
      <c r="BM19" s="658"/>
      <c r="BN19" s="658"/>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1.39</v>
      </c>
      <c r="AJ23" s="523" t="e">
        <f t="shared" si="31"/>
        <v>#DIV/0!</v>
      </c>
      <c r="AK23" s="523" t="e">
        <f t="shared" si="31"/>
        <v>#DIV/0!</v>
      </c>
      <c r="AL23" s="523">
        <f t="shared" si="31"/>
        <v>1.7146499999999998</v>
      </c>
      <c r="AM23" s="523" t="e">
        <f t="shared" si="31"/>
        <v>#DIV/0!</v>
      </c>
      <c r="AN23" s="523" t="e">
        <f t="shared" si="31"/>
        <v>#DIV/0!</v>
      </c>
      <c r="AO23" s="523">
        <f t="shared" si="31"/>
        <v>1.7449999999999999</v>
      </c>
      <c r="AP23" s="523" t="e">
        <f t="shared" si="31"/>
        <v>#DIV/0!</v>
      </c>
      <c r="AQ23" s="523" t="e">
        <f t="shared" si="31"/>
        <v>#DIV/0!</v>
      </c>
      <c r="AR23" s="523">
        <f t="shared" si="31"/>
        <v>1.68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2.78</v>
      </c>
      <c r="AJ24" s="524" t="e">
        <f>ROUNDUP(SUM(I23:I29)/SUM(Boilers_DR!AC26:AC35),2)</f>
        <v>#DIV/0!</v>
      </c>
      <c r="AK24" s="524" t="e">
        <f>ROUNDUP(SUM(J23:J29)/SUM(Boilers_DR!AD26:AD35),2)</f>
        <v>#DIV/0!</v>
      </c>
      <c r="AL24" s="524">
        <f>ROUNDUP(SUM(K23:K29)/SUM(Boilers_DR!AB66:AB75),2)*AL3</f>
        <v>3.4292999999999996</v>
      </c>
      <c r="AM24" s="524" t="e">
        <f>ROUNDUP(SUM(L23:L29)/SUM(Boilers_DR!AC66:AC75),2)*AM3</f>
        <v>#DIV/0!</v>
      </c>
      <c r="AN24" s="524" t="e">
        <f>ROUNDUP(SUM(M23:M29)/SUM(Boilers_DR!AD66:AD75),2)*AN3</f>
        <v>#DIV/0!</v>
      </c>
      <c r="AO24" s="524">
        <f>ROUNDUP(SUM(N23:N29)/SUM(Boilers_DR!AB106:AB115),2)</f>
        <v>3.4899999999999998</v>
      </c>
      <c r="AP24" s="524" t="e">
        <f>ROUNDUP(SUM(O23:O29)/SUM(Boilers_DR!AC106:AC115),2)</f>
        <v>#DIV/0!</v>
      </c>
      <c r="AQ24" s="524" t="e">
        <f>ROUNDUP(SUM(P23:P29)/SUM(Boilers_DR!AD106:AD115),2)</f>
        <v>#DIV/0!</v>
      </c>
      <c r="AR24" s="524">
        <f>ROUNDUP(SUM(N23:N29)/SUM(Boilers_DR!AB146:AB155),2)</f>
        <v>3.36</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358.73381294964031</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v>
      </c>
      <c r="AJ25" s="524" t="e">
        <f t="shared" si="34"/>
        <v>#DIV/0!</v>
      </c>
      <c r="AK25" s="524" t="e">
        <f t="shared" si="34"/>
        <v>#DIV/0!</v>
      </c>
      <c r="AL25" s="524">
        <f t="shared" si="34"/>
        <v>3.2846500000000001</v>
      </c>
      <c r="AM25" s="524" t="e">
        <f t="shared" si="34"/>
        <v>#DIV/0!</v>
      </c>
      <c r="AN25" s="524" t="e">
        <f t="shared" si="34"/>
        <v>#DIV/0!</v>
      </c>
      <c r="AO25" s="524">
        <f t="shared" si="34"/>
        <v>3.3149999999999999</v>
      </c>
      <c r="AP25" s="524" t="e">
        <f t="shared" si="34"/>
        <v>#DIV/0!</v>
      </c>
      <c r="AQ25" s="524" t="e">
        <f t="shared" si="34"/>
        <v>#DIV/0!</v>
      </c>
      <c r="AR25" s="524">
        <f t="shared" ref="AR25:AT25" si="35">AR24/2+AR26/2</f>
        <v>3.25</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1.2749999999999999</v>
      </c>
      <c r="AJ30" s="523" t="e">
        <f t="shared" si="39"/>
        <v>#DIV/0!</v>
      </c>
      <c r="AK30" s="523" t="e">
        <f t="shared" si="39"/>
        <v>#DIV/0!</v>
      </c>
      <c r="AL30" s="524">
        <f t="shared" si="39"/>
        <v>1.5754900000000001</v>
      </c>
      <c r="AM30" s="523" t="e">
        <f t="shared" si="39"/>
        <v>#DIV/0!</v>
      </c>
      <c r="AN30" s="523" t="e">
        <f t="shared" si="39"/>
        <v>#DIV/0!</v>
      </c>
      <c r="AO30" s="524">
        <f t="shared" si="39"/>
        <v>1.605</v>
      </c>
      <c r="AP30" s="523" t="e">
        <f t="shared" si="39"/>
        <v>#DIV/0!</v>
      </c>
      <c r="AQ30" s="523" t="e">
        <f t="shared" si="39"/>
        <v>#DIV/0!</v>
      </c>
      <c r="AR30" s="524">
        <f t="shared" si="39"/>
        <v>1.5449999999999999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2.5499999999999998</v>
      </c>
      <c r="AJ31" s="524" t="e">
        <f>ROUNDUP(SUM(I30:I36)/SUM(Boilers_DR!AC36:AC45),2)</f>
        <v>#DIV/0!</v>
      </c>
      <c r="AK31" s="524" t="e">
        <f>ROUNDUP(SUM(J30:J36)/SUM(Boilers_DR!AD36:AD45),2)</f>
        <v>#DIV/0!</v>
      </c>
      <c r="AL31" s="524">
        <f>ROUNDUP(SUM(K30:K36)/SUM(Boilers_DR!AB76:AB85),2)*AL3</f>
        <v>3.1509800000000001</v>
      </c>
      <c r="AM31" s="524" t="e">
        <f>ROUNDUP(SUM(L30:L36)/SUM(Boilers_DR!AC76:AC85),2)*AM3</f>
        <v>#DIV/0!</v>
      </c>
      <c r="AN31" s="524" t="e">
        <f>ROUNDUP(SUM(M30:M36)/SUM(Boilers_DR!AD76:AD85),2)*AN3</f>
        <v>#DIV/0!</v>
      </c>
      <c r="AO31" s="524">
        <f>ROUNDUP(SUM(N30:N36)/SUM(Boilers_DR!AB116:AB125),2)</f>
        <v>3.21</v>
      </c>
      <c r="AP31" s="524" t="e">
        <f>ROUNDUP(SUM(O30:O36)/SUM(Boilers_DR!AC116:AC125),2)</f>
        <v>#DIV/0!</v>
      </c>
      <c r="AQ31" s="524" t="e">
        <f>ROUNDUP(SUM(P30:P36)/SUM(Boilers_DR!AD116:AD125),2)</f>
        <v>#DIV/0!</v>
      </c>
      <c r="AR31" s="524">
        <f>ROUNDUP(SUM(N30:N36)/SUM(Boilers_DR!AB156:AB165),2)</f>
        <v>3.09</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21.87843137254902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2.8449999999999998</v>
      </c>
      <c r="AJ32" s="524" t="e">
        <f t="shared" si="43"/>
        <v>#DIV/0!</v>
      </c>
      <c r="AK32" s="524" t="e">
        <f t="shared" si="43"/>
        <v>#DIV/0!</v>
      </c>
      <c r="AL32" s="524">
        <f t="shared" si="43"/>
        <v>3.1454900000000001</v>
      </c>
      <c r="AM32" s="524" t="e">
        <f t="shared" si="43"/>
        <v>#DIV/0!</v>
      </c>
      <c r="AN32" s="524" t="e">
        <f t="shared" si="43"/>
        <v>#DIV/0!</v>
      </c>
      <c r="AO32" s="524">
        <f t="shared" si="43"/>
        <v>3.1749999999999998</v>
      </c>
      <c r="AP32" s="524" t="e">
        <f t="shared" si="43"/>
        <v>#DIV/0!</v>
      </c>
      <c r="AQ32" s="524" t="e">
        <f t="shared" si="43"/>
        <v>#DIV/0!</v>
      </c>
      <c r="AR32" s="524">
        <f t="shared" ref="AR32:AT32" si="44">AR31/2+AR33/2</f>
        <v>3.1150000000000002</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1110.7276126943468</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381.27666769690904</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1109.3503490832857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380.61224432218933</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1.3772636110611529</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0.66442337471971769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957</v>
      </c>
      <c r="BF51" s="216" t="s">
        <v>957</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1030.4826480686695</v>
      </c>
      <c r="AJ55" s="527">
        <f t="shared" si="75"/>
        <v>651.77214806866948</v>
      </c>
      <c r="AK55" s="527">
        <f t="shared" si="75"/>
        <v>651.77214806866948</v>
      </c>
      <c r="AL55" s="527">
        <f t="shared" si="75"/>
        <v>1072.6701480686695</v>
      </c>
      <c r="AM55" s="527">
        <f t="shared" si="75"/>
        <v>651.77214806866948</v>
      </c>
      <c r="AN55" s="527">
        <f t="shared" si="75"/>
        <v>651.77214806866948</v>
      </c>
      <c r="AO55" s="527">
        <f t="shared" si="75"/>
        <v>1049.6606480686694</v>
      </c>
      <c r="AP55" s="527">
        <f t="shared" si="75"/>
        <v>651.77214806866948</v>
      </c>
      <c r="AQ55" s="527">
        <f t="shared" si="75"/>
        <v>651.77214806866948</v>
      </c>
      <c r="AR55" s="527">
        <f t="shared" ref="AR55:AT55" si="76">AR54/2+AR56/2</f>
        <v>1049.6606480686694</v>
      </c>
      <c r="AS55" s="527">
        <f>AS54/2+AS56/2</f>
        <v>651.77214806866948</v>
      </c>
      <c r="AT55" s="527">
        <f t="shared" si="76"/>
        <v>651.77214806866948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1303.544296137339</v>
      </c>
      <c r="AJ56" s="528">
        <f t="shared" si="77"/>
        <v>1303.544296137339</v>
      </c>
      <c r="AK56" s="528">
        <f t="shared" si="77"/>
        <v>1303.544296137339</v>
      </c>
      <c r="AL56" s="528">
        <f t="shared" si="77"/>
        <v>1303.544296137339</v>
      </c>
      <c r="AM56" s="528">
        <f t="shared" si="77"/>
        <v>1303.544296137339</v>
      </c>
      <c r="AN56" s="528">
        <f t="shared" si="77"/>
        <v>1303.544296137339</v>
      </c>
      <c r="AO56" s="528">
        <f t="shared" si="77"/>
        <v>1303.544296137339</v>
      </c>
      <c r="AP56" s="528">
        <f t="shared" si="77"/>
        <v>1303.544296137339</v>
      </c>
      <c r="AQ56" s="528">
        <f t="shared" si="77"/>
        <v>1303.544296137339</v>
      </c>
      <c r="AR56" s="528">
        <f t="shared" ref="AR56:AT56" si="78">$AI$54*AR12/$AI$10</f>
        <v>1303.544296137339</v>
      </c>
      <c r="AS56" s="528">
        <f t="shared" si="78"/>
        <v>1303.544296137339</v>
      </c>
      <c r="AT56" s="528">
        <f t="shared" si="78"/>
        <v>1303.544296137339</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1544.0986051502146</v>
      </c>
      <c r="AJ57" s="528">
        <f t="shared" si="80"/>
        <v>1544.0986051502146</v>
      </c>
      <c r="AK57" s="528">
        <f t="shared" si="80"/>
        <v>1544.0986051502146</v>
      </c>
      <c r="AL57" s="528">
        <f t="shared" si="80"/>
        <v>1544.0986051502146</v>
      </c>
      <c r="AM57" s="528">
        <f t="shared" si="80"/>
        <v>1544.0986051502146</v>
      </c>
      <c r="AN57" s="528">
        <f t="shared" si="80"/>
        <v>1544.0986051502146</v>
      </c>
      <c r="AO57" s="528">
        <f t="shared" si="80"/>
        <v>1544.0986051502146</v>
      </c>
      <c r="AP57" s="528">
        <f t="shared" si="80"/>
        <v>1544.0986051502146</v>
      </c>
      <c r="AQ57" s="528">
        <f t="shared" si="80"/>
        <v>1544.0986051502146</v>
      </c>
      <c r="AR57" s="528">
        <f t="shared" ref="AR57:AT57" si="81">$AI$54*AR13/$AI$10</f>
        <v>1544.0986051502146</v>
      </c>
      <c r="AS57" s="528">
        <f t="shared" si="81"/>
        <v>1544.0986051502146</v>
      </c>
      <c r="AT57" s="528">
        <f t="shared" si="81"/>
        <v>1544.0986051502146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1976.4462145922748</v>
      </c>
      <c r="AJ58" s="528">
        <f t="shared" si="82"/>
        <v>1976.4462145922748</v>
      </c>
      <c r="AK58" s="528">
        <f t="shared" si="82"/>
        <v>1976.4462145922748</v>
      </c>
      <c r="AL58" s="528">
        <f t="shared" si="82"/>
        <v>1976.4462145922748</v>
      </c>
      <c r="AM58" s="528">
        <f t="shared" si="82"/>
        <v>1976.4462145922748</v>
      </c>
      <c r="AN58" s="528">
        <f t="shared" si="82"/>
        <v>1976.4462145922748</v>
      </c>
      <c r="AO58" s="528">
        <f t="shared" si="82"/>
        <v>1976.4462145922748</v>
      </c>
      <c r="AP58" s="528">
        <f t="shared" si="82"/>
        <v>1976.4462145922748</v>
      </c>
      <c r="AQ58" s="528">
        <f t="shared" si="82"/>
        <v>1976.4462145922748</v>
      </c>
      <c r="AR58" s="528">
        <f t="shared" ref="AR58:AT58" si="83">$AI$54*AR14/$AI$10</f>
        <v>1976.4462145922748</v>
      </c>
      <c r="AS58" s="528">
        <f t="shared" si="83"/>
        <v>1976.4462145922748</v>
      </c>
      <c r="AT58" s="528">
        <f t="shared" si="83"/>
        <v>1976.4462145922748</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2256.0093304721031</v>
      </c>
      <c r="AJ59" s="528">
        <f t="shared" si="84"/>
        <v>2256.0093304721031</v>
      </c>
      <c r="AK59" s="528">
        <f t="shared" si="84"/>
        <v>2256.0093304721031</v>
      </c>
      <c r="AL59" s="528">
        <f t="shared" si="84"/>
        <v>2256.0093304721031</v>
      </c>
      <c r="AM59" s="528">
        <f t="shared" si="84"/>
        <v>2256.0093304721031</v>
      </c>
      <c r="AN59" s="528">
        <f t="shared" si="84"/>
        <v>2256.0093304721031</v>
      </c>
      <c r="AO59" s="528">
        <f t="shared" si="84"/>
        <v>2256.0093304721031</v>
      </c>
      <c r="AP59" s="528">
        <f t="shared" si="84"/>
        <v>2256.0093304721031</v>
      </c>
      <c r="AQ59" s="528">
        <f t="shared" si="84"/>
        <v>2256.0093304721031</v>
      </c>
      <c r="AR59" s="528">
        <f t="shared" ref="AR59:AT59" si="85">$AI$54*AR15/$AI$10</f>
        <v>2256.0093304721031</v>
      </c>
      <c r="AS59" s="528">
        <f t="shared" si="85"/>
        <v>2256.0093304721031</v>
      </c>
      <c r="AT59" s="528">
        <f t="shared" si="85"/>
        <v>2256.0093304721031</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1081.1440092165899</v>
      </c>
      <c r="AJ62" s="527">
        <f t="shared" si="97"/>
        <v>701.51900921658978</v>
      </c>
      <c r="AK62" s="527">
        <f t="shared" si="97"/>
        <v>701.51900921658978</v>
      </c>
      <c r="AL62" s="527">
        <f t="shared" si="97"/>
        <v>1123.4310092165897</v>
      </c>
      <c r="AM62" s="527">
        <f t="shared" si="97"/>
        <v>701.51900921658978</v>
      </c>
      <c r="AN62" s="527">
        <f t="shared" si="97"/>
        <v>701.51900921658978</v>
      </c>
      <c r="AO62" s="527">
        <f t="shared" si="97"/>
        <v>1100.3680092165898</v>
      </c>
      <c r="AP62" s="527">
        <f t="shared" si="97"/>
        <v>701.51900921658978</v>
      </c>
      <c r="AQ62" s="527">
        <f t="shared" si="97"/>
        <v>701.51900921658978</v>
      </c>
      <c r="AR62" s="527">
        <f t="shared" ref="AR62:AT62" si="98">AR61/2+AR63/2</f>
        <v>1100.3680092165898</v>
      </c>
      <c r="AS62" s="527">
        <f t="shared" si="98"/>
        <v>701.51900921658978</v>
      </c>
      <c r="AT62" s="527">
        <f t="shared" si="98"/>
        <v>701.51900921658978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1403.0380184331796</v>
      </c>
      <c r="AJ63" s="528">
        <f t="shared" si="101"/>
        <v>1403.0380184331796</v>
      </c>
      <c r="AK63" s="528">
        <f t="shared" si="101"/>
        <v>1403.0380184331796</v>
      </c>
      <c r="AL63" s="528">
        <f t="shared" si="101"/>
        <v>1403.0380184331796</v>
      </c>
      <c r="AM63" s="528">
        <f t="shared" si="101"/>
        <v>1403.0380184331796</v>
      </c>
      <c r="AN63" s="528">
        <f t="shared" si="101"/>
        <v>1403.0380184331796</v>
      </c>
      <c r="AO63" s="528">
        <f t="shared" si="101"/>
        <v>1403.0380184331796</v>
      </c>
      <c r="AP63" s="528">
        <f t="shared" si="101"/>
        <v>1403.0380184331796</v>
      </c>
      <c r="AQ63" s="528">
        <f t="shared" si="101"/>
        <v>1403.0380184331796</v>
      </c>
      <c r="AR63" s="528">
        <f t="shared" ref="AR63:AT63" si="102">$AI$61*AR19/$AI$17</f>
        <v>1403.0380184331796</v>
      </c>
      <c r="AS63" s="528">
        <f t="shared" si="102"/>
        <v>1403.0380184331796</v>
      </c>
      <c r="AT63" s="528">
        <f t="shared" si="102"/>
        <v>1403.0380184331796</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8"/>
      <c r="BM63" s="658"/>
      <c r="BN63" s="658"/>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1661.9527649769586</v>
      </c>
      <c r="AJ64" s="528">
        <f t="shared" si="103"/>
        <v>1661.9527649769586</v>
      </c>
      <c r="AK64" s="528">
        <f t="shared" si="103"/>
        <v>1661.9527649769586</v>
      </c>
      <c r="AL64" s="528">
        <f t="shared" si="103"/>
        <v>1661.9527649769586</v>
      </c>
      <c r="AM64" s="528">
        <f t="shared" si="103"/>
        <v>1661.9527649769586</v>
      </c>
      <c r="AN64" s="528">
        <f t="shared" si="103"/>
        <v>1661.9527649769586</v>
      </c>
      <c r="AO64" s="528">
        <f t="shared" si="103"/>
        <v>1661.9527649769586</v>
      </c>
      <c r="AP64" s="528">
        <f t="shared" si="103"/>
        <v>1661.9527649769586</v>
      </c>
      <c r="AQ64" s="528">
        <f t="shared" si="103"/>
        <v>1661.9527649769586</v>
      </c>
      <c r="AR64" s="528">
        <f t="shared" ref="AR64:AT64" si="104">$AI$61*AR20/$AI$17</f>
        <v>1661.9527649769586</v>
      </c>
      <c r="AS64" s="528">
        <f t="shared" si="104"/>
        <v>1661.9527649769586</v>
      </c>
      <c r="AT64" s="528">
        <f t="shared" si="104"/>
        <v>1661.9527649769586</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2127.2995391705067</v>
      </c>
      <c r="AJ65" s="528">
        <f t="shared" si="105"/>
        <v>2127.2995391705067</v>
      </c>
      <c r="AK65" s="528">
        <f t="shared" si="105"/>
        <v>2127.2995391705067</v>
      </c>
      <c r="AL65" s="528">
        <f t="shared" si="105"/>
        <v>2127.2995391705067</v>
      </c>
      <c r="AM65" s="528">
        <f t="shared" si="105"/>
        <v>2127.2995391705067</v>
      </c>
      <c r="AN65" s="528">
        <f t="shared" si="105"/>
        <v>2127.2995391705067</v>
      </c>
      <c r="AO65" s="528">
        <f t="shared" si="105"/>
        <v>2127.2995391705067</v>
      </c>
      <c r="AP65" s="528">
        <f t="shared" si="105"/>
        <v>2127.2995391705067</v>
      </c>
      <c r="AQ65" s="528">
        <f t="shared" si="105"/>
        <v>2127.2995391705067</v>
      </c>
      <c r="AR65" s="528">
        <f t="shared" ref="AR65:AT65" si="106">$AI$61*AR21/$AI$17</f>
        <v>2127.2995391705067</v>
      </c>
      <c r="AS65" s="528">
        <f t="shared" si="106"/>
        <v>2127.2995391705067</v>
      </c>
      <c r="AT65" s="528">
        <f t="shared" si="106"/>
        <v>2127.2995391705067</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2428.2004608294933</v>
      </c>
      <c r="AJ66" s="528">
        <f t="shared" si="107"/>
        <v>2428.2004608294933</v>
      </c>
      <c r="AK66" s="528">
        <f t="shared" si="107"/>
        <v>2428.2004608294933</v>
      </c>
      <c r="AL66" s="528">
        <f t="shared" si="107"/>
        <v>2428.2004608294933</v>
      </c>
      <c r="AM66" s="528">
        <f t="shared" si="107"/>
        <v>2428.2004608294933</v>
      </c>
      <c r="AN66" s="528">
        <f t="shared" si="107"/>
        <v>2428.2004608294933</v>
      </c>
      <c r="AO66" s="528">
        <f t="shared" si="107"/>
        <v>2428.2004608294933</v>
      </c>
      <c r="AP66" s="528">
        <f t="shared" si="107"/>
        <v>2428.2004608294933</v>
      </c>
      <c r="AQ66" s="528">
        <f t="shared" si="107"/>
        <v>2428.2004608294933</v>
      </c>
      <c r="AR66" s="528">
        <f t="shared" ref="AR66:AT66" si="108">$AI$61*AR22/$AI$17</f>
        <v>2428.2004608294933</v>
      </c>
      <c r="AS66" s="528">
        <f t="shared" si="108"/>
        <v>2428.2004608294933</v>
      </c>
      <c r="AT66" s="528">
        <f t="shared" si="108"/>
        <v>2428.2004608294933</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961.6177553956835</v>
      </c>
      <c r="AJ69" s="527">
        <f t="shared" si="119"/>
        <v>510.04725539568352</v>
      </c>
      <c r="AK69" s="527">
        <f t="shared" si="119"/>
        <v>510.04725539568352</v>
      </c>
      <c r="AL69" s="527">
        <f t="shared" si="119"/>
        <v>1011.9192553956835</v>
      </c>
      <c r="AM69" s="527">
        <f t="shared" si="119"/>
        <v>510.04725539568352</v>
      </c>
      <c r="AN69" s="527">
        <f t="shared" si="119"/>
        <v>510.04725539568352</v>
      </c>
      <c r="AO69" s="527">
        <f t="shared" si="119"/>
        <v>984.48625539568343</v>
      </c>
      <c r="AP69" s="527">
        <f t="shared" si="119"/>
        <v>510.04725539568352</v>
      </c>
      <c r="AQ69" s="527">
        <f t="shared" si="119"/>
        <v>510.04725539568352</v>
      </c>
      <c r="AR69" s="527">
        <f t="shared" ref="AR69:AT69" si="120">AR68/2+AR70/2</f>
        <v>984.48625539568343</v>
      </c>
      <c r="AS69" s="527">
        <f t="shared" si="120"/>
        <v>510.04725539568352</v>
      </c>
      <c r="AT69" s="527">
        <f t="shared" si="120"/>
        <v>510.04725539568352</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1020.094510791367</v>
      </c>
      <c r="AJ70" s="528">
        <f t="shared" si="121"/>
        <v>1020.094510791367</v>
      </c>
      <c r="AK70" s="528">
        <f t="shared" si="121"/>
        <v>1020.094510791367</v>
      </c>
      <c r="AL70" s="528">
        <f t="shared" si="121"/>
        <v>1020.094510791367</v>
      </c>
      <c r="AM70" s="528">
        <f t="shared" si="121"/>
        <v>1020.094510791367</v>
      </c>
      <c r="AN70" s="528">
        <f t="shared" si="121"/>
        <v>1020.094510791367</v>
      </c>
      <c r="AO70" s="528">
        <f t="shared" si="121"/>
        <v>1020.094510791367</v>
      </c>
      <c r="AP70" s="528">
        <f t="shared" si="121"/>
        <v>1020.094510791367</v>
      </c>
      <c r="AQ70" s="528">
        <f t="shared" si="121"/>
        <v>1020.094510791367</v>
      </c>
      <c r="AR70" s="528">
        <f t="shared" ref="AR70:AT70" si="122">$AI$68*AR26/$AI$24</f>
        <v>1020.094510791367</v>
      </c>
      <c r="AS70" s="528">
        <f t="shared" si="122"/>
        <v>1020.094510791367</v>
      </c>
      <c r="AT70" s="528">
        <f t="shared" si="122"/>
        <v>1020.094510791367</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1198.7734856115108</v>
      </c>
      <c r="AJ71" s="528">
        <f t="shared" si="124"/>
        <v>1198.7734856115108</v>
      </c>
      <c r="AK71" s="528">
        <f t="shared" si="124"/>
        <v>1198.7734856115108</v>
      </c>
      <c r="AL71" s="528">
        <f t="shared" si="124"/>
        <v>1198.7734856115108</v>
      </c>
      <c r="AM71" s="528">
        <f t="shared" si="124"/>
        <v>1198.7734856115108</v>
      </c>
      <c r="AN71" s="528">
        <f t="shared" si="124"/>
        <v>1198.7734856115108</v>
      </c>
      <c r="AO71" s="528">
        <f t="shared" si="124"/>
        <v>1198.7734856115108</v>
      </c>
      <c r="AP71" s="528">
        <f t="shared" si="124"/>
        <v>1198.7734856115108</v>
      </c>
      <c r="AQ71" s="528">
        <f t="shared" si="124"/>
        <v>1198.7734856115108</v>
      </c>
      <c r="AR71" s="528">
        <f t="shared" ref="AR71:AT71" si="125">$AI$68*AR27/$AI$24</f>
        <v>1198.7734856115108</v>
      </c>
      <c r="AS71" s="528">
        <f t="shared" si="125"/>
        <v>1198.7734856115108</v>
      </c>
      <c r="AT71" s="528">
        <f t="shared" si="125"/>
        <v>1198.7734856115108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1975.2148489208635</v>
      </c>
      <c r="AJ72" s="528">
        <f t="shared" si="126"/>
        <v>1975.2148489208635</v>
      </c>
      <c r="AK72" s="528">
        <f t="shared" si="126"/>
        <v>1975.2148489208635</v>
      </c>
      <c r="AL72" s="528">
        <f t="shared" si="126"/>
        <v>1975.2148489208635</v>
      </c>
      <c r="AM72" s="528">
        <f t="shared" si="126"/>
        <v>1975.2148489208635</v>
      </c>
      <c r="AN72" s="528">
        <f t="shared" si="126"/>
        <v>1975.2148489208635</v>
      </c>
      <c r="AO72" s="528">
        <f t="shared" si="126"/>
        <v>1975.2148489208635</v>
      </c>
      <c r="AP72" s="528">
        <f t="shared" si="126"/>
        <v>1975.2148489208635</v>
      </c>
      <c r="AQ72" s="528">
        <f t="shared" si="126"/>
        <v>1975.2148489208635</v>
      </c>
      <c r="AR72" s="528">
        <f t="shared" ref="AR72:AT72" si="127">$AI$68*AR28/$AI$24</f>
        <v>1975.2148489208635</v>
      </c>
      <c r="AS72" s="528">
        <f t="shared" si="127"/>
        <v>1975.2148489208635</v>
      </c>
      <c r="AT72" s="528">
        <f t="shared" si="127"/>
        <v>1975.2148489208635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2254.6037913669065</v>
      </c>
      <c r="AJ73" s="528">
        <f t="shared" si="128"/>
        <v>2254.6037913669065</v>
      </c>
      <c r="AK73" s="528">
        <f t="shared" si="128"/>
        <v>2254.6037913669065</v>
      </c>
      <c r="AL73" s="528">
        <f t="shared" si="128"/>
        <v>2254.6037913669065</v>
      </c>
      <c r="AM73" s="528">
        <f t="shared" si="128"/>
        <v>2254.6037913669065</v>
      </c>
      <c r="AN73" s="528">
        <f t="shared" si="128"/>
        <v>2254.6037913669065</v>
      </c>
      <c r="AO73" s="528">
        <f t="shared" si="128"/>
        <v>2254.6037913669065</v>
      </c>
      <c r="AP73" s="528">
        <f t="shared" si="128"/>
        <v>2254.6037913669065</v>
      </c>
      <c r="AQ73" s="528">
        <f t="shared" si="128"/>
        <v>2254.6037913669065</v>
      </c>
      <c r="AR73" s="528">
        <f t="shared" ref="AR73:AT73" si="129">$AI$68*AR29/$AI$24</f>
        <v>2254.6037913669065</v>
      </c>
      <c r="AS73" s="528">
        <f t="shared" si="129"/>
        <v>2254.6037913669065</v>
      </c>
      <c r="AT73" s="528">
        <f t="shared" si="129"/>
        <v>2254.6037913669065</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994.50154705882369</v>
      </c>
      <c r="AJ76" s="527">
        <f t="shared" si="141"/>
        <v>548.81104705882365</v>
      </c>
      <c r="AK76" s="527">
        <f t="shared" si="141"/>
        <v>548.81104705882365</v>
      </c>
      <c r="AL76" s="527">
        <f t="shared" si="141"/>
        <v>1044.1830470588236</v>
      </c>
      <c r="AM76" s="527">
        <f t="shared" si="141"/>
        <v>548.81104705882365</v>
      </c>
      <c r="AN76" s="527">
        <f t="shared" si="141"/>
        <v>548.81104705882365</v>
      </c>
      <c r="AO76" s="527">
        <f t="shared" si="141"/>
        <v>1017.0835470588236</v>
      </c>
      <c r="AP76" s="527">
        <f t="shared" si="141"/>
        <v>548.81104705882365</v>
      </c>
      <c r="AQ76" s="527">
        <f t="shared" si="141"/>
        <v>548.81104705882365</v>
      </c>
      <c r="AR76" s="527">
        <f t="shared" ref="AR76:AT76" si="142">AR75/2+AR77/2</f>
        <v>1017.0835470588236</v>
      </c>
      <c r="AS76" s="527">
        <f t="shared" si="142"/>
        <v>548.81104705882365</v>
      </c>
      <c r="AT76" s="527">
        <f t="shared" si="142"/>
        <v>548.81104705882365</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1097.6220941176473</v>
      </c>
      <c r="AJ77" s="528">
        <f t="shared" si="143"/>
        <v>1097.6220941176473</v>
      </c>
      <c r="AK77" s="528">
        <f t="shared" si="143"/>
        <v>1097.6220941176473</v>
      </c>
      <c r="AL77" s="528">
        <f t="shared" si="143"/>
        <v>1097.6220941176473</v>
      </c>
      <c r="AM77" s="528">
        <f t="shared" si="143"/>
        <v>1097.6220941176473</v>
      </c>
      <c r="AN77" s="528">
        <f t="shared" si="143"/>
        <v>1097.6220941176473</v>
      </c>
      <c r="AO77" s="528">
        <f t="shared" si="143"/>
        <v>1097.6220941176473</v>
      </c>
      <c r="AP77" s="528">
        <f t="shared" si="143"/>
        <v>1097.6220941176473</v>
      </c>
      <c r="AQ77" s="528">
        <f t="shared" si="143"/>
        <v>1097.6220941176473</v>
      </c>
      <c r="AR77" s="528">
        <f t="shared" ref="AR77:AT77" si="144">$AI$75*AR33/$AI$31</f>
        <v>1097.6220941176473</v>
      </c>
      <c r="AS77" s="528">
        <f t="shared" si="144"/>
        <v>1097.6220941176473</v>
      </c>
      <c r="AT77" s="528">
        <f t="shared" si="144"/>
        <v>1097.6220941176473</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1289.8807411764706</v>
      </c>
      <c r="AJ78" s="528">
        <f t="shared" si="145"/>
        <v>1289.8807411764706</v>
      </c>
      <c r="AK78" s="528">
        <f t="shared" si="145"/>
        <v>1289.8807411764706</v>
      </c>
      <c r="AL78" s="528">
        <f t="shared" si="145"/>
        <v>1289.8807411764706</v>
      </c>
      <c r="AM78" s="528">
        <f t="shared" si="145"/>
        <v>1289.8807411764706</v>
      </c>
      <c r="AN78" s="528">
        <f t="shared" si="145"/>
        <v>1289.8807411764706</v>
      </c>
      <c r="AO78" s="528">
        <f t="shared" si="145"/>
        <v>1289.8807411764706</v>
      </c>
      <c r="AP78" s="528">
        <f t="shared" si="145"/>
        <v>1289.8807411764706</v>
      </c>
      <c r="AQ78" s="528">
        <f t="shared" si="145"/>
        <v>1289.8807411764706</v>
      </c>
      <c r="AR78" s="528">
        <f t="shared" ref="AR78:AT78" si="146">$AI$75*AR34/$AI$31</f>
        <v>1289.8807411764706</v>
      </c>
      <c r="AS78" s="528">
        <f t="shared" si="146"/>
        <v>1289.8807411764706</v>
      </c>
      <c r="AT78" s="528">
        <f t="shared" si="146"/>
        <v>1289.8807411764706</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2125.3319529411765</v>
      </c>
      <c r="AJ79" s="528">
        <f t="shared" si="147"/>
        <v>2125.3319529411765</v>
      </c>
      <c r="AK79" s="528">
        <f t="shared" si="147"/>
        <v>2125.3319529411765</v>
      </c>
      <c r="AL79" s="528">
        <f t="shared" si="147"/>
        <v>2125.3319529411765</v>
      </c>
      <c r="AM79" s="528">
        <f t="shared" si="147"/>
        <v>2125.3319529411765</v>
      </c>
      <c r="AN79" s="528">
        <f t="shared" si="147"/>
        <v>2125.3319529411765</v>
      </c>
      <c r="AO79" s="528">
        <f t="shared" si="147"/>
        <v>2125.3319529411765</v>
      </c>
      <c r="AP79" s="528">
        <f t="shared" si="147"/>
        <v>2125.3319529411765</v>
      </c>
      <c r="AQ79" s="528">
        <f t="shared" si="147"/>
        <v>2125.3319529411765</v>
      </c>
      <c r="AR79" s="528">
        <f t="shared" ref="AR79:AT79" si="148">$AI$75*AR35/$AI$31</f>
        <v>2125.3319529411765</v>
      </c>
      <c r="AS79" s="528">
        <f t="shared" si="148"/>
        <v>2125.3319529411765</v>
      </c>
      <c r="AT79" s="528">
        <f t="shared" si="148"/>
        <v>2125.3319529411765</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2425.9545647058826</v>
      </c>
      <c r="AJ80" s="528">
        <f t="shared" si="149"/>
        <v>2425.9545647058826</v>
      </c>
      <c r="AK80" s="528">
        <f t="shared" si="149"/>
        <v>2425.9545647058826</v>
      </c>
      <c r="AL80" s="528">
        <f t="shared" si="149"/>
        <v>2425.9545647058826</v>
      </c>
      <c r="AM80" s="528">
        <f t="shared" si="149"/>
        <v>2425.9545647058826</v>
      </c>
      <c r="AN80" s="528">
        <f t="shared" si="149"/>
        <v>2425.9545647058826</v>
      </c>
      <c r="AO80" s="528">
        <f t="shared" si="149"/>
        <v>2425.9545647058826</v>
      </c>
      <c r="AP80" s="528">
        <f t="shared" si="149"/>
        <v>2425.9545647058826</v>
      </c>
      <c r="AQ80" s="528">
        <f t="shared" si="149"/>
        <v>2425.9545647058826</v>
      </c>
      <c r="AR80" s="528">
        <f t="shared" ref="AR80:AT80" si="150">$AI$75*AR36/$AI$31</f>
        <v>2425.9545647058826</v>
      </c>
      <c r="AS80" s="528">
        <f t="shared" si="150"/>
        <v>2425.9545647058826</v>
      </c>
      <c r="AT80" s="528">
        <f t="shared" si="150"/>
        <v>2425.9545647058826</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D1" zoomScale="60" zoomScaleNormal="60" workbookViewId="0">
      <selection activeCell="I69" sqref="I69"/>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26">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26">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4.556489</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0.68347334999999998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4.3830020000000003</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0.65745030000000004</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4.5830570000000002</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0.68745855</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4.5830570000000002</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0.68745855</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26">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61.96310600000001</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43.993805260000002</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59.715341000000002</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58.220644</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58.220644</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920</v>
      </c>
      <c r="G4" s="197" t="s">
        <v>954</v>
      </c>
      <c r="H4" s="197" t="s">
        <v>955</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265.38570692999997</v>
      </c>
      <c r="G29" s="9">
        <f t="shared" ref="G29:H30" si="29">G65</f>
        <v>0</v>
      </c>
      <c r="H29" s="9">
        <f t="shared" si="29"/>
        <v>0</v>
      </c>
    </row>
    <row r="30" spans="2:8">
      <c r="B30" s="3" t="str">
        <f>Commodities!$C$15</f>
        <v>RWDEM</v>
      </c>
      <c r="C30" s="499" t="s">
        <v>198</v>
      </c>
      <c r="D30" s="505" t="s">
        <v>44</v>
      </c>
      <c r="E30" s="500">
        <v>2015</v>
      </c>
      <c r="F30" s="9">
        <f>F66</f>
        <v>273.88357525000004</v>
      </c>
      <c r="G30" s="9">
        <f t="shared" si="29"/>
        <v>0</v>
      </c>
      <c r="H30" s="9">
        <f t="shared" si="29"/>
        <v>0</v>
      </c>
    </row>
    <row r="31" spans="2:8">
      <c r="B31" s="3" t="str">
        <f>B29</f>
        <v>RWDEM</v>
      </c>
      <c r="C31" s="499" t="s">
        <v>198</v>
      </c>
      <c r="D31" s="505" t="s">
        <v>44</v>
      </c>
      <c r="E31" s="500">
        <v>2018</v>
      </c>
      <c r="F31" s="9">
        <f t="shared" ref="F31:H31" si="30">F67</f>
        <v>310.72128203999995</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265.38570692999997</v>
      </c>
      <c r="G65" s="23">
        <f>SUM('Appliances&amp;Cooking'!Z45:Z46)</f>
        <v>0</v>
      </c>
      <c r="H65" s="23">
        <f>SUM('Appliances&amp;Cooking'!AA45:AA46)</f>
        <v>0</v>
      </c>
    </row>
    <row r="66" spans="4:8">
      <c r="F66" s="23">
        <f>SUM('Appliances&amp;Cooking'!Y53:Y60)</f>
        <v>273.88357525000004</v>
      </c>
      <c r="G66" s="23">
        <f>SUM('Appliances&amp;Cooking'!Z53:Z54)</f>
        <v>0</v>
      </c>
      <c r="H66" s="23">
        <f>SUM('Appliances&amp;Cooking'!AA53:AA54)</f>
        <v>0</v>
      </c>
    </row>
    <row r="67" spans="4:8">
      <c r="F67" s="23">
        <f>SUM('Appliances&amp;Cooking'!Y61:Y68)</f>
        <v>310.72128203999995</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abSelected="1" topLeftCell="A20" zoomScale="60" zoomScaleNormal="60" workbookViewId="0">
      <selection activeCell="Q28" sqref="Q28"/>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928</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956</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907</v>
      </c>
      <c r="Y20" t="s">
        <v>934</v>
      </c>
      <c r="Z20" t="s">
        <v>935</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IFERROR(Raw_Data!D21,0)+7200</f>
        <v>273361.30300000001</v>
      </c>
      <c r="G31" s="597">
        <f>IFERROR(Raw_Data!K21,0)+7328</f>
        <v>229928.91500000001</v>
      </c>
      <c r="H31" s="597">
        <f>IFERROR(Raw_Data!R21,0)+7808</f>
        <v>279676.84299999999</v>
      </c>
      <c r="I31" s="597">
        <f>IFERROR(Raw_Data!Y21,0)+7520</f>
        <v>286385.77600000001</v>
      </c>
      <c r="J31" s="597">
        <f>IFERROR(Raw_Data!AF21,0)+7360</f>
        <v>214131.351</v>
      </c>
      <c r="K31" s="597">
        <f>IFERROR(Raw_Data!AM21,0)+7488</f>
        <v>215523.93400000001</v>
      </c>
      <c r="L31" s="597">
        <f>IFERROR(Raw_Data!AT21,0)+6624</f>
        <v>201968.91699999999</v>
      </c>
      <c r="M31" s="597">
        <f>IFERROR(Raw_Data!BA21,0)+7104</f>
        <v>206904.33199999999</v>
      </c>
      <c r="N31" s="597">
        <f>IFERROR(Raw_Data!BH21,0)+7328</f>
        <v>217083.32500000001</v>
      </c>
      <c r="O31" s="597">
        <f>IFERROR(Raw_Data!BO21,0)+6848</f>
        <v>224011.94699999999</v>
      </c>
      <c r="P31">
        <f>O31/(O119+O95+O74+O52+O31)</f>
        <v>0.87204221004196469</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 t="shared" ref="F35:N35" si="5">F26-F25</f>
        <v>497908.37300000002</v>
      </c>
      <c r="G35" s="610">
        <f t="shared" si="5"/>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4">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4096241.3730000006</v>
      </c>
      <c r="G40" s="609">
        <f t="shared" si="7"/>
        <v>3282374.02</v>
      </c>
      <c r="H40" s="609">
        <f t="shared" si="7"/>
        <v>3606463.5209999997</v>
      </c>
      <c r="I40" s="609">
        <f t="shared" si="7"/>
        <v>3967396.2319999998</v>
      </c>
      <c r="J40" s="609">
        <f t="shared" si="7"/>
        <v>3239977.9859999996</v>
      </c>
      <c r="K40" s="609">
        <f t="shared" si="7"/>
        <v>3314146.9669999997</v>
      </c>
      <c r="L40" s="609">
        <f t="shared" si="7"/>
        <v>3448100.736</v>
      </c>
      <c r="M40" s="609">
        <f t="shared" si="7"/>
        <v>3375375.0950000002</v>
      </c>
      <c r="N40" s="609">
        <f t="shared" si="7"/>
        <v>3256009.6010000003</v>
      </c>
      <c r="O40" s="609">
        <f t="shared" si="7"/>
        <v>3441397.6979999994</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0.1279577899580352</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N56" si="9">F47-F46</f>
        <v>61963.106000000007</v>
      </c>
      <c r="G56" s="477">
        <f t="shared" si="9"/>
        <v>81932.52</v>
      </c>
      <c r="H56" s="477">
        <f t="shared" si="9"/>
        <v>81520.760000000009</v>
      </c>
      <c r="I56" s="477">
        <f t="shared" si="9"/>
        <v>60732.544999999998</v>
      </c>
      <c r="J56" s="477">
        <f t="shared" si="9"/>
        <v>66784.186000000002</v>
      </c>
      <c r="K56" s="477">
        <f t="shared" si="9"/>
        <v>59715.341</v>
      </c>
      <c r="L56" s="477">
        <f t="shared" si="9"/>
        <v>56741.998999999996</v>
      </c>
      <c r="M56" s="477">
        <f t="shared" si="9"/>
        <v>62856.336000000003</v>
      </c>
      <c r="N56" s="477">
        <f t="shared" si="9"/>
        <v>58220.644</v>
      </c>
      <c r="O56" s="477">
        <f>O47-O46</f>
        <v>68777.078000000009</v>
      </c>
      <c r="P56">
        <f t="shared" si="8"/>
        <v>0.14857362012080072</v>
      </c>
      <c r="Q56" s="649"/>
      <c r="R56" s="647"/>
    </row>
    <row r="57" spans="1:25" ht="14">
      <c r="A57" s="106" t="s">
        <v>291</v>
      </c>
      <c r="B57" s="604" t="s">
        <v>891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651722.78199999989</v>
      </c>
      <c r="G62" s="364">
        <f t="shared" si="11"/>
        <v>787409.66900000011</v>
      </c>
      <c r="H62" s="364">
        <f t="shared" si="11"/>
        <v>782013.83400000003</v>
      </c>
      <c r="I62" s="364">
        <f t="shared" si="11"/>
        <v>709066.27500000014</v>
      </c>
      <c r="J62" s="364">
        <f t="shared" si="11"/>
        <v>709503.03</v>
      </c>
      <c r="K62" s="364">
        <f t="shared" si="11"/>
        <v>686875.18299999996</v>
      </c>
      <c r="L62" s="364">
        <f t="shared" si="11"/>
        <v>703176.71500000008</v>
      </c>
      <c r="M62" s="364">
        <f t="shared" si="11"/>
        <v>747319.06599999999</v>
      </c>
      <c r="N62" s="364">
        <f t="shared" si="11"/>
        <v>778934.54099999997</v>
      </c>
      <c r="O62" s="364">
        <f t="shared" si="11"/>
        <v>810163.44900000002</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889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890</v>
      </c>
      <c r="C100" s="478">
        <f>IFERROR('Energy balance'!C18*$Q100,0)</f>
        <v>0</v>
      </c>
      <c r="D100" s="478">
        <f>IFERROR('Energy balance'!D18*$Q100,0)</f>
        <v>0</v>
      </c>
      <c r="E100" s="479">
        <f>IFERROR('Energy balance'!E18*$Q100,0)</f>
        <v>0</v>
      </c>
      <c r="F100" s="479">
        <f>F91-F90</f>
        <v>4556.4889999999996</v>
      </c>
      <c r="G100" s="479">
        <f t="shared" ref="G100:N100" si="15">G91-G90</f>
        <v>4515.51</v>
      </c>
      <c r="H100" s="479">
        <f t="shared" si="15"/>
        <v>4426.3450000000003</v>
      </c>
      <c r="I100" s="479">
        <f t="shared" si="15"/>
        <v>4427.9210000000003</v>
      </c>
      <c r="J100" s="479">
        <f t="shared" si="15"/>
        <v>4481.7510000000002</v>
      </c>
      <c r="K100" s="479">
        <f t="shared" si="15"/>
        <v>4383.0020000000004</v>
      </c>
      <c r="L100" s="479">
        <f t="shared" si="15"/>
        <v>4540.9650000000001</v>
      </c>
      <c r="M100" s="479">
        <f t="shared" si="15"/>
        <v>4282.3990000000003</v>
      </c>
      <c r="N100" s="479">
        <f t="shared" si="15"/>
        <v>4583.0569999999998</v>
      </c>
      <c r="O100" s="479">
        <f>O91-O90</f>
        <v>4539.8119999999999</v>
      </c>
      <c r="P100">
        <f t="shared" si="14"/>
        <v>9.8069927237655029E-3</v>
      </c>
      <c r="Q100" s="106"/>
    </row>
    <row r="101" spans="1:17" ht="14">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263019.90599999996</v>
      </c>
      <c r="G106" s="364">
        <f t="shared" si="16"/>
        <v>21539.020000000004</v>
      </c>
      <c r="H106" s="364">
        <f t="shared" si="16"/>
        <v>257177.182</v>
      </c>
      <c r="I106" s="364">
        <f t="shared" si="16"/>
        <v>255907.85699999999</v>
      </c>
      <c r="J106" s="364">
        <f t="shared" si="16"/>
        <v>249268.552</v>
      </c>
      <c r="K106" s="364">
        <f t="shared" si="16"/>
        <v>247404.984</v>
      </c>
      <c r="L106" s="364">
        <f t="shared" si="16"/>
        <v>242062.54400000002</v>
      </c>
      <c r="M106" s="364">
        <f t="shared" si="16"/>
        <v>241632.359</v>
      </c>
      <c r="N106" s="364">
        <f t="shared" si="16"/>
        <v>244284.55500000002</v>
      </c>
      <c r="O106" s="364">
        <f>SUM(O88:O90)+SUM(O94:O100)</f>
        <v>240671.084</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C11" activePane="bottomRight" state="frozen"/>
      <selection pane="topRight"/>
      <selection pane="bottomLeft"/>
      <selection pane="bottomRight" activeCell="C21" sqref="C21"/>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59" t="s">
        <v>879</v>
      </c>
      <c r="B8" s="659" t="s">
        <v>879</v>
      </c>
      <c r="C8" s="660" t="s">
        <v>878</v>
      </c>
      <c r="D8" s="660" t="s">
        <v>878</v>
      </c>
      <c r="E8" s="660" t="s">
        <v>878</v>
      </c>
      <c r="F8" s="660" t="s">
        <v>878</v>
      </c>
      <c r="G8" s="660" t="s">
        <v>878</v>
      </c>
      <c r="H8" s="660" t="s">
        <v>878</v>
      </c>
      <c r="I8" s="660" t="s">
        <v>878</v>
      </c>
      <c r="J8" s="660" t="s">
        <v>877</v>
      </c>
      <c r="K8" s="660" t="s">
        <v>877</v>
      </c>
      <c r="L8" s="660" t="s">
        <v>877</v>
      </c>
      <c r="M8" s="660" t="s">
        <v>877</v>
      </c>
      <c r="N8" s="660" t="s">
        <v>877</v>
      </c>
      <c r="O8" s="660" t="s">
        <v>877</v>
      </c>
      <c r="P8" s="660" t="s">
        <v>877</v>
      </c>
      <c r="Q8" s="660" t="s">
        <v>876</v>
      </c>
      <c r="R8" s="660" t="s">
        <v>876</v>
      </c>
      <c r="S8" s="660" t="s">
        <v>876</v>
      </c>
      <c r="T8" s="660" t="s">
        <v>876</v>
      </c>
      <c r="U8" s="660" t="s">
        <v>876</v>
      </c>
      <c r="V8" s="660" t="s">
        <v>876</v>
      </c>
      <c r="W8" s="660" t="s">
        <v>876</v>
      </c>
      <c r="X8" s="660" t="s">
        <v>875</v>
      </c>
      <c r="Y8" s="660" t="s">
        <v>875</v>
      </c>
      <c r="Z8" s="660" t="s">
        <v>875</v>
      </c>
      <c r="AA8" s="660" t="s">
        <v>875</v>
      </c>
      <c r="AB8" s="660" t="s">
        <v>875</v>
      </c>
      <c r="AC8" s="660" t="s">
        <v>875</v>
      </c>
      <c r="AD8" s="660" t="s">
        <v>875</v>
      </c>
      <c r="AE8" s="660" t="s">
        <v>874</v>
      </c>
      <c r="AF8" s="660" t="s">
        <v>874</v>
      </c>
      <c r="AG8" s="660" t="s">
        <v>874</v>
      </c>
      <c r="AH8" s="660" t="s">
        <v>874</v>
      </c>
      <c r="AI8" s="660" t="s">
        <v>874</v>
      </c>
      <c r="AJ8" s="660" t="s">
        <v>874</v>
      </c>
      <c r="AK8" s="660" t="s">
        <v>874</v>
      </c>
      <c r="AL8" s="660" t="s">
        <v>873</v>
      </c>
      <c r="AM8" s="660" t="s">
        <v>873</v>
      </c>
      <c r="AN8" s="660" t="s">
        <v>873</v>
      </c>
      <c r="AO8" s="660" t="s">
        <v>873</v>
      </c>
      <c r="AP8" s="660" t="s">
        <v>873</v>
      </c>
      <c r="AQ8" s="660" t="s">
        <v>873</v>
      </c>
      <c r="AR8" s="660" t="s">
        <v>873</v>
      </c>
      <c r="AS8" s="660" t="s">
        <v>872</v>
      </c>
      <c r="AT8" s="660" t="s">
        <v>872</v>
      </c>
      <c r="AU8" s="660" t="s">
        <v>872</v>
      </c>
      <c r="AV8" s="660" t="s">
        <v>872</v>
      </c>
      <c r="AW8" s="660" t="s">
        <v>872</v>
      </c>
      <c r="AX8" s="660" t="s">
        <v>872</v>
      </c>
      <c r="AY8" s="660" t="s">
        <v>872</v>
      </c>
      <c r="AZ8" s="660" t="s">
        <v>871</v>
      </c>
      <c r="BA8" s="660" t="s">
        <v>871</v>
      </c>
      <c r="BB8" s="660" t="s">
        <v>871</v>
      </c>
      <c r="BC8" s="660" t="s">
        <v>871</v>
      </c>
      <c r="BD8" s="660" t="s">
        <v>871</v>
      </c>
      <c r="BE8" s="660" t="s">
        <v>871</v>
      </c>
      <c r="BF8" s="660" t="s">
        <v>871</v>
      </c>
      <c r="BG8" s="660" t="s">
        <v>870</v>
      </c>
      <c r="BH8" s="660" t="s">
        <v>870</v>
      </c>
      <c r="BI8" s="660" t="s">
        <v>870</v>
      </c>
      <c r="BJ8" s="660" t="s">
        <v>870</v>
      </c>
      <c r="BK8" s="660" t="s">
        <v>870</v>
      </c>
      <c r="BL8" s="660" t="s">
        <v>870</v>
      </c>
      <c r="BM8" s="660" t="s">
        <v>870</v>
      </c>
      <c r="BN8" s="660" t="s">
        <v>869</v>
      </c>
      <c r="BO8" s="660" t="s">
        <v>869</v>
      </c>
      <c r="BP8" s="660" t="s">
        <v>869</v>
      </c>
      <c r="BQ8" s="660" t="s">
        <v>869</v>
      </c>
      <c r="BR8" s="660" t="s">
        <v>869</v>
      </c>
      <c r="BS8" s="660" t="s">
        <v>869</v>
      </c>
      <c r="BT8" s="660" t="s">
        <v>869</v>
      </c>
    </row>
    <row r="9" spans="1:72">
      <c r="A9" s="659" t="s">
        <v>868</v>
      </c>
      <c r="B9" s="659"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6" t="s">
        <v>224</v>
      </c>
    </row>
    <row r="6" spans="2:22" ht="28.75" customHeight="1">
      <c r="B6" s="331" t="s">
        <v>223</v>
      </c>
      <c r="C6" s="331" t="s">
        <v>229</v>
      </c>
      <c r="D6" s="333">
        <v>0.7</v>
      </c>
      <c r="E6" s="66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3" t="s">
        <v>242</v>
      </c>
      <c r="C38" s="673"/>
      <c r="D38" s="673"/>
      <c r="E38" s="673"/>
      <c r="F38" s="300"/>
      <c r="G38" s="300"/>
      <c r="H38" s="300"/>
    </row>
    <row r="39" spans="2:8" ht="14.5" thickBot="1">
      <c r="B39" s="337"/>
      <c r="C39" s="337"/>
      <c r="D39" s="337"/>
      <c r="E39" s="337"/>
      <c r="F39" s="300"/>
      <c r="G39" s="300"/>
      <c r="H39" s="300"/>
    </row>
    <row r="40" spans="2:8" ht="14">
      <c r="B40" s="671"/>
      <c r="C40" s="674" t="s">
        <v>243</v>
      </c>
      <c r="D40" s="661" t="s">
        <v>244</v>
      </c>
      <c r="E40" s="662"/>
      <c r="F40" s="300"/>
      <c r="G40" s="300"/>
      <c r="H40" s="300"/>
    </row>
    <row r="41" spans="2:8" ht="14.5" thickBot="1">
      <c r="B41" s="672"/>
      <c r="C41" s="675"/>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3" t="s">
        <v>249</v>
      </c>
      <c r="C44" s="664"/>
      <c r="D44" s="664"/>
      <c r="E44" s="665"/>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3" t="s">
        <v>254</v>
      </c>
      <c r="C50" s="664"/>
      <c r="D50" s="664"/>
      <c r="E50" s="665"/>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8" t="s">
        <v>255</v>
      </c>
      <c r="C56" s="669"/>
      <c r="D56" s="669"/>
      <c r="E56" s="670"/>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8" t="s">
        <v>261</v>
      </c>
      <c r="C63" s="669"/>
      <c r="D63" s="669"/>
      <c r="E63" s="670"/>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8" t="s">
        <v>267</v>
      </c>
      <c r="C70" s="669"/>
      <c r="D70" s="669"/>
      <c r="E70" s="670"/>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7" t="s">
        <v>298</v>
      </c>
      <c r="C129" s="667"/>
      <c r="D129" s="667"/>
      <c r="E129" s="667"/>
      <c r="F129" s="667"/>
      <c r="G129" s="667"/>
      <c r="H129" s="667"/>
      <c r="I129" s="667"/>
      <c r="J129" s="667"/>
      <c r="K129" s="667"/>
    </row>
    <row r="130" spans="1:11" ht="15.5">
      <c r="B130" s="676" t="s">
        <v>299</v>
      </c>
      <c r="C130" s="676"/>
      <c r="D130" s="676"/>
      <c r="E130" s="676"/>
      <c r="F130" s="676"/>
      <c r="G130" s="676"/>
      <c r="H130" s="676"/>
      <c r="I130" s="676"/>
      <c r="J130" s="676"/>
      <c r="K130" s="676"/>
    </row>
    <row r="131" spans="1:11" ht="16" thickBot="1">
      <c r="B131" s="365"/>
      <c r="C131" s="366"/>
      <c r="D131" s="366"/>
      <c r="E131" s="366"/>
      <c r="F131" s="366"/>
      <c r="G131" s="366"/>
      <c r="H131" s="366"/>
      <c r="I131" s="366"/>
      <c r="J131" s="366"/>
      <c r="K131" s="366"/>
    </row>
    <row r="132" spans="1:11" ht="15.5">
      <c r="B132" s="677" t="s">
        <v>300</v>
      </c>
      <c r="C132" s="679" t="s">
        <v>106</v>
      </c>
      <c r="D132" s="681" t="s">
        <v>301</v>
      </c>
      <c r="E132" s="681"/>
      <c r="F132" s="679" t="s">
        <v>302</v>
      </c>
      <c r="G132" s="681" t="s">
        <v>301</v>
      </c>
      <c r="H132" s="681"/>
      <c r="I132" s="679" t="s">
        <v>303</v>
      </c>
      <c r="J132" s="681" t="s">
        <v>301</v>
      </c>
      <c r="K132" s="682"/>
    </row>
    <row r="133" spans="1:11" ht="15.5" thickBot="1">
      <c r="B133" s="678"/>
      <c r="C133" s="680"/>
      <c r="D133" s="367" t="s">
        <v>304</v>
      </c>
      <c r="E133" s="367" t="s">
        <v>305</v>
      </c>
      <c r="F133" s="680"/>
      <c r="G133" s="367" t="s">
        <v>304</v>
      </c>
      <c r="H133" s="367" t="s">
        <v>305</v>
      </c>
      <c r="I133" s="680"/>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3" t="s">
        <v>203</v>
      </c>
      <c r="C2" s="683"/>
      <c r="D2" s="683"/>
      <c r="E2" s="683"/>
      <c r="F2" s="683"/>
      <c r="G2" s="683"/>
      <c r="H2" s="683"/>
      <c r="I2" s="683"/>
      <c r="J2" s="683"/>
      <c r="K2" s="683"/>
      <c r="L2" s="683"/>
      <c r="M2" s="683"/>
      <c r="N2" s="683"/>
    </row>
    <row r="3" spans="2:15" ht="14.5" thickBot="1">
      <c r="B3" s="684" t="s">
        <v>204</v>
      </c>
      <c r="C3" s="684"/>
      <c r="D3" s="684"/>
      <c r="E3" s="684"/>
      <c r="F3" s="684"/>
      <c r="G3" s="684"/>
      <c r="H3" s="684"/>
      <c r="I3" s="684"/>
      <c r="J3" s="684"/>
      <c r="K3" s="684"/>
      <c r="L3" s="684"/>
      <c r="M3" s="684"/>
      <c r="N3" s="68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5" t="s">
        <v>137</v>
      </c>
      <c r="D3" s="686"/>
      <c r="E3" s="687"/>
      <c r="H3" s="171"/>
      <c r="I3" s="171"/>
      <c r="J3" s="171"/>
      <c r="K3" s="171"/>
    </row>
    <row r="4" spans="1:20" ht="16" customHeight="1" thickBot="1">
      <c r="A4" s="688" t="s">
        <v>907</v>
      </c>
      <c r="B4" s="116" t="s">
        <v>49</v>
      </c>
      <c r="C4" s="122" t="s">
        <v>178</v>
      </c>
      <c r="D4" s="117" t="s">
        <v>179</v>
      </c>
      <c r="E4" s="118" t="s">
        <v>51</v>
      </c>
      <c r="H4" s="171"/>
      <c r="I4" s="172">
        <v>2010</v>
      </c>
      <c r="J4" s="171"/>
      <c r="K4" s="171"/>
    </row>
    <row r="5" spans="1:20" ht="16" customHeight="1">
      <c r="A5" s="689"/>
      <c r="B5" s="110" t="s">
        <v>273</v>
      </c>
      <c r="C5" s="123" t="s">
        <v>178</v>
      </c>
      <c r="D5" s="111" t="s">
        <v>179</v>
      </c>
      <c r="E5" s="112" t="s">
        <v>51</v>
      </c>
      <c r="H5" s="173"/>
      <c r="I5" s="174" t="s">
        <v>169</v>
      </c>
      <c r="J5" s="175"/>
      <c r="K5" s="176"/>
    </row>
    <row r="6" spans="1:20" ht="16" customHeight="1">
      <c r="A6" s="689"/>
      <c r="B6" s="110" t="s">
        <v>275</v>
      </c>
      <c r="C6" s="123" t="s">
        <v>178</v>
      </c>
      <c r="D6" s="111" t="s">
        <v>179</v>
      </c>
      <c r="E6" s="112" t="s">
        <v>51</v>
      </c>
      <c r="H6" s="177" t="s">
        <v>167</v>
      </c>
      <c r="I6" s="178" t="e">
        <f>#REF!</f>
        <v>#REF!</v>
      </c>
      <c r="J6" s="179" t="s">
        <v>170</v>
      </c>
      <c r="K6" s="692" t="s">
        <v>116</v>
      </c>
    </row>
    <row r="7" spans="1:20" ht="16" customHeight="1">
      <c r="A7" s="689"/>
      <c r="B7" s="110" t="s">
        <v>50</v>
      </c>
      <c r="C7" s="123" t="s">
        <v>178</v>
      </c>
      <c r="D7" s="111" t="s">
        <v>179</v>
      </c>
      <c r="E7" s="112" t="s">
        <v>51</v>
      </c>
      <c r="H7" s="177" t="s">
        <v>171</v>
      </c>
      <c r="I7" s="178" t="e">
        <f>#REF!</f>
        <v>#REF!</v>
      </c>
      <c r="J7" s="179" t="s">
        <v>172</v>
      </c>
      <c r="K7" s="693"/>
    </row>
    <row r="8" spans="1:20" ht="16" customHeight="1">
      <c r="A8" s="689"/>
      <c r="B8" s="110" t="s">
        <v>274</v>
      </c>
      <c r="C8" s="123" t="s">
        <v>178</v>
      </c>
      <c r="D8" s="111" t="s">
        <v>179</v>
      </c>
      <c r="E8" s="112" t="s">
        <v>51</v>
      </c>
      <c r="H8" s="177" t="s">
        <v>174</v>
      </c>
      <c r="I8" s="178" t="e">
        <f>#REF!</f>
        <v>#REF!</v>
      </c>
      <c r="J8" s="179" t="s">
        <v>172</v>
      </c>
      <c r="K8" s="694"/>
    </row>
    <row r="9" spans="1:20" ht="16" customHeight="1" thickBot="1">
      <c r="A9" s="690"/>
      <c r="B9" s="119" t="s">
        <v>276</v>
      </c>
      <c r="C9" s="125" t="s">
        <v>178</v>
      </c>
      <c r="D9" s="120" t="s">
        <v>179</v>
      </c>
      <c r="E9" s="121" t="s">
        <v>51</v>
      </c>
      <c r="H9" s="177" t="s">
        <v>166</v>
      </c>
      <c r="I9" s="178" t="e">
        <f>#REF!</f>
        <v>#REF!</v>
      </c>
      <c r="J9" s="179" t="s">
        <v>175</v>
      </c>
      <c r="K9" s="692" t="s">
        <v>173</v>
      </c>
      <c r="N9" s="1"/>
      <c r="O9" s="1"/>
      <c r="P9" s="1"/>
      <c r="Q9" s="1"/>
    </row>
    <row r="10" spans="1:20" ht="16" customHeight="1">
      <c r="A10" s="689" t="s">
        <v>185</v>
      </c>
      <c r="B10" s="110" t="s">
        <v>49</v>
      </c>
      <c r="C10" s="123" t="s">
        <v>178</v>
      </c>
      <c r="D10" s="111" t="s">
        <v>179</v>
      </c>
      <c r="E10" s="112" t="s">
        <v>51</v>
      </c>
      <c r="H10" s="177" t="s">
        <v>176</v>
      </c>
      <c r="I10" s="178" t="e">
        <f>#REF!</f>
        <v>#REF!</v>
      </c>
      <c r="J10" s="179" t="s">
        <v>175</v>
      </c>
      <c r="K10" s="694"/>
      <c r="N10" s="1"/>
      <c r="O10" s="1"/>
      <c r="P10" s="1"/>
      <c r="Q10" s="1"/>
    </row>
    <row r="11" spans="1:20" ht="16" customHeight="1">
      <c r="A11" s="689"/>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9"/>
      <c r="B12" s="110" t="s">
        <v>275</v>
      </c>
      <c r="C12" s="123" t="s">
        <v>178</v>
      </c>
      <c r="D12" s="111" t="s">
        <v>179</v>
      </c>
      <c r="E12" s="112" t="s">
        <v>51</v>
      </c>
      <c r="H12" s="181" t="s">
        <v>106</v>
      </c>
      <c r="I12" s="182" t="e">
        <f>SUM(I6:I11)</f>
        <v>#REF!</v>
      </c>
      <c r="J12" s="183"/>
      <c r="K12" s="184"/>
      <c r="N12" s="1"/>
      <c r="O12" s="1"/>
      <c r="P12" s="1"/>
      <c r="Q12" s="1"/>
    </row>
    <row r="13" spans="1:20" ht="16" customHeight="1">
      <c r="A13" s="689"/>
      <c r="B13" s="110" t="s">
        <v>50</v>
      </c>
      <c r="C13" s="123" t="s">
        <v>178</v>
      </c>
      <c r="D13" s="111" t="s">
        <v>179</v>
      </c>
      <c r="E13" s="112" t="s">
        <v>51</v>
      </c>
      <c r="N13" s="1"/>
      <c r="O13" s="1"/>
      <c r="P13" s="1"/>
      <c r="Q13" s="1"/>
    </row>
    <row r="14" spans="1:20" ht="16" customHeight="1">
      <c r="A14" s="689"/>
      <c r="B14" s="110" t="s">
        <v>274</v>
      </c>
      <c r="C14" s="123" t="s">
        <v>178</v>
      </c>
      <c r="D14" s="111" t="s">
        <v>179</v>
      </c>
      <c r="E14" s="112" t="s">
        <v>51</v>
      </c>
      <c r="N14" s="1"/>
      <c r="O14" s="1"/>
      <c r="P14" s="1"/>
      <c r="Q14" s="1"/>
      <c r="R14" s="1"/>
      <c r="S14" s="1"/>
      <c r="T14" s="1"/>
    </row>
    <row r="15" spans="1:20" ht="16" customHeight="1" thickBot="1">
      <c r="A15" s="691"/>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7" t="s">
        <v>98</v>
      </c>
      <c r="C7" s="697"/>
      <c r="D7" s="698" t="s">
        <v>99</v>
      </c>
      <c r="E7" s="698"/>
      <c r="F7" s="699" t="s">
        <v>100</v>
      </c>
      <c r="G7" s="699"/>
      <c r="H7" s="699" t="s">
        <v>101</v>
      </c>
      <c r="I7" s="699"/>
      <c r="J7" s="700" t="s">
        <v>102</v>
      </c>
      <c r="K7" s="700"/>
      <c r="L7" s="695" t="s">
        <v>103</v>
      </c>
      <c r="M7" s="695"/>
      <c r="N7" s="696" t="s">
        <v>104</v>
      </c>
      <c r="O7" s="696"/>
      <c r="P7" s="696" t="s">
        <v>105</v>
      </c>
      <c r="Q7" s="696"/>
      <c r="U7" s="702" t="s">
        <v>69</v>
      </c>
      <c r="V7" s="702"/>
      <c r="W7" s="702" t="s">
        <v>71</v>
      </c>
      <c r="X7" s="702"/>
      <c r="Y7" s="702" t="s">
        <v>73</v>
      </c>
      <c r="Z7" s="702"/>
      <c r="AA7" s="143" t="s">
        <v>70</v>
      </c>
      <c r="AB7" s="143"/>
      <c r="AC7" s="143" t="s">
        <v>72</v>
      </c>
      <c r="AD7" s="143"/>
      <c r="AE7" s="143" t="s">
        <v>74</v>
      </c>
      <c r="AF7" s="143"/>
      <c r="AJ7" s="702" t="e">
        <f>Commodities!#REF!</f>
        <v>#REF!</v>
      </c>
      <c r="AK7" s="702"/>
      <c r="AL7" s="702" t="str">
        <f>Commodities!$C$7</f>
        <v>RHUDB</v>
      </c>
      <c r="AM7" s="702"/>
      <c r="AN7" s="702" t="str">
        <f>Commodities!$C$8</f>
        <v>RHRDB</v>
      </c>
      <c r="AO7" s="702"/>
      <c r="AP7" s="701" t="e">
        <f>Commodities!#REF!</f>
        <v>#REF!</v>
      </c>
      <c r="AQ7" s="701"/>
      <c r="AR7" s="701" t="str">
        <f>Commodities!$C$9</f>
        <v>RHUMB</v>
      </c>
      <c r="AS7" s="701"/>
      <c r="AT7" s="701" t="str">
        <f>Commodities!$C$10</f>
        <v>RHRMB</v>
      </c>
      <c r="AU7" s="70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2022-05-02T08:20:09Z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