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10" windowWidth="20340" windowHeight="7935"/>
  </bookViews>
  <sheets>
    <sheet name="Main" sheetId="1" r:id="rId1"/>
    <sheet name="Standby" sheetId="3" r:id="rId2"/>
    <sheet name="Dryer_variation" sheetId="4" r:id="rId3"/>
    <sheet name="TV_usage" sheetId="5" r:id="rId4"/>
    <sheet name="Cooking" sheetId="7" r:id="rId5"/>
  </sheets>
  <calcPr calcId="145621"/>
</workbook>
</file>

<file path=xl/calcChain.xml><?xml version="1.0" encoding="utf-8"?>
<calcChain xmlns="http://schemas.openxmlformats.org/spreadsheetml/2006/main">
  <c r="I29" i="1" l="1"/>
  <c r="I16" i="7"/>
  <c r="J13" i="7"/>
  <c r="J9" i="7"/>
  <c r="J6" i="7"/>
  <c r="J5" i="7"/>
  <c r="J3" i="7"/>
  <c r="E3" i="7"/>
  <c r="D3" i="7"/>
  <c r="D19" i="5"/>
  <c r="C19" i="5"/>
  <c r="E14" i="5"/>
  <c r="E13" i="5"/>
  <c r="E12" i="5"/>
  <c r="E11" i="5"/>
  <c r="E7" i="5"/>
  <c r="E6" i="5"/>
  <c r="E5" i="5"/>
  <c r="E4" i="5"/>
  <c r="E3" i="5"/>
  <c r="D14" i="5"/>
  <c r="D13" i="5"/>
  <c r="D12" i="5"/>
  <c r="D11" i="5"/>
  <c r="D7" i="5"/>
  <c r="D6" i="5"/>
  <c r="D5" i="5"/>
  <c r="D4" i="5"/>
  <c r="D3" i="5"/>
  <c r="C14" i="5"/>
  <c r="C13" i="5"/>
  <c r="C12" i="5"/>
  <c r="C11" i="5"/>
  <c r="C7" i="5"/>
  <c r="C6" i="5"/>
  <c r="C5" i="5"/>
  <c r="C4" i="5"/>
  <c r="C3" i="5"/>
  <c r="B14" i="5"/>
  <c r="B13" i="5"/>
  <c r="B12" i="5"/>
  <c r="B11" i="5"/>
  <c r="H11" i="1"/>
  <c r="J11" i="1" s="1"/>
  <c r="G11" i="1"/>
  <c r="I11" i="1" s="1"/>
  <c r="H10" i="1"/>
  <c r="G10" i="1"/>
  <c r="I10" i="1" s="1"/>
  <c r="H9" i="1"/>
  <c r="G9" i="1"/>
  <c r="I9" i="1" s="1"/>
  <c r="J10" i="1" l="1"/>
  <c r="J9" i="1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H28" i="1" l="1"/>
  <c r="G28" i="1"/>
  <c r="I28" i="1" s="1"/>
  <c r="J28" i="1" l="1"/>
  <c r="T45" i="3"/>
  <c r="I53" i="3"/>
  <c r="I52" i="3"/>
  <c r="J41" i="3"/>
  <c r="J38" i="3"/>
  <c r="H41" i="3"/>
  <c r="H38" i="3"/>
  <c r="B34" i="3"/>
  <c r="B33" i="3"/>
  <c r="B22" i="3"/>
  <c r="B21" i="3"/>
  <c r="G19" i="3"/>
  <c r="G18" i="3"/>
  <c r="G14" i="3"/>
  <c r="G13" i="3"/>
  <c r="G9" i="3"/>
  <c r="G8" i="3"/>
  <c r="G5" i="3"/>
  <c r="G4" i="3"/>
  <c r="I16" i="3"/>
  <c r="I15" i="3"/>
  <c r="N11" i="3"/>
  <c r="N10" i="3"/>
  <c r="N5" i="3"/>
  <c r="N4" i="3"/>
  <c r="I21" i="1" l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I23" i="1" s="1"/>
  <c r="H22" i="1"/>
  <c r="G22" i="1"/>
  <c r="I22" i="1" s="1"/>
  <c r="H21" i="1"/>
  <c r="J21" i="1" s="1"/>
  <c r="G21" i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J18" i="1" l="1"/>
  <c r="J2" i="1"/>
  <c r="J14" i="1"/>
  <c r="J19" i="1"/>
  <c r="J25" i="1"/>
  <c r="J15" i="1"/>
  <c r="I2" i="1"/>
  <c r="J16" i="1"/>
  <c r="J27" i="1"/>
  <c r="J24" i="1"/>
  <c r="J20" i="1"/>
  <c r="J17" i="1"/>
  <c r="J7" i="1"/>
  <c r="J6" i="1"/>
  <c r="J5" i="1"/>
  <c r="J4" i="1"/>
  <c r="J3" i="1"/>
  <c r="J12" i="1"/>
  <c r="J8" i="1"/>
  <c r="J26" i="1"/>
  <c r="J22" i="1"/>
  <c r="J23" i="1"/>
  <c r="J13" i="1"/>
</calcChain>
</file>

<file path=xl/sharedStrings.xml><?xml version="1.0" encoding="utf-8"?>
<sst xmlns="http://schemas.openxmlformats.org/spreadsheetml/2006/main" count="234" uniqueCount="142">
  <si>
    <t>Appliance Name</t>
  </si>
  <si>
    <t>Use Profile</t>
  </si>
  <si>
    <t>Mean Cycle Power [W]</t>
  </si>
  <si>
    <t>Standby [W]</t>
  </si>
  <si>
    <t>Mean Cycle Length [min]</t>
  </si>
  <si>
    <t>Base Cycles</t>
  </si>
  <si>
    <t>Microwave</t>
  </si>
  <si>
    <t>Range</t>
  </si>
  <si>
    <t>Oven</t>
  </si>
  <si>
    <t>Dishwasher</t>
  </si>
  <si>
    <t>Clothes Dryer</t>
  </si>
  <si>
    <t>Clothes Washer</t>
  </si>
  <si>
    <t>TV</t>
  </si>
  <si>
    <t>VCR</t>
  </si>
  <si>
    <t>Central Vacuum</t>
  </si>
  <si>
    <t>Jacuzzi</t>
  </si>
  <si>
    <t xml:space="preserve">PC </t>
  </si>
  <si>
    <t>Laptop</t>
  </si>
  <si>
    <t>CD Player</t>
  </si>
  <si>
    <t>Stereo</t>
  </si>
  <si>
    <t>Sauna</t>
  </si>
  <si>
    <t>Fish Tank</t>
  </si>
  <si>
    <t>Water Cooler</t>
  </si>
  <si>
    <t>Iron</t>
  </si>
  <si>
    <t>Vacuum</t>
  </si>
  <si>
    <t>Printer</t>
  </si>
  <si>
    <t>TV Receiver Box</t>
  </si>
  <si>
    <t>Kettle</t>
  </si>
  <si>
    <t>Hair Dryer</t>
  </si>
  <si>
    <t>Cooking</t>
  </si>
  <si>
    <t>Laundry</t>
  </si>
  <si>
    <t>HouseClean</t>
  </si>
  <si>
    <t>WashDress</t>
  </si>
  <si>
    <t>Active</t>
  </si>
  <si>
    <t>Level</t>
  </si>
  <si>
    <t>Energy/Month [kWh/month]</t>
  </si>
  <si>
    <t>Toronto Hydro</t>
  </si>
  <si>
    <t>Cycle/Month</t>
  </si>
  <si>
    <t>Energy [kWh] /Cycle</t>
  </si>
  <si>
    <t>Hydro One</t>
  </si>
  <si>
    <t>http://www.hydroone.com/MyHome/SaveEnergy/Tools/calc_main.htm</t>
  </si>
  <si>
    <t>http://www.torontohydro.com/sites/electricsystem/residential/yourbilloverview/Pages/ApplianceChart.aspx</t>
  </si>
  <si>
    <t>Hours/Month</t>
  </si>
  <si>
    <t>Major Energy Users (Effective May 1, 2015)*</t>
  </si>
  <si>
    <t>Original Crest Model</t>
  </si>
  <si>
    <t>Neil/Geoff</t>
  </si>
  <si>
    <t>SHEU</t>
  </si>
  <si>
    <t>Standby LBNL</t>
  </si>
  <si>
    <t>http://standby.lbl.gov/summary-table.html</t>
  </si>
  <si>
    <t>Set-top Box, digital cable with DVR</t>
  </si>
  <si>
    <t>Not recording, TV off</t>
  </si>
  <si>
    <t>Not recording, TV on</t>
  </si>
  <si>
    <t>Off by remote</t>
  </si>
  <si>
    <t>Set-top Box, digital cable</t>
  </si>
  <si>
    <t>On, TV off</t>
  </si>
  <si>
    <t>On, TV on</t>
  </si>
  <si>
    <t>Off by switch</t>
  </si>
  <si>
    <t>Set-top Box, satellite with DVR</t>
  </si>
  <si>
    <t>Set-top Box, satellite</t>
  </si>
  <si>
    <t>Product/Mode</t>
  </si>
  <si>
    <t>Average (W)</t>
  </si>
  <si>
    <t>Min (W)</t>
  </si>
  <si>
    <t>Max (W)</t>
  </si>
  <si>
    <t>Count</t>
  </si>
  <si>
    <t>Audio Minisystem</t>
  </si>
  <si>
    <t>CD, not playing</t>
  </si>
  <si>
    <t>Cassette, not playing</t>
  </si>
  <si>
    <t>CD playing</t>
  </si>
  <si>
    <t>Off</t>
  </si>
  <si>
    <t>Radio playing</t>
  </si>
  <si>
    <t>Stereo, portable</t>
  </si>
  <si>
    <t>On</t>
  </si>
  <si>
    <t>OFF</t>
  </si>
  <si>
    <t>ON</t>
  </si>
  <si>
    <t>STEREO</t>
  </si>
  <si>
    <t>W</t>
  </si>
  <si>
    <t>On, not playing</t>
  </si>
  <si>
    <t>On, playing</t>
  </si>
  <si>
    <t>Printer, inkjet</t>
  </si>
  <si>
    <t>Printer, laser</t>
  </si>
  <si>
    <t>Computer Display, CRT</t>
  </si>
  <si>
    <t>Sleep</t>
  </si>
  <si>
    <t>Computer Display, LCD</t>
  </si>
  <si>
    <t>Computer, desktop</t>
  </si>
  <si>
    <t>On, idle</t>
  </si>
  <si>
    <t>Computer, notebook</t>
  </si>
  <si>
    <t>Fully on, charged</t>
  </si>
  <si>
    <t>Fully on, charging</t>
  </si>
  <si>
    <t>Power supply only</t>
  </si>
  <si>
    <t>Screen Average</t>
  </si>
  <si>
    <t>PC+Screen</t>
  </si>
  <si>
    <t>DVD Player</t>
  </si>
  <si>
    <t>DVD/VCR</t>
  </si>
  <si>
    <t>Game_Console</t>
  </si>
  <si>
    <t>Game Console</t>
  </si>
  <si>
    <t>Ready</t>
  </si>
  <si>
    <t>Once a week/15 min</t>
  </si>
  <si>
    <t>Electric Range (Oven) - Large Element</t>
  </si>
  <si>
    <t>Dryer</t>
  </si>
  <si>
    <t>Day</t>
  </si>
  <si>
    <t>cycles/year</t>
  </si>
  <si>
    <t>TV_1</t>
  </si>
  <si>
    <t>TV_2</t>
  </si>
  <si>
    <t>TV_3</t>
  </si>
  <si>
    <t>TV_9999</t>
  </si>
  <si>
    <t>Four ot more TVs</t>
  </si>
  <si>
    <t>First Color TV (Analog)</t>
  </si>
  <si>
    <t>Second Color TV (Analog)</t>
  </si>
  <si>
    <t>Third Color TV (Analog)</t>
  </si>
  <si>
    <t>Fourth Color TV (Analog)</t>
  </si>
  <si>
    <t>Fifth or More Color TV (Analog)</t>
  </si>
  <si>
    <t>Building America 2006 MEL Data</t>
  </si>
  <si>
    <t>Device</t>
  </si>
  <si>
    <t>Hours/day</t>
  </si>
  <si>
    <t>CRTC Report 2014</t>
  </si>
  <si>
    <t>Minutes/day</t>
  </si>
  <si>
    <t>Minutes/cycle</t>
  </si>
  <si>
    <t>Cycle/Day</t>
  </si>
  <si>
    <t>Cycles/year</t>
  </si>
  <si>
    <t>U.S. Residential Miscellaneous Electric Loads Electricity Consumption</t>
  </si>
  <si>
    <t xml:space="preserve">DVD Player </t>
  </si>
  <si>
    <t xml:space="preserve">Device </t>
  </si>
  <si>
    <t>Hrs/Yr</t>
  </si>
  <si>
    <t>Min/cycle</t>
  </si>
  <si>
    <t>Min/Yr</t>
  </si>
  <si>
    <t>Cycles/Yr</t>
  </si>
  <si>
    <t>http://www.statcan.gc.ca/tables-tableaux/sum-som/l01/cst01/famil36a-eng.htm</t>
  </si>
  <si>
    <t>Cooking/washing up</t>
  </si>
  <si>
    <t>Hrs/Day</t>
  </si>
  <si>
    <t>Min/Day</t>
  </si>
  <si>
    <t>Cycles/Day</t>
  </si>
  <si>
    <t>Min/Cycle</t>
  </si>
  <si>
    <t>weeks/year</t>
  </si>
  <si>
    <t>Days/week</t>
  </si>
  <si>
    <t>spent cooking</t>
  </si>
  <si>
    <t>Days/Yr</t>
  </si>
  <si>
    <t>Cycles/yr</t>
  </si>
  <si>
    <t>Weekends</t>
  </si>
  <si>
    <t>Days/yr</t>
  </si>
  <si>
    <t>Total</t>
  </si>
  <si>
    <t>Range/Oven - Bake Element Only, assume 3 days a week</t>
  </si>
  <si>
    <t>Base_Load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</si>
</sst>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_(&quot;$&quot;* #,##0.00_);_(&quot;$&quot;* \(#,##0.00\);_(&quot;$&quot;* &quot;-&quot;??_);_(@_)"/>
    <numFmt numFmtId="168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rgb="FF222222"/>
      <name val="Verdan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11" fillId="0" borderId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25" borderId="0" applyNumberFormat="0" applyBorder="0" applyAlignment="0" applyProtection="0"/>
    <xf numFmtId="0" fontId="17" fillId="35" borderId="0" applyNumberFormat="0" applyBorder="0" applyAlignment="0" applyProtection="0"/>
    <xf numFmtId="0" fontId="17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7" fillId="40" borderId="0" applyNumberFormat="0" applyBorder="0" applyAlignment="0" applyProtection="0"/>
    <xf numFmtId="0" fontId="18" fillId="28" borderId="0" applyNumberFormat="0" applyBorder="0" applyAlignment="0" applyProtection="0"/>
    <xf numFmtId="0" fontId="19" fillId="41" borderId="10" applyNumberFormat="0" applyAlignment="0" applyProtection="0"/>
    <xf numFmtId="0" fontId="20" fillId="42" borderId="11" applyNumberFormat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38" borderId="10" applyNumberFormat="0" applyAlignment="0" applyProtection="0"/>
    <xf numFmtId="0" fontId="27" fillId="0" borderId="15" applyNumberFormat="0" applyFill="0" applyAlignment="0" applyProtection="0"/>
    <xf numFmtId="0" fontId="28" fillId="46" borderId="0" applyNumberFormat="0" applyBorder="0" applyAlignment="0" applyProtection="0"/>
    <xf numFmtId="0" fontId="10" fillId="0" borderId="0"/>
    <xf numFmtId="0" fontId="13" fillId="0" borderId="0"/>
    <xf numFmtId="0" fontId="13" fillId="47" borderId="16" applyNumberFormat="0" applyFont="0" applyAlignment="0" applyProtection="0"/>
    <xf numFmtId="0" fontId="29" fillId="41" borderId="1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168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5" borderId="0" applyNumberFormat="0" applyBorder="0" applyAlignment="0" applyProtection="0"/>
    <xf numFmtId="0" fontId="17" fillId="30" borderId="0" applyNumberFormat="0" applyBorder="0" applyAlignment="0" applyProtection="0"/>
    <xf numFmtId="0" fontId="17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33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7" borderId="0" xfId="0" applyFill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8" borderId="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7" borderId="8" xfId="0" applyFill="1" applyBorder="1"/>
    <xf numFmtId="0" fontId="9" fillId="0" borderId="7" xfId="0" applyFont="1" applyBorder="1"/>
    <xf numFmtId="0" fontId="9" fillId="0" borderId="8" xfId="0" applyFont="1" applyBorder="1"/>
    <xf numFmtId="0" fontId="9" fillId="0" borderId="8" xfId="0" applyFont="1" applyFill="1" applyBorder="1"/>
    <xf numFmtId="0" fontId="9" fillId="0" borderId="9" xfId="0" applyFont="1" applyFill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34" fillId="0" borderId="0" xfId="0" applyFont="1"/>
    <xf numFmtId="1" fontId="0" fillId="0" borderId="0" xfId="0" applyNumberFormat="1" applyFont="1"/>
    <xf numFmtId="0" fontId="33" fillId="0" borderId="0" xfId="0" applyFont="1"/>
    <xf numFmtId="0" fontId="1" fillId="0" borderId="0" xfId="0" applyFont="1" applyAlignment="1">
      <alignment horizontal="center"/>
    </xf>
  </cellXfs>
  <cellStyles count="95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- 20%" xfId="22"/>
    <cellStyle name="Accent1 - 40%" xfId="23"/>
    <cellStyle name="Accent1 - 60%" xfId="24"/>
    <cellStyle name="Accent1 2" xfId="21"/>
    <cellStyle name="Accent1 3" xfId="83"/>
    <cellStyle name="Accent1 4" xfId="93"/>
    <cellStyle name="Accent2 - 20%" xfId="26"/>
    <cellStyle name="Accent2 - 40%" xfId="27"/>
    <cellStyle name="Accent2 - 60%" xfId="28"/>
    <cellStyle name="Accent2 2" xfId="25"/>
    <cellStyle name="Accent2 3" xfId="84"/>
    <cellStyle name="Accent2 4" xfId="92"/>
    <cellStyle name="Accent3 - 20%" xfId="30"/>
    <cellStyle name="Accent3 - 40%" xfId="31"/>
    <cellStyle name="Accent3 - 60%" xfId="32"/>
    <cellStyle name="Accent3 2" xfId="29"/>
    <cellStyle name="Accent3 3" xfId="85"/>
    <cellStyle name="Accent3 4" xfId="91"/>
    <cellStyle name="Accent4 - 20%" xfId="34"/>
    <cellStyle name="Accent4 - 40%" xfId="35"/>
    <cellStyle name="Accent4 - 60%" xfId="36"/>
    <cellStyle name="Accent4 2" xfId="33"/>
    <cellStyle name="Accent4 3" xfId="86"/>
    <cellStyle name="Accent4 4" xfId="94"/>
    <cellStyle name="Accent5 - 20%" xfId="38"/>
    <cellStyle name="Accent5 - 40%" xfId="39"/>
    <cellStyle name="Accent5 - 60%" xfId="40"/>
    <cellStyle name="Accent5 2" xfId="37"/>
    <cellStyle name="Accent5 3" xfId="87"/>
    <cellStyle name="Accent5 4" xfId="90"/>
    <cellStyle name="Accent6 - 20%" xfId="42"/>
    <cellStyle name="Accent6 - 40%" xfId="43"/>
    <cellStyle name="Accent6 - 60%" xfId="44"/>
    <cellStyle name="Accent6 2" xfId="41"/>
    <cellStyle name="Accent6 3" xfId="88"/>
    <cellStyle name="Accent6 4" xfId="89"/>
    <cellStyle name="Bad 2" xfId="45"/>
    <cellStyle name="Calculation 2" xfId="46"/>
    <cellStyle name="Check Cell 2" xfId="47"/>
    <cellStyle name="Comma 2" xfId="49"/>
    <cellStyle name="Comma 2 2" xfId="79"/>
    <cellStyle name="Comma 2 3" xfId="82"/>
    <cellStyle name="Comma 3" xfId="77"/>
    <cellStyle name="Comma 4" xfId="48"/>
    <cellStyle name="Currency 2" xfId="51"/>
    <cellStyle name="Currency 3" xfId="50"/>
    <cellStyle name="Emphasis 1" xfId="52"/>
    <cellStyle name="Emphasis 2" xfId="53"/>
    <cellStyle name="Emphasis 3" xfId="54"/>
    <cellStyle name="Explanatory Text 2" xfId="55"/>
    <cellStyle name="Good 2" xfId="56"/>
    <cellStyle name="Heading 1 2" xfId="57"/>
    <cellStyle name="Heading 2 2" xfId="58"/>
    <cellStyle name="Heading 3 2" xfId="59"/>
    <cellStyle name="Heading 4 2" xfId="60"/>
    <cellStyle name="Hyperlink" xfId="1" builtinId="8"/>
    <cellStyle name="Input 2" xfId="61"/>
    <cellStyle name="Linked Cell 2" xfId="62"/>
    <cellStyle name="Neutral 2" xfId="63"/>
    <cellStyle name="Normal" xfId="0" builtinId="0"/>
    <cellStyle name="Normal 2" xfId="64"/>
    <cellStyle name="Normal 2 2" xfId="74"/>
    <cellStyle name="Normal 3" xfId="65"/>
    <cellStyle name="Normal 3 2" xfId="80"/>
    <cellStyle name="Normal 4" xfId="76"/>
    <cellStyle name="Normal 5" xfId="2"/>
    <cellStyle name="Note 2" xfId="66"/>
    <cellStyle name="Output 2" xfId="67"/>
    <cellStyle name="Percent 2" xfId="69"/>
    <cellStyle name="Percent 2 2" xfId="75"/>
    <cellStyle name="Percent 2 3" xfId="81"/>
    <cellStyle name="Percent 3" xfId="78"/>
    <cellStyle name="Percent 4" xfId="68"/>
    <cellStyle name="Sheet Title" xfId="70"/>
    <cellStyle name="Title 2" xfId="71"/>
    <cellStyle name="Total 2" xfId="72"/>
    <cellStyle name="Warning Text 2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Dryer_variation!$A$3:$A$367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Dryer_variation!$B$3:$B$367</c:f>
              <c:numCache>
                <c:formatCode>General</c:formatCode>
                <c:ptCount val="365"/>
                <c:pt idx="0">
                  <c:v>193.78980517669564</c:v>
                </c:pt>
                <c:pt idx="1">
                  <c:v>193.98978678707732</c:v>
                </c:pt>
                <c:pt idx="2">
                  <c:v>194.18473395696438</c:v>
                </c:pt>
                <c:pt idx="3">
                  <c:v>194.37458891930305</c:v>
                </c:pt>
                <c:pt idx="4">
                  <c:v>194.55929541597058</c:v>
                </c:pt>
                <c:pt idx="5">
                  <c:v>194.73879871444572</c:v>
                </c:pt>
                <c:pt idx="6">
                  <c:v>194.91304562402715</c:v>
                </c:pt>
                <c:pt idx="7">
                  <c:v>195.08198451159501</c:v>
                </c:pt>
                <c:pt idx="8">
                  <c:v>195.24556531691087</c:v>
                </c:pt>
                <c:pt idx="9">
                  <c:v>195.40373956745179</c:v>
                </c:pt>
                <c:pt idx="10">
                  <c:v>195.55646039277366</c:v>
                </c:pt>
                <c:pt idx="11">
                  <c:v>195.7036825383999</c:v>
                </c:pt>
                <c:pt idx="12">
                  <c:v>195.84536237923152</c:v>
                </c:pt>
                <c:pt idx="13">
                  <c:v>195.98145793247392</c:v>
                </c:pt>
                <c:pt idx="14">
                  <c:v>196.11192887007752</c:v>
                </c:pt>
                <c:pt idx="15">
                  <c:v>196.23673653068772</c:v>
                </c:pt>
                <c:pt idx="16">
                  <c:v>196.35584393110108</c:v>
                </c:pt>
                <c:pt idx="17">
                  <c:v>196.46921577722435</c:v>
                </c:pt>
                <c:pt idx="18">
                  <c:v>196.57681847453273</c:v>
                </c:pt>
                <c:pt idx="19">
                  <c:v>196.67862013802477</c:v>
                </c:pt>
                <c:pt idx="20">
                  <c:v>196.7745906016705</c:v>
                </c:pt>
                <c:pt idx="21">
                  <c:v>196.86470142735033</c:v>
                </c:pt>
                <c:pt idx="22">
                  <c:v>196.94892591328187</c:v>
                </c:pt>
                <c:pt idx="23">
                  <c:v>197.02723910193222</c:v>
                </c:pt>
                <c:pt idx="24">
                  <c:v>197.09961778741345</c:v>
                </c:pt>
                <c:pt idx="25">
                  <c:v>197.166040522359</c:v>
                </c:pt>
                <c:pt idx="26">
                  <c:v>197.22648762427897</c:v>
                </c:pt>
                <c:pt idx="27">
                  <c:v>197.28094118139251</c:v>
                </c:pt>
                <c:pt idx="28">
                  <c:v>197.32938505793544</c:v>
                </c:pt>
                <c:pt idx="29">
                  <c:v>197.37180489894166</c:v>
                </c:pt>
                <c:pt idx="30">
                  <c:v>197.40818813449675</c:v>
                </c:pt>
                <c:pt idx="31">
                  <c:v>197.4385239834628</c:v>
                </c:pt>
                <c:pt idx="32">
                  <c:v>197.4628034566731</c:v>
                </c:pt>
                <c:pt idx="33">
                  <c:v>197.48101935959571</c:v>
                </c:pt>
                <c:pt idx="34">
                  <c:v>197.49316629446548</c:v>
                </c:pt>
                <c:pt idx="35">
                  <c:v>197.49924066188345</c:v>
                </c:pt>
                <c:pt idx="36">
                  <c:v>197.49924066188345</c:v>
                </c:pt>
                <c:pt idx="37">
                  <c:v>197.49316629446548</c:v>
                </c:pt>
                <c:pt idx="38">
                  <c:v>197.48101935959571</c:v>
                </c:pt>
                <c:pt idx="39">
                  <c:v>197.4628034566731</c:v>
                </c:pt>
                <c:pt idx="40">
                  <c:v>197.4385239834628</c:v>
                </c:pt>
                <c:pt idx="41">
                  <c:v>197.40818813449675</c:v>
                </c:pt>
                <c:pt idx="42">
                  <c:v>197.37180489894166</c:v>
                </c:pt>
                <c:pt idx="43">
                  <c:v>197.32938505793544</c:v>
                </c:pt>
                <c:pt idx="44">
                  <c:v>197.28094118139251</c:v>
                </c:pt>
                <c:pt idx="45">
                  <c:v>197.22648762427897</c:v>
                </c:pt>
                <c:pt idx="46">
                  <c:v>197.166040522359</c:v>
                </c:pt>
                <c:pt idx="47">
                  <c:v>197.09961778741345</c:v>
                </c:pt>
                <c:pt idx="48">
                  <c:v>197.02723910193222</c:v>
                </c:pt>
                <c:pt idx="49">
                  <c:v>196.94892591328187</c:v>
                </c:pt>
                <c:pt idx="50">
                  <c:v>196.86470142735033</c:v>
                </c:pt>
                <c:pt idx="51">
                  <c:v>196.7745906016705</c:v>
                </c:pt>
                <c:pt idx="52">
                  <c:v>196.67862013802477</c:v>
                </c:pt>
                <c:pt idx="53">
                  <c:v>196.57681847453273</c:v>
                </c:pt>
                <c:pt idx="54">
                  <c:v>196.46921577722435</c:v>
                </c:pt>
                <c:pt idx="55">
                  <c:v>196.35584393110108</c:v>
                </c:pt>
                <c:pt idx="56">
                  <c:v>196.23673653068772</c:v>
                </c:pt>
                <c:pt idx="57">
                  <c:v>196.11192887007752</c:v>
                </c:pt>
                <c:pt idx="58">
                  <c:v>195.98145793247392</c:v>
                </c:pt>
                <c:pt idx="59">
                  <c:v>195.84536237923152</c:v>
                </c:pt>
                <c:pt idx="60">
                  <c:v>195.7036825383999</c:v>
                </c:pt>
                <c:pt idx="61">
                  <c:v>195.55646039277366</c:v>
                </c:pt>
                <c:pt idx="62">
                  <c:v>195.40373956745179</c:v>
                </c:pt>
                <c:pt idx="63">
                  <c:v>195.24556531691087</c:v>
                </c:pt>
                <c:pt idx="64">
                  <c:v>195.08198451159501</c:v>
                </c:pt>
                <c:pt idx="65">
                  <c:v>194.91304562402715</c:v>
                </c:pt>
                <c:pt idx="66">
                  <c:v>194.73879871444572</c:v>
                </c:pt>
                <c:pt idx="67">
                  <c:v>194.55929541597058</c:v>
                </c:pt>
                <c:pt idx="68">
                  <c:v>194.37458891930302</c:v>
                </c:pt>
                <c:pt idx="69">
                  <c:v>194.18473395696438</c:v>
                </c:pt>
                <c:pt idx="70">
                  <c:v>193.98978678707732</c:v>
                </c:pt>
                <c:pt idx="71">
                  <c:v>193.78980517669564</c:v>
                </c:pt>
                <c:pt idx="72">
                  <c:v>193.58484838468641</c:v>
                </c:pt>
                <c:pt idx="73">
                  <c:v>193.37497714417049</c:v>
                </c:pt>
                <c:pt idx="74">
                  <c:v>193.16025364452577</c:v>
                </c:pt>
                <c:pt idx="75">
                  <c:v>192.94074151295933</c:v>
                </c:pt>
                <c:pt idx="76">
                  <c:v>192.71650579565326</c:v>
                </c:pt>
                <c:pt idx="77">
                  <c:v>192.48761293848995</c:v>
                </c:pt>
                <c:pt idx="78">
                  <c:v>192.25413076736288</c:v>
                </c:pt>
                <c:pt idx="79">
                  <c:v>192.01612846807836</c:v>
                </c:pt>
                <c:pt idx="80">
                  <c:v>191.77367656585415</c:v>
                </c:pt>
                <c:pt idx="81">
                  <c:v>191.52684690442143</c:v>
                </c:pt>
                <c:pt idx="82">
                  <c:v>191.27571262473589</c:v>
                </c:pt>
                <c:pt idx="83">
                  <c:v>191.02034814330452</c:v>
                </c:pt>
                <c:pt idx="84">
                  <c:v>190.7608291301344</c:v>
                </c:pt>
                <c:pt idx="85">
                  <c:v>190.49723248631</c:v>
                </c:pt>
                <c:pt idx="86">
                  <c:v>190.22963632120579</c:v>
                </c:pt>
                <c:pt idx="87">
                  <c:v>189.95811992934065</c:v>
                </c:pt>
                <c:pt idx="88">
                  <c:v>189.68276376688132</c:v>
                </c:pt>
                <c:pt idx="89">
                  <c:v>189.40364942780141</c:v>
                </c:pt>
                <c:pt idx="90">
                  <c:v>189.12085961970334</c:v>
                </c:pt>
                <c:pt idx="91">
                  <c:v>188.83447813931042</c:v>
                </c:pt>
                <c:pt idx="92">
                  <c:v>188.54458984763582</c:v>
                </c:pt>
                <c:pt idx="93">
                  <c:v>188.25128064483673</c:v>
                </c:pt>
                <c:pt idx="94">
                  <c:v>187.95463744476007</c:v>
                </c:pt>
                <c:pt idx="95">
                  <c:v>187.65474814918807</c:v>
                </c:pt>
                <c:pt idx="96">
                  <c:v>187.35170162179116</c:v>
                </c:pt>
                <c:pt idx="97">
                  <c:v>187.04558766179571</c:v>
                </c:pt>
                <c:pt idx="98">
                  <c:v>186.73649697737451</c:v>
                </c:pt>
                <c:pt idx="99">
                  <c:v>186.42452115876813</c:v>
                </c:pt>
                <c:pt idx="100">
                  <c:v>186.10975265114456</c:v>
                </c:pt>
                <c:pt idx="101">
                  <c:v>185.79228472720592</c:v>
                </c:pt>
                <c:pt idx="102">
                  <c:v>185.47221145954953</c:v>
                </c:pt>
                <c:pt idx="103">
                  <c:v>185.14962769279239</c:v>
                </c:pt>
                <c:pt idx="104">
                  <c:v>184.82462901546651</c:v>
                </c:pt>
                <c:pt idx="105">
                  <c:v>184.49731173169403</c:v>
                </c:pt>
                <c:pt idx="106">
                  <c:v>184.16777283265017</c:v>
                </c:pt>
                <c:pt idx="107">
                  <c:v>183.83610996782284</c:v>
                </c:pt>
                <c:pt idx="108">
                  <c:v>183.50242141607669</c:v>
                </c:pt>
                <c:pt idx="109">
                  <c:v>183.16680605653119</c:v>
                </c:pt>
                <c:pt idx="110">
                  <c:v>182.82936333926057</c:v>
                </c:pt>
                <c:pt idx="111">
                  <c:v>182.49019325582458</c:v>
                </c:pt>
                <c:pt idx="112">
                  <c:v>182.1493963096388</c:v>
                </c:pt>
                <c:pt idx="113">
                  <c:v>181.80707348619339</c:v>
                </c:pt>
                <c:pt idx="114">
                  <c:v>181.46332622312889</c:v>
                </c:pt>
                <c:pt idx="115">
                  <c:v>181.11825638017802</c:v>
                </c:pt>
                <c:pt idx="116">
                  <c:v>180.77196620898243</c:v>
                </c:pt>
                <c:pt idx="117">
                  <c:v>180.42455832279344</c:v>
                </c:pt>
                <c:pt idx="118">
                  <c:v>180.07613566606537</c:v>
                </c:pt>
                <c:pt idx="119">
                  <c:v>179.72680148395102</c:v>
                </c:pt>
                <c:pt idx="120">
                  <c:v>179.37665929170777</c:v>
                </c:pt>
                <c:pt idx="121">
                  <c:v>179.02581284402387</c:v>
                </c:pt>
                <c:pt idx="122">
                  <c:v>178.67436610427367</c:v>
                </c:pt>
                <c:pt idx="123">
                  <c:v>178.32242321371098</c:v>
                </c:pt>
                <c:pt idx="124">
                  <c:v>177.97008846060984</c:v>
                </c:pt>
                <c:pt idx="125">
                  <c:v>177.61746624936163</c:v>
                </c:pt>
                <c:pt idx="126">
                  <c:v>177.26466106953768</c:v>
                </c:pt>
                <c:pt idx="127">
                  <c:v>176.91177746492698</c:v>
                </c:pt>
                <c:pt idx="128">
                  <c:v>176.55892000255744</c:v>
                </c:pt>
                <c:pt idx="129">
                  <c:v>176.20619324171042</c:v>
                </c:pt>
                <c:pt idx="130">
                  <c:v>175.85370170293763</c:v>
                </c:pt>
                <c:pt idx="131">
                  <c:v>175.50154983708941</c:v>
                </c:pt>
                <c:pt idx="132">
                  <c:v>175.14984199436367</c:v>
                </c:pt>
                <c:pt idx="133">
                  <c:v>174.79868239338467</c:v>
                </c:pt>
                <c:pt idx="134">
                  <c:v>174.44817509032083</c:v>
                </c:pt>
                <c:pt idx="135">
                  <c:v>174.09842394805062</c:v>
                </c:pt>
                <c:pt idx="136">
                  <c:v>173.74953260538575</c:v>
                </c:pt>
                <c:pt idx="137">
                  <c:v>173.40160444636072</c:v>
                </c:pt>
                <c:pt idx="138">
                  <c:v>173.05474256959798</c:v>
                </c:pt>
                <c:pt idx="139">
                  <c:v>172.7090497577575</c:v>
                </c:pt>
                <c:pt idx="140">
                  <c:v>172.36462844708009</c:v>
                </c:pt>
                <c:pt idx="141">
                  <c:v>172.02158069703333</c:v>
                </c:pt>
                <c:pt idx="142">
                  <c:v>171.68000816006909</c:v>
                </c:pt>
                <c:pt idx="143">
                  <c:v>171.34001205150187</c:v>
                </c:pt>
                <c:pt idx="144">
                  <c:v>171.00169311951635</c:v>
                </c:pt>
                <c:pt idx="145">
                  <c:v>170.66515161531356</c:v>
                </c:pt>
                <c:pt idx="146">
                  <c:v>170.33048726340439</c:v>
                </c:pt>
                <c:pt idx="147">
                  <c:v>169.99779923205895</c:v>
                </c:pt>
                <c:pt idx="148">
                  <c:v>169.66718610392093</c:v>
                </c:pt>
                <c:pt idx="149">
                  <c:v>169.33874584679538</c:v>
                </c:pt>
                <c:pt idx="150">
                  <c:v>169.01257578461883</c:v>
                </c:pt>
                <c:pt idx="151">
                  <c:v>168.68877256862007</c:v>
                </c:pt>
                <c:pt idx="152">
                  <c:v>168.36743214868017</c:v>
                </c:pt>
                <c:pt idx="153">
                  <c:v>168.04864974490067</c:v>
                </c:pt>
                <c:pt idx="154">
                  <c:v>167.73251981938776</c:v>
                </c:pt>
                <c:pt idx="155">
                  <c:v>167.41913604826095</c:v>
                </c:pt>
                <c:pt idx="156">
                  <c:v>167.10859129389502</c:v>
                </c:pt>
                <c:pt idx="157">
                  <c:v>166.80097757740279</c:v>
                </c:pt>
                <c:pt idx="158">
                  <c:v>166.49638605136732</c:v>
                </c:pt>
                <c:pt idx="159">
                  <c:v>166.19490697283138</c:v>
                </c:pt>
                <c:pt idx="160">
                  <c:v>165.89662967655238</c:v>
                </c:pt>
                <c:pt idx="161">
                  <c:v>165.60164254853058</c:v>
                </c:pt>
                <c:pt idx="162">
                  <c:v>165.31003299981836</c:v>
                </c:pt>
                <c:pt idx="163">
                  <c:v>165.02188744061846</c:v>
                </c:pt>
                <c:pt idx="164">
                  <c:v>164.73729125467872</c:v>
                </c:pt>
                <c:pt idx="165">
                  <c:v>164.45632877399115</c:v>
                </c:pt>
                <c:pt idx="166">
                  <c:v>164.17908325380245</c:v>
                </c:pt>
                <c:pt idx="167">
                  <c:v>163.9056368479437</c:v>
                </c:pt>
                <c:pt idx="168">
                  <c:v>163.63607058448639</c:v>
                </c:pt>
                <c:pt idx="169">
                  <c:v>163.37046434173212</c:v>
                </c:pt>
                <c:pt idx="170">
                  <c:v>163.10889682454288</c:v>
                </c:pt>
                <c:pt idx="171">
                  <c:v>162.85144554101907</c:v>
                </c:pt>
                <c:pt idx="172">
                  <c:v>162.59818677953228</c:v>
                </c:pt>
                <c:pt idx="173">
                  <c:v>162.34919558611929</c:v>
                </c:pt>
                <c:pt idx="174">
                  <c:v>162.1045457422444</c:v>
                </c:pt>
                <c:pt idx="175">
                  <c:v>161.86430974293631</c:v>
                </c:pt>
                <c:pt idx="176">
                  <c:v>161.62855877530635</c:v>
                </c:pt>
                <c:pt idx="177">
                  <c:v>161.39736269745413</c:v>
                </c:pt>
                <c:pt idx="178">
                  <c:v>161.17079001776713</c:v>
                </c:pt>
                <c:pt idx="179">
                  <c:v>160.9489078746202</c:v>
                </c:pt>
                <c:pt idx="180">
                  <c:v>160.73178201648096</c:v>
                </c:pt>
                <c:pt idx="181">
                  <c:v>160.51947678242718</c:v>
                </c:pt>
                <c:pt idx="182">
                  <c:v>160.31205508308153</c:v>
                </c:pt>
                <c:pt idx="183">
                  <c:v>160.10957838197015</c:v>
                </c:pt>
                <c:pt idx="184">
                  <c:v>159.91210667730931</c:v>
                </c:pt>
                <c:pt idx="185">
                  <c:v>159.71969848422697</c:v>
                </c:pt>
                <c:pt idx="186">
                  <c:v>159.53241081742317</c:v>
                </c:pt>
                <c:pt idx="187">
                  <c:v>159.35029917427562</c:v>
                </c:pt>
                <c:pt idx="188">
                  <c:v>159.17341751839447</c:v>
                </c:pt>
                <c:pt idx="189">
                  <c:v>159.0018182636318</c:v>
                </c:pt>
                <c:pt idx="190">
                  <c:v>158.83555225855017</c:v>
                </c:pt>
                <c:pt idx="191">
                  <c:v>158.67466877135524</c:v>
                </c:pt>
                <c:pt idx="192">
                  <c:v>158.51921547529636</c:v>
                </c:pt>
                <c:pt idx="193">
                  <c:v>158.36923843454019</c:v>
                </c:pt>
                <c:pt idx="194">
                  <c:v>158.22478209052062</c:v>
                </c:pt>
                <c:pt idx="195">
                  <c:v>158.08588924877</c:v>
                </c:pt>
                <c:pt idx="196">
                  <c:v>157.95260106623493</c:v>
                </c:pt>
                <c:pt idx="197">
                  <c:v>157.82495703908046</c:v>
                </c:pt>
                <c:pt idx="198">
                  <c:v>157.70299499098664</c:v>
                </c:pt>
                <c:pt idx="199">
                  <c:v>157.58675106194045</c:v>
                </c:pt>
                <c:pt idx="200">
                  <c:v>157.47625969752684</c:v>
                </c:pt>
                <c:pt idx="201">
                  <c:v>157.37155363872171</c:v>
                </c:pt>
                <c:pt idx="202">
                  <c:v>157.27266391218996</c:v>
                </c:pt>
                <c:pt idx="203">
                  <c:v>157.17961982109182</c:v>
                </c:pt>
                <c:pt idx="204">
                  <c:v>157.09244893639951</c:v>
                </c:pt>
                <c:pt idx="205">
                  <c:v>157.01117708872749</c:v>
                </c:pt>
                <c:pt idx="206">
                  <c:v>156.93582836067824</c:v>
                </c:pt>
                <c:pt idx="207">
                  <c:v>156.86642507970598</c:v>
                </c:pt>
                <c:pt idx="208">
                  <c:v>156.80298781150077</c:v>
                </c:pt>
                <c:pt idx="209">
                  <c:v>156.74553535389418</c:v>
                </c:pt>
                <c:pt idx="210">
                  <c:v>156.69408473128942</c:v>
                </c:pt>
                <c:pt idx="211">
                  <c:v>156.64865118961632</c:v>
                </c:pt>
                <c:pt idx="212">
                  <c:v>156.60924819181383</c:v>
                </c:pt>
                <c:pt idx="213">
                  <c:v>156.57588741384055</c:v>
                </c:pt>
                <c:pt idx="214">
                  <c:v>156.54857874121498</c:v>
                </c:pt>
                <c:pt idx="215">
                  <c:v>156.52733026608624</c:v>
                </c:pt>
                <c:pt idx="216">
                  <c:v>156.51214828483606</c:v>
                </c:pt>
                <c:pt idx="217">
                  <c:v>156.50303729621311</c:v>
                </c:pt>
                <c:pt idx="218">
                  <c:v>156.5</c:v>
                </c:pt>
                <c:pt idx="219">
                  <c:v>156.50303729621311</c:v>
                </c:pt>
                <c:pt idx="220">
                  <c:v>156.51214828483606</c:v>
                </c:pt>
                <c:pt idx="221">
                  <c:v>156.52733026608624</c:v>
                </c:pt>
                <c:pt idx="222">
                  <c:v>156.54857874121498</c:v>
                </c:pt>
                <c:pt idx="223">
                  <c:v>156.57588741384055</c:v>
                </c:pt>
                <c:pt idx="224">
                  <c:v>156.60924819181383</c:v>
                </c:pt>
                <c:pt idx="225">
                  <c:v>156.64865118961632</c:v>
                </c:pt>
                <c:pt idx="226">
                  <c:v>156.69408473128942</c:v>
                </c:pt>
                <c:pt idx="227">
                  <c:v>156.74553535389418</c:v>
                </c:pt>
                <c:pt idx="228">
                  <c:v>156.80298781150077</c:v>
                </c:pt>
                <c:pt idx="229">
                  <c:v>156.866425079706</c:v>
                </c:pt>
                <c:pt idx="230">
                  <c:v>156.93582836067824</c:v>
                </c:pt>
                <c:pt idx="231">
                  <c:v>157.01117708872749</c:v>
                </c:pt>
                <c:pt idx="232">
                  <c:v>157.09244893639953</c:v>
                </c:pt>
                <c:pt idx="233">
                  <c:v>157.17961982109182</c:v>
                </c:pt>
                <c:pt idx="234">
                  <c:v>157.27266391218996</c:v>
                </c:pt>
                <c:pt idx="235">
                  <c:v>157.37155363872171</c:v>
                </c:pt>
                <c:pt idx="236">
                  <c:v>157.47625969752684</c:v>
                </c:pt>
                <c:pt idx="237">
                  <c:v>157.58675106194045</c:v>
                </c:pt>
                <c:pt idx="238">
                  <c:v>157.70299499098664</c:v>
                </c:pt>
                <c:pt idx="239">
                  <c:v>157.82495703908046</c:v>
                </c:pt>
                <c:pt idx="240">
                  <c:v>157.95260106623493</c:v>
                </c:pt>
                <c:pt idx="241">
                  <c:v>158.08588924877</c:v>
                </c:pt>
                <c:pt idx="242">
                  <c:v>158.22478209052062</c:v>
                </c:pt>
                <c:pt idx="243">
                  <c:v>158.36923843454019</c:v>
                </c:pt>
                <c:pt idx="244">
                  <c:v>158.51921547529639</c:v>
                </c:pt>
                <c:pt idx="245">
                  <c:v>158.67466877135524</c:v>
                </c:pt>
                <c:pt idx="246">
                  <c:v>158.83555225855017</c:v>
                </c:pt>
                <c:pt idx="247">
                  <c:v>159.00181826363178</c:v>
                </c:pt>
                <c:pt idx="248">
                  <c:v>159.17341751839447</c:v>
                </c:pt>
                <c:pt idx="249">
                  <c:v>159.35029917427562</c:v>
                </c:pt>
                <c:pt idx="250">
                  <c:v>159.53241081742317</c:v>
                </c:pt>
                <c:pt idx="251">
                  <c:v>159.71969848422697</c:v>
                </c:pt>
                <c:pt idx="252">
                  <c:v>159.91210667730931</c:v>
                </c:pt>
                <c:pt idx="253">
                  <c:v>160.10957838197015</c:v>
                </c:pt>
                <c:pt idx="254">
                  <c:v>160.31205508308153</c:v>
                </c:pt>
                <c:pt idx="255">
                  <c:v>160.51947678242715</c:v>
                </c:pt>
                <c:pt idx="256">
                  <c:v>160.73178201648099</c:v>
                </c:pt>
                <c:pt idx="257">
                  <c:v>160.9489078746202</c:v>
                </c:pt>
                <c:pt idx="258">
                  <c:v>161.17079001776713</c:v>
                </c:pt>
                <c:pt idx="259">
                  <c:v>161.3973626974541</c:v>
                </c:pt>
                <c:pt idx="260">
                  <c:v>161.62855877530635</c:v>
                </c:pt>
                <c:pt idx="261">
                  <c:v>161.86430974293631</c:v>
                </c:pt>
                <c:pt idx="262">
                  <c:v>162.1045457422444</c:v>
                </c:pt>
                <c:pt idx="263">
                  <c:v>162.34919558611929</c:v>
                </c:pt>
                <c:pt idx="264">
                  <c:v>162.59818677953228</c:v>
                </c:pt>
                <c:pt idx="265">
                  <c:v>162.85144554101907</c:v>
                </c:pt>
                <c:pt idx="266">
                  <c:v>163.10889682454288</c:v>
                </c:pt>
                <c:pt idx="267">
                  <c:v>163.37046434173212</c:v>
                </c:pt>
                <c:pt idx="268">
                  <c:v>163.63607058448639</c:v>
                </c:pt>
                <c:pt idx="269">
                  <c:v>163.9056368479437</c:v>
                </c:pt>
                <c:pt idx="270">
                  <c:v>164.17908325380245</c:v>
                </c:pt>
                <c:pt idx="271">
                  <c:v>164.45632877399115</c:v>
                </c:pt>
                <c:pt idx="272">
                  <c:v>164.73729125467872</c:v>
                </c:pt>
                <c:pt idx="273">
                  <c:v>165.02188744061846</c:v>
                </c:pt>
                <c:pt idx="274">
                  <c:v>165.31003299981836</c:v>
                </c:pt>
                <c:pt idx="275">
                  <c:v>165.60164254853058</c:v>
                </c:pt>
                <c:pt idx="276">
                  <c:v>165.89662967655238</c:v>
                </c:pt>
                <c:pt idx="277">
                  <c:v>166.19490697283138</c:v>
                </c:pt>
                <c:pt idx="278">
                  <c:v>166.49638605136732</c:v>
                </c:pt>
                <c:pt idx="279">
                  <c:v>166.80097757740279</c:v>
                </c:pt>
                <c:pt idx="280">
                  <c:v>167.10859129389502</c:v>
                </c:pt>
                <c:pt idx="281">
                  <c:v>167.41913604826095</c:v>
                </c:pt>
                <c:pt idx="282">
                  <c:v>167.73251981938776</c:v>
                </c:pt>
                <c:pt idx="283">
                  <c:v>168.0486497449007</c:v>
                </c:pt>
                <c:pt idx="284">
                  <c:v>168.36743214868017</c:v>
                </c:pt>
                <c:pt idx="285">
                  <c:v>168.68877256862007</c:v>
                </c:pt>
                <c:pt idx="286">
                  <c:v>169.01257578461886</c:v>
                </c:pt>
                <c:pt idx="287">
                  <c:v>169.3387458467954</c:v>
                </c:pt>
                <c:pt idx="288">
                  <c:v>169.66718610392093</c:v>
                </c:pt>
                <c:pt idx="289">
                  <c:v>169.99779923205895</c:v>
                </c:pt>
                <c:pt idx="290">
                  <c:v>170.33048726340439</c:v>
                </c:pt>
                <c:pt idx="291">
                  <c:v>170.66515161531359</c:v>
                </c:pt>
                <c:pt idx="292">
                  <c:v>171.00169311951635</c:v>
                </c:pt>
                <c:pt idx="293">
                  <c:v>171.3400120515019</c:v>
                </c:pt>
                <c:pt idx="294">
                  <c:v>171.68000816006912</c:v>
                </c:pt>
                <c:pt idx="295">
                  <c:v>172.02158069703333</c:v>
                </c:pt>
                <c:pt idx="296">
                  <c:v>172.36462844708009</c:v>
                </c:pt>
                <c:pt idx="297">
                  <c:v>172.7090497577575</c:v>
                </c:pt>
                <c:pt idx="298">
                  <c:v>173.05474256959798</c:v>
                </c:pt>
                <c:pt idx="299">
                  <c:v>173.40160444636072</c:v>
                </c:pt>
                <c:pt idx="300">
                  <c:v>173.74953260538572</c:v>
                </c:pt>
                <c:pt idx="301">
                  <c:v>174.09842394805062</c:v>
                </c:pt>
                <c:pt idx="302">
                  <c:v>174.4481750903208</c:v>
                </c:pt>
                <c:pt idx="303">
                  <c:v>174.79868239338467</c:v>
                </c:pt>
                <c:pt idx="304">
                  <c:v>175.14984199436367</c:v>
                </c:pt>
                <c:pt idx="305">
                  <c:v>175.50154983708941</c:v>
                </c:pt>
                <c:pt idx="306">
                  <c:v>175.85370170293763</c:v>
                </c:pt>
                <c:pt idx="307">
                  <c:v>176.20619324171042</c:v>
                </c:pt>
                <c:pt idx="308">
                  <c:v>176.55892000255744</c:v>
                </c:pt>
                <c:pt idx="309">
                  <c:v>176.91177746492698</c:v>
                </c:pt>
                <c:pt idx="310">
                  <c:v>177.26466106953768</c:v>
                </c:pt>
                <c:pt idx="311">
                  <c:v>177.61746624936163</c:v>
                </c:pt>
                <c:pt idx="312">
                  <c:v>177.97008846060984</c:v>
                </c:pt>
                <c:pt idx="313">
                  <c:v>178.32242321371098</c:v>
                </c:pt>
                <c:pt idx="314">
                  <c:v>178.67436610427367</c:v>
                </c:pt>
                <c:pt idx="315">
                  <c:v>179.02581284402387</c:v>
                </c:pt>
                <c:pt idx="316">
                  <c:v>179.37665929170777</c:v>
                </c:pt>
                <c:pt idx="317">
                  <c:v>179.72680148395102</c:v>
                </c:pt>
                <c:pt idx="318">
                  <c:v>180.07613566606537</c:v>
                </c:pt>
                <c:pt idx="319">
                  <c:v>180.42455832279344</c:v>
                </c:pt>
                <c:pt idx="320">
                  <c:v>180.77196620898243</c:v>
                </c:pt>
                <c:pt idx="321">
                  <c:v>181.11825638017802</c:v>
                </c:pt>
                <c:pt idx="322">
                  <c:v>181.46332622312889</c:v>
                </c:pt>
                <c:pt idx="323">
                  <c:v>181.80707348619339</c:v>
                </c:pt>
                <c:pt idx="324">
                  <c:v>182.1493963096388</c:v>
                </c:pt>
                <c:pt idx="325">
                  <c:v>182.49019325582455</c:v>
                </c:pt>
                <c:pt idx="326">
                  <c:v>182.82936333926057</c:v>
                </c:pt>
                <c:pt idx="327">
                  <c:v>183.16680605653119</c:v>
                </c:pt>
                <c:pt idx="328">
                  <c:v>183.50242141607666</c:v>
                </c:pt>
                <c:pt idx="329">
                  <c:v>183.83610996782281</c:v>
                </c:pt>
                <c:pt idx="330">
                  <c:v>184.16777283265017</c:v>
                </c:pt>
                <c:pt idx="331">
                  <c:v>184.49731173169403</c:v>
                </c:pt>
                <c:pt idx="332">
                  <c:v>184.82462901546651</c:v>
                </c:pt>
                <c:pt idx="333">
                  <c:v>185.14962769279242</c:v>
                </c:pt>
                <c:pt idx="334">
                  <c:v>185.47221145954953</c:v>
                </c:pt>
                <c:pt idx="335">
                  <c:v>185.79228472720592</c:v>
                </c:pt>
                <c:pt idx="336">
                  <c:v>186.10975265114456</c:v>
                </c:pt>
                <c:pt idx="337">
                  <c:v>186.42452115876813</c:v>
                </c:pt>
                <c:pt idx="338">
                  <c:v>186.73649697737451</c:v>
                </c:pt>
                <c:pt idx="339">
                  <c:v>187.04558766179571</c:v>
                </c:pt>
                <c:pt idx="340">
                  <c:v>187.35170162179116</c:v>
                </c:pt>
                <c:pt idx="341">
                  <c:v>187.65474814918807</c:v>
                </c:pt>
                <c:pt idx="342">
                  <c:v>187.95463744476007</c:v>
                </c:pt>
                <c:pt idx="343">
                  <c:v>188.25128064483673</c:v>
                </c:pt>
                <c:pt idx="344">
                  <c:v>188.54458984763582</c:v>
                </c:pt>
                <c:pt idx="345">
                  <c:v>188.83447813931039</c:v>
                </c:pt>
                <c:pt idx="346">
                  <c:v>189.12085961970334</c:v>
                </c:pt>
                <c:pt idx="347">
                  <c:v>189.40364942780138</c:v>
                </c:pt>
                <c:pt idx="348">
                  <c:v>189.68276376688132</c:v>
                </c:pt>
                <c:pt idx="349">
                  <c:v>189.95811992934063</c:v>
                </c:pt>
                <c:pt idx="350">
                  <c:v>190.22963632120579</c:v>
                </c:pt>
                <c:pt idx="351">
                  <c:v>190.49723248631</c:v>
                </c:pt>
                <c:pt idx="352">
                  <c:v>190.7608291301344</c:v>
                </c:pt>
                <c:pt idx="353">
                  <c:v>191.02034814330452</c:v>
                </c:pt>
                <c:pt idx="354">
                  <c:v>191.27571262473589</c:v>
                </c:pt>
                <c:pt idx="355">
                  <c:v>191.52684690442143</c:v>
                </c:pt>
                <c:pt idx="356">
                  <c:v>191.77367656585415</c:v>
                </c:pt>
                <c:pt idx="357">
                  <c:v>192.01612846807836</c:v>
                </c:pt>
                <c:pt idx="358">
                  <c:v>192.25413076736288</c:v>
                </c:pt>
                <c:pt idx="359">
                  <c:v>192.48761293848995</c:v>
                </c:pt>
                <c:pt idx="360">
                  <c:v>192.71650579565326</c:v>
                </c:pt>
                <c:pt idx="361">
                  <c:v>192.94074151295933</c:v>
                </c:pt>
                <c:pt idx="362">
                  <c:v>193.16025364452577</c:v>
                </c:pt>
                <c:pt idx="363">
                  <c:v>193.37497714417049</c:v>
                </c:pt>
                <c:pt idx="364">
                  <c:v>193.58484838468644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2848"/>
        <c:axId val="54704768"/>
      </c:scatterChart>
      <c:valAx>
        <c:axId val="54702848"/>
        <c:scaling>
          <c:orientation val="minMax"/>
          <c:max val="3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 of the Year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54704768"/>
        <c:crosses val="autoZero"/>
        <c:crossBetween val="midCat"/>
      </c:valAx>
      <c:valAx>
        <c:axId val="54704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Cycles per Year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47028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yVal>
            <c:numRef>
              <c:f>TV_usage!$B$3:$B$7</c:f>
              <c:numCache>
                <c:formatCode>General</c:formatCode>
                <c:ptCount val="5"/>
                <c:pt idx="0">
                  <c:v>7.1</c:v>
                </c:pt>
                <c:pt idx="1">
                  <c:v>4.2</c:v>
                </c:pt>
                <c:pt idx="2">
                  <c:v>3.3</c:v>
                </c:pt>
                <c:pt idx="3">
                  <c:v>3.2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2896"/>
        <c:axId val="70326144"/>
      </c:scatterChart>
      <c:valAx>
        <c:axId val="703528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70326144"/>
        <c:crosses val="autoZero"/>
        <c:crossBetween val="midCat"/>
      </c:valAx>
      <c:valAx>
        <c:axId val="70326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703528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6.3343832020997373E-2"/>
                  <c:y val="-0.23799759405074367"/>
                </c:manualLayout>
              </c:layout>
              <c:numFmt formatCode="General" sourceLinked="0"/>
            </c:trendlineLbl>
          </c:trendline>
          <c:yVal>
            <c:numRef>
              <c:f>TV_usage!$B$3:$B$6</c:f>
              <c:numCache>
                <c:formatCode>General</c:formatCode>
                <c:ptCount val="4"/>
                <c:pt idx="0">
                  <c:v>7.1</c:v>
                </c:pt>
                <c:pt idx="1">
                  <c:v>4.2</c:v>
                </c:pt>
                <c:pt idx="2">
                  <c:v>3.3</c:v>
                </c:pt>
                <c:pt idx="3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992"/>
        <c:axId val="85693184"/>
      </c:scatterChart>
      <c:valAx>
        <c:axId val="825489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85693184"/>
        <c:crosses val="autoZero"/>
        <c:crossBetween val="midCat"/>
      </c:valAx>
      <c:valAx>
        <c:axId val="85693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82548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85725</xdr:rowOff>
    </xdr:from>
    <xdr:to>
      <xdr:col>10</xdr:col>
      <xdr:colOff>447675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161925</xdr:rowOff>
    </xdr:from>
    <xdr:to>
      <xdr:col>16</xdr:col>
      <xdr:colOff>228600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16</xdr:row>
      <xdr:rowOff>180975</xdr:rowOff>
    </xdr:from>
    <xdr:to>
      <xdr:col>16</xdr:col>
      <xdr:colOff>209550</xdr:colOff>
      <xdr:row>31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dby.lbl.gov/summary-table.html" TargetMode="External"/><Relationship Id="rId2" Type="http://schemas.openxmlformats.org/officeDocument/2006/relationships/hyperlink" Target="http://www.torontohydro.com/sites/electricsystem/residential/yourbilloverview/Pages/ApplianceChart.aspx" TargetMode="External"/><Relationship Id="rId1" Type="http://schemas.openxmlformats.org/officeDocument/2006/relationships/hyperlink" Target="http://www.hydroone.com/MyHome/SaveEnergy/Tools/calc_main.ht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topLeftCell="A4" workbookViewId="0">
      <selection activeCell="D7" sqref="D7"/>
    </sheetView>
  </sheetViews>
  <sheetFormatPr defaultRowHeight="15" x14ac:dyDescent="0.25"/>
  <cols>
    <col min="1" max="1" width="19" customWidth="1"/>
    <col min="2" max="2" width="11.42578125" customWidth="1"/>
    <col min="3" max="3" width="13" customWidth="1"/>
    <col min="4" max="4" width="12.140625" customWidth="1"/>
    <col min="5" max="5" width="13.28515625" customWidth="1"/>
    <col min="6" max="6" width="12.140625" customWidth="1"/>
    <col min="7" max="9" width="13" customWidth="1"/>
    <col min="10" max="10" width="13.5703125" customWidth="1"/>
    <col min="11" max="11" width="13.85546875" customWidth="1"/>
  </cols>
  <sheetData>
    <row r="1" spans="1:11" ht="42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42</v>
      </c>
      <c r="J1" s="2" t="s">
        <v>35</v>
      </c>
    </row>
    <row r="2" spans="1:11" x14ac:dyDescent="0.25">
      <c r="A2" t="s">
        <v>6</v>
      </c>
      <c r="B2" t="s">
        <v>29</v>
      </c>
      <c r="C2" s="4">
        <v>1000</v>
      </c>
      <c r="D2" s="14">
        <v>3</v>
      </c>
      <c r="E2" s="10">
        <v>5</v>
      </c>
      <c r="F2" s="10">
        <v>313</v>
      </c>
      <c r="G2">
        <f>F2/12</f>
        <v>26.083333333333332</v>
      </c>
      <c r="H2">
        <f t="shared" ref="H2:H27" si="0">(C2/1000)*(E2/60)</f>
        <v>8.3333333333333329E-2</v>
      </c>
      <c r="I2">
        <f t="shared" ref="I2:I27" si="1">(G2*E2)/60</f>
        <v>2.1736111111111112</v>
      </c>
      <c r="J2" s="5">
        <f>H2*G2</f>
        <v>2.1736111111111107</v>
      </c>
    </row>
    <row r="3" spans="1:11" x14ac:dyDescent="0.25">
      <c r="A3" t="s">
        <v>7</v>
      </c>
      <c r="B3" t="s">
        <v>29</v>
      </c>
      <c r="C3" s="6">
        <v>2300</v>
      </c>
      <c r="D3" s="8">
        <v>1</v>
      </c>
      <c r="E3" s="8">
        <v>16</v>
      </c>
      <c r="F3" s="10">
        <v>574</v>
      </c>
      <c r="G3">
        <f t="shared" ref="G3:G27" si="2">F3/12</f>
        <v>47.833333333333336</v>
      </c>
      <c r="H3">
        <f t="shared" si="0"/>
        <v>0.61333333333333329</v>
      </c>
      <c r="I3">
        <f t="shared" si="1"/>
        <v>12.755555555555556</v>
      </c>
      <c r="J3" s="5">
        <f t="shared" ref="J3:J27" si="3">H3*G3</f>
        <v>29.337777777777777</v>
      </c>
      <c r="K3" t="s">
        <v>97</v>
      </c>
    </row>
    <row r="4" spans="1:11" x14ac:dyDescent="0.25">
      <c r="A4" t="s">
        <v>8</v>
      </c>
      <c r="B4" t="s">
        <v>29</v>
      </c>
      <c r="C4" s="6">
        <v>3200</v>
      </c>
      <c r="D4" s="8">
        <v>3</v>
      </c>
      <c r="E4" s="8">
        <v>27</v>
      </c>
      <c r="F4" s="5">
        <v>156</v>
      </c>
      <c r="G4">
        <f t="shared" si="2"/>
        <v>13</v>
      </c>
      <c r="H4">
        <f t="shared" si="0"/>
        <v>1.4400000000000002</v>
      </c>
      <c r="I4">
        <f t="shared" si="1"/>
        <v>5.85</v>
      </c>
      <c r="J4" s="5">
        <f t="shared" si="3"/>
        <v>18.720000000000002</v>
      </c>
      <c r="K4" t="s">
        <v>140</v>
      </c>
    </row>
    <row r="5" spans="1:11" x14ac:dyDescent="0.25">
      <c r="A5" t="s">
        <v>9</v>
      </c>
      <c r="B5" t="s">
        <v>29</v>
      </c>
      <c r="C5" s="4">
        <v>1300</v>
      </c>
      <c r="D5">
        <v>0</v>
      </c>
      <c r="E5" s="9">
        <v>124</v>
      </c>
      <c r="F5" s="10">
        <v>181</v>
      </c>
      <c r="G5">
        <f t="shared" si="2"/>
        <v>15.083333333333334</v>
      </c>
      <c r="H5">
        <f t="shared" si="0"/>
        <v>2.686666666666667</v>
      </c>
      <c r="I5">
        <f t="shared" si="1"/>
        <v>31.172222222222224</v>
      </c>
      <c r="J5" s="5">
        <f t="shared" si="3"/>
        <v>40.523888888888898</v>
      </c>
    </row>
    <row r="6" spans="1:11" x14ac:dyDescent="0.25">
      <c r="A6" t="s">
        <v>10</v>
      </c>
      <c r="B6" t="s">
        <v>30</v>
      </c>
      <c r="C6" s="9">
        <v>5535</v>
      </c>
      <c r="D6">
        <v>0</v>
      </c>
      <c r="E6" s="9">
        <v>75</v>
      </c>
      <c r="F6" s="10">
        <v>177</v>
      </c>
      <c r="G6">
        <f t="shared" si="2"/>
        <v>14.75</v>
      </c>
      <c r="H6">
        <f t="shared" si="0"/>
        <v>6.9187500000000002</v>
      </c>
      <c r="I6">
        <f t="shared" si="1"/>
        <v>18.4375</v>
      </c>
      <c r="J6" s="5">
        <f t="shared" si="3"/>
        <v>102.0515625</v>
      </c>
    </row>
    <row r="7" spans="1:11" x14ac:dyDescent="0.25">
      <c r="A7" t="s">
        <v>11</v>
      </c>
      <c r="B7" t="s">
        <v>30</v>
      </c>
      <c r="C7" s="4">
        <v>500</v>
      </c>
      <c r="D7">
        <v>0</v>
      </c>
      <c r="E7" s="9">
        <v>40</v>
      </c>
      <c r="F7" s="10">
        <v>211</v>
      </c>
      <c r="G7">
        <f t="shared" si="2"/>
        <v>17.583333333333332</v>
      </c>
      <c r="H7">
        <f t="shared" si="0"/>
        <v>0.33333333333333331</v>
      </c>
      <c r="I7">
        <f t="shared" si="1"/>
        <v>11.722222222222221</v>
      </c>
      <c r="J7" s="5">
        <f t="shared" si="3"/>
        <v>5.8611111111111107</v>
      </c>
    </row>
    <row r="8" spans="1:11" x14ac:dyDescent="0.25">
      <c r="A8" t="s">
        <v>101</v>
      </c>
      <c r="B8" t="s">
        <v>12</v>
      </c>
      <c r="C8" s="4">
        <v>100</v>
      </c>
      <c r="D8">
        <v>2</v>
      </c>
      <c r="E8" s="5">
        <v>90</v>
      </c>
      <c r="F8" s="5">
        <v>970</v>
      </c>
      <c r="G8">
        <f t="shared" si="2"/>
        <v>80.833333333333329</v>
      </c>
      <c r="H8">
        <f t="shared" si="0"/>
        <v>0.15000000000000002</v>
      </c>
      <c r="I8">
        <f t="shared" si="1"/>
        <v>121.25</v>
      </c>
      <c r="J8" s="5">
        <f t="shared" si="3"/>
        <v>12.125000000000002</v>
      </c>
    </row>
    <row r="9" spans="1:11" s="11" customFormat="1" x14ac:dyDescent="0.25">
      <c r="A9" s="11" t="s">
        <v>102</v>
      </c>
      <c r="B9" s="11" t="s">
        <v>12</v>
      </c>
      <c r="C9" s="4">
        <v>100</v>
      </c>
      <c r="D9" s="11">
        <v>2</v>
      </c>
      <c r="E9" s="5">
        <v>90</v>
      </c>
      <c r="F9" s="5">
        <v>574</v>
      </c>
      <c r="G9" s="11">
        <f t="shared" ref="G9:G11" si="4">F9/12</f>
        <v>47.833333333333336</v>
      </c>
      <c r="H9" s="11">
        <f t="shared" ref="H9:H11" si="5">(C9/1000)*(E9/60)</f>
        <v>0.15000000000000002</v>
      </c>
      <c r="I9" s="11">
        <f t="shared" ref="I9:I11" si="6">(G9*E9)/60</f>
        <v>71.75</v>
      </c>
      <c r="J9" s="5">
        <f t="shared" ref="J9:J11" si="7">H9*G9</f>
        <v>7.1750000000000016</v>
      </c>
    </row>
    <row r="10" spans="1:11" s="11" customFormat="1" x14ac:dyDescent="0.25">
      <c r="A10" s="11" t="s">
        <v>103</v>
      </c>
      <c r="B10" s="11" t="s">
        <v>12</v>
      </c>
      <c r="C10" s="4">
        <v>100</v>
      </c>
      <c r="D10" s="11">
        <v>2</v>
      </c>
      <c r="E10" s="5">
        <v>90</v>
      </c>
      <c r="F10" s="5">
        <v>451</v>
      </c>
      <c r="G10" s="11">
        <f t="shared" si="4"/>
        <v>37.583333333333336</v>
      </c>
      <c r="H10" s="11">
        <f t="shared" si="5"/>
        <v>0.15000000000000002</v>
      </c>
      <c r="I10" s="11">
        <f t="shared" si="6"/>
        <v>56.375</v>
      </c>
      <c r="J10" s="5">
        <f t="shared" si="7"/>
        <v>5.6375000000000011</v>
      </c>
    </row>
    <row r="11" spans="1:11" s="11" customFormat="1" x14ac:dyDescent="0.25">
      <c r="A11" s="11" t="s">
        <v>104</v>
      </c>
      <c r="B11" s="11" t="s">
        <v>12</v>
      </c>
      <c r="C11" s="4">
        <v>100</v>
      </c>
      <c r="D11" s="11">
        <v>2</v>
      </c>
      <c r="E11" s="5">
        <v>90</v>
      </c>
      <c r="F11" s="5">
        <v>437</v>
      </c>
      <c r="G11" s="11">
        <f t="shared" si="4"/>
        <v>36.416666666666664</v>
      </c>
      <c r="H11" s="11">
        <f t="shared" si="5"/>
        <v>0.15000000000000002</v>
      </c>
      <c r="I11" s="11">
        <f t="shared" si="6"/>
        <v>54.625</v>
      </c>
      <c r="J11" s="5">
        <f t="shared" si="7"/>
        <v>5.4625000000000004</v>
      </c>
      <c r="K11" s="11" t="s">
        <v>105</v>
      </c>
    </row>
    <row r="12" spans="1:11" x14ac:dyDescent="0.25">
      <c r="A12" t="s">
        <v>13</v>
      </c>
      <c r="B12" t="s">
        <v>12</v>
      </c>
      <c r="C12" s="14">
        <v>11.6</v>
      </c>
      <c r="D12" s="14">
        <v>3.3</v>
      </c>
      <c r="E12" s="5">
        <v>130</v>
      </c>
      <c r="F12" s="5">
        <v>145</v>
      </c>
      <c r="G12">
        <f t="shared" si="2"/>
        <v>12.083333333333334</v>
      </c>
      <c r="H12">
        <f t="shared" si="0"/>
        <v>2.513333333333333E-2</v>
      </c>
      <c r="I12">
        <f t="shared" si="1"/>
        <v>26.180555555555557</v>
      </c>
      <c r="J12" s="5">
        <f t="shared" si="3"/>
        <v>0.30369444444444443</v>
      </c>
    </row>
    <row r="13" spans="1:11" x14ac:dyDescent="0.25">
      <c r="A13" t="s">
        <v>14</v>
      </c>
      <c r="B13" t="s">
        <v>31</v>
      </c>
      <c r="C13" s="4">
        <v>1600</v>
      </c>
      <c r="D13">
        <v>0</v>
      </c>
      <c r="E13" s="8">
        <v>20</v>
      </c>
      <c r="F13" s="8">
        <v>110</v>
      </c>
      <c r="G13">
        <f t="shared" si="2"/>
        <v>9.1666666666666661</v>
      </c>
      <c r="H13">
        <f t="shared" si="0"/>
        <v>0.53333333333333333</v>
      </c>
      <c r="I13">
        <f t="shared" si="1"/>
        <v>3.0555555555555554</v>
      </c>
      <c r="J13" s="5">
        <f t="shared" si="3"/>
        <v>4.8888888888888884</v>
      </c>
    </row>
    <row r="14" spans="1:11" x14ac:dyDescent="0.25">
      <c r="A14" s="25" t="s">
        <v>15</v>
      </c>
      <c r="B14" s="26" t="s">
        <v>32</v>
      </c>
      <c r="C14" s="29">
        <v>1500</v>
      </c>
      <c r="D14" s="26">
        <v>0</v>
      </c>
      <c r="E14" s="29">
        <v>20</v>
      </c>
      <c r="F14" s="29">
        <v>52</v>
      </c>
      <c r="G14" s="26">
        <f t="shared" si="2"/>
        <v>4.333333333333333</v>
      </c>
      <c r="H14" s="26">
        <f t="shared" si="0"/>
        <v>0.5</v>
      </c>
      <c r="I14" s="26">
        <f t="shared" si="1"/>
        <v>1.4444444444444442</v>
      </c>
      <c r="J14" s="30">
        <f t="shared" si="3"/>
        <v>2.1666666666666665</v>
      </c>
    </row>
    <row r="15" spans="1:11" x14ac:dyDescent="0.25">
      <c r="A15" s="25" t="s">
        <v>16</v>
      </c>
      <c r="B15" s="26" t="s">
        <v>33</v>
      </c>
      <c r="C15" s="31">
        <v>120</v>
      </c>
      <c r="D15" s="31">
        <v>4</v>
      </c>
      <c r="E15" s="29">
        <v>150</v>
      </c>
      <c r="F15" s="29">
        <v>449</v>
      </c>
      <c r="G15" s="26">
        <f t="shared" si="2"/>
        <v>37.416666666666664</v>
      </c>
      <c r="H15" s="26">
        <f t="shared" si="0"/>
        <v>0.3</v>
      </c>
      <c r="I15" s="26">
        <f t="shared" si="1"/>
        <v>93.541666666666671</v>
      </c>
      <c r="J15" s="30">
        <f t="shared" si="3"/>
        <v>11.225</v>
      </c>
    </row>
    <row r="16" spans="1:11" x14ac:dyDescent="0.25">
      <c r="A16" s="32" t="s">
        <v>17</v>
      </c>
      <c r="B16" s="33" t="s">
        <v>33</v>
      </c>
      <c r="C16" s="33"/>
      <c r="D16" s="33"/>
      <c r="E16" s="34"/>
      <c r="F16" s="34"/>
      <c r="G16" s="33">
        <f t="shared" si="2"/>
        <v>0</v>
      </c>
      <c r="H16" s="33">
        <f t="shared" si="0"/>
        <v>0</v>
      </c>
      <c r="I16" s="33">
        <f t="shared" si="1"/>
        <v>0</v>
      </c>
      <c r="J16" s="35">
        <f t="shared" si="3"/>
        <v>0</v>
      </c>
    </row>
    <row r="17" spans="1:11" x14ac:dyDescent="0.25">
      <c r="A17" t="s">
        <v>18</v>
      </c>
      <c r="B17" t="s">
        <v>33</v>
      </c>
      <c r="C17" s="14">
        <v>9.3000000000000007</v>
      </c>
      <c r="D17" s="14">
        <v>5</v>
      </c>
      <c r="E17" s="8">
        <v>60</v>
      </c>
      <c r="F17" s="8">
        <v>1213</v>
      </c>
      <c r="G17">
        <f t="shared" si="2"/>
        <v>101.08333333333333</v>
      </c>
      <c r="H17">
        <f t="shared" si="0"/>
        <v>9.300000000000001E-3</v>
      </c>
      <c r="I17">
        <f t="shared" si="1"/>
        <v>101.08333333333333</v>
      </c>
      <c r="J17" s="5">
        <f t="shared" si="3"/>
        <v>0.9400750000000001</v>
      </c>
    </row>
    <row r="18" spans="1:11" x14ac:dyDescent="0.25">
      <c r="A18" t="s">
        <v>19</v>
      </c>
      <c r="B18" t="s">
        <v>33</v>
      </c>
      <c r="C18" s="14">
        <v>10</v>
      </c>
      <c r="D18" s="14">
        <v>5</v>
      </c>
      <c r="E18" s="8">
        <v>60</v>
      </c>
      <c r="F18" s="8">
        <v>109</v>
      </c>
      <c r="G18">
        <f t="shared" si="2"/>
        <v>9.0833333333333339</v>
      </c>
      <c r="H18">
        <f t="shared" si="0"/>
        <v>0.01</v>
      </c>
      <c r="I18">
        <f t="shared" si="1"/>
        <v>9.0833333333333339</v>
      </c>
      <c r="J18" s="5">
        <f t="shared" si="3"/>
        <v>9.0833333333333335E-2</v>
      </c>
    </row>
    <row r="19" spans="1:11" x14ac:dyDescent="0.25">
      <c r="A19" s="25" t="s">
        <v>20</v>
      </c>
      <c r="B19" s="26" t="s">
        <v>33</v>
      </c>
      <c r="C19" s="27">
        <v>11000</v>
      </c>
      <c r="D19" s="28">
        <v>0</v>
      </c>
      <c r="E19" s="29">
        <v>15</v>
      </c>
      <c r="F19" s="29">
        <v>52</v>
      </c>
      <c r="G19" s="26">
        <f t="shared" si="2"/>
        <v>4.333333333333333</v>
      </c>
      <c r="H19" s="26">
        <f t="shared" si="0"/>
        <v>2.75</v>
      </c>
      <c r="I19" s="26">
        <f t="shared" si="1"/>
        <v>1.0833333333333333</v>
      </c>
      <c r="J19" s="30">
        <f t="shared" si="3"/>
        <v>11.916666666666666</v>
      </c>
      <c r="K19" t="s">
        <v>96</v>
      </c>
    </row>
    <row r="20" spans="1:11" x14ac:dyDescent="0.25">
      <c r="A20" t="s">
        <v>21</v>
      </c>
      <c r="B20" t="s">
        <v>34</v>
      </c>
      <c r="C20" s="5">
        <v>0</v>
      </c>
      <c r="D20" s="6">
        <v>28</v>
      </c>
      <c r="E20" s="5">
        <v>0</v>
      </c>
      <c r="F20" s="5">
        <v>0</v>
      </c>
      <c r="G20">
        <f t="shared" si="2"/>
        <v>0</v>
      </c>
      <c r="H20">
        <f t="shared" si="0"/>
        <v>0</v>
      </c>
      <c r="I20">
        <f t="shared" si="1"/>
        <v>0</v>
      </c>
      <c r="J20" s="5">
        <f t="shared" si="3"/>
        <v>0</v>
      </c>
    </row>
    <row r="21" spans="1:11" x14ac:dyDescent="0.25">
      <c r="A21" t="s">
        <v>22</v>
      </c>
      <c r="B21" t="s">
        <v>34</v>
      </c>
      <c r="C21" s="5">
        <v>0</v>
      </c>
      <c r="D21" s="6">
        <v>160</v>
      </c>
      <c r="E21" s="5">
        <v>0</v>
      </c>
      <c r="F21" s="5">
        <v>0</v>
      </c>
      <c r="G21">
        <f t="shared" si="2"/>
        <v>0</v>
      </c>
      <c r="H21">
        <f t="shared" si="0"/>
        <v>0</v>
      </c>
      <c r="I21">
        <f t="shared" si="1"/>
        <v>0</v>
      </c>
      <c r="J21" s="5">
        <f t="shared" si="3"/>
        <v>0</v>
      </c>
    </row>
    <row r="22" spans="1:11" x14ac:dyDescent="0.25">
      <c r="A22" t="s">
        <v>23</v>
      </c>
      <c r="B22" t="s">
        <v>23</v>
      </c>
      <c r="C22" s="4">
        <v>1000</v>
      </c>
      <c r="D22">
        <v>0</v>
      </c>
      <c r="E22" s="8">
        <v>30</v>
      </c>
      <c r="F22" s="8">
        <v>35</v>
      </c>
      <c r="G22">
        <f t="shared" si="2"/>
        <v>2.9166666666666665</v>
      </c>
      <c r="H22">
        <f t="shared" si="0"/>
        <v>0.5</v>
      </c>
      <c r="I22">
        <f t="shared" si="1"/>
        <v>1.4583333333333333</v>
      </c>
      <c r="J22" s="5">
        <f t="shared" si="3"/>
        <v>1.4583333333333333</v>
      </c>
    </row>
    <row r="23" spans="1:11" x14ac:dyDescent="0.25">
      <c r="A23" t="s">
        <v>24</v>
      </c>
      <c r="B23" t="s">
        <v>31</v>
      </c>
      <c r="C23" s="4">
        <v>800</v>
      </c>
      <c r="D23">
        <v>0</v>
      </c>
      <c r="E23" s="8">
        <v>20</v>
      </c>
      <c r="F23" s="8">
        <v>110</v>
      </c>
      <c r="G23">
        <f t="shared" si="2"/>
        <v>9.1666666666666661</v>
      </c>
      <c r="H23">
        <f t="shared" si="0"/>
        <v>0.26666666666666666</v>
      </c>
      <c r="I23">
        <f t="shared" si="1"/>
        <v>3.0555555555555554</v>
      </c>
      <c r="J23" s="5">
        <f t="shared" si="3"/>
        <v>2.4444444444444442</v>
      </c>
    </row>
    <row r="24" spans="1:11" x14ac:dyDescent="0.25">
      <c r="A24" t="s">
        <v>25</v>
      </c>
      <c r="B24" t="s">
        <v>33</v>
      </c>
      <c r="C24" s="14">
        <v>68</v>
      </c>
      <c r="D24" s="14">
        <v>1.42</v>
      </c>
      <c r="E24" s="8">
        <v>4</v>
      </c>
      <c r="F24" s="8">
        <v>655</v>
      </c>
      <c r="G24">
        <f t="shared" si="2"/>
        <v>54.583333333333336</v>
      </c>
      <c r="H24">
        <f t="shared" si="0"/>
        <v>4.5333333333333337E-3</v>
      </c>
      <c r="I24">
        <f t="shared" si="1"/>
        <v>3.6388888888888888</v>
      </c>
      <c r="J24" s="5">
        <f t="shared" si="3"/>
        <v>0.24744444444444447</v>
      </c>
    </row>
    <row r="25" spans="1:11" x14ac:dyDescent="0.25">
      <c r="A25" t="s">
        <v>26</v>
      </c>
      <c r="B25" t="s">
        <v>12</v>
      </c>
      <c r="C25" s="14">
        <v>30</v>
      </c>
      <c r="D25" s="14">
        <v>26</v>
      </c>
      <c r="E25" s="10">
        <v>122</v>
      </c>
      <c r="F25" s="8">
        <v>1464</v>
      </c>
      <c r="G25">
        <f t="shared" si="2"/>
        <v>122</v>
      </c>
      <c r="H25">
        <f t="shared" si="0"/>
        <v>6.0999999999999992E-2</v>
      </c>
      <c r="I25">
        <f t="shared" si="1"/>
        <v>248.06666666666666</v>
      </c>
      <c r="J25" s="5">
        <f t="shared" si="3"/>
        <v>7.4419999999999993</v>
      </c>
    </row>
    <row r="26" spans="1:11" x14ac:dyDescent="0.25">
      <c r="A26" t="s">
        <v>27</v>
      </c>
      <c r="B26" t="s">
        <v>33</v>
      </c>
      <c r="C26" s="4">
        <v>1500</v>
      </c>
      <c r="D26">
        <v>0</v>
      </c>
      <c r="E26" s="8">
        <v>5</v>
      </c>
      <c r="F26" s="8">
        <v>576</v>
      </c>
      <c r="G26">
        <f t="shared" si="2"/>
        <v>48</v>
      </c>
      <c r="H26">
        <f t="shared" si="0"/>
        <v>0.125</v>
      </c>
      <c r="I26">
        <f t="shared" si="1"/>
        <v>4</v>
      </c>
      <c r="J26" s="5">
        <f t="shared" si="3"/>
        <v>6</v>
      </c>
    </row>
    <row r="27" spans="1:11" x14ac:dyDescent="0.25">
      <c r="A27" t="s">
        <v>28</v>
      </c>
      <c r="B27" t="s">
        <v>32</v>
      </c>
      <c r="C27" s="4">
        <v>1000</v>
      </c>
      <c r="D27">
        <v>0</v>
      </c>
      <c r="E27" s="5">
        <v>5</v>
      </c>
      <c r="F27" s="5">
        <v>365</v>
      </c>
      <c r="G27">
        <f t="shared" si="2"/>
        <v>30.416666666666668</v>
      </c>
      <c r="H27">
        <f t="shared" si="0"/>
        <v>8.3333333333333329E-2</v>
      </c>
      <c r="I27">
        <f t="shared" si="1"/>
        <v>2.5347222222222223</v>
      </c>
      <c r="J27" s="5">
        <f t="shared" si="3"/>
        <v>2.5347222222222223</v>
      </c>
    </row>
    <row r="28" spans="1:11" x14ac:dyDescent="0.25">
      <c r="A28" t="s">
        <v>93</v>
      </c>
      <c r="B28" s="11" t="s">
        <v>12</v>
      </c>
      <c r="C28" s="14">
        <v>25</v>
      </c>
      <c r="D28" s="14">
        <v>1</v>
      </c>
      <c r="E28" s="10">
        <v>50</v>
      </c>
      <c r="F28" s="10">
        <v>365</v>
      </c>
      <c r="G28" s="11">
        <f t="shared" ref="G28:G29" si="8">F28/12</f>
        <v>30.416666666666668</v>
      </c>
      <c r="H28" s="11">
        <f t="shared" ref="H28" si="9">(C28/1000)*(E28/60)</f>
        <v>2.0833333333333336E-2</v>
      </c>
      <c r="I28" s="11">
        <f t="shared" ref="I28:I29" si="10">(G28*E28)/60</f>
        <v>25.347222222222225</v>
      </c>
      <c r="J28" s="5">
        <f t="shared" ref="J28" si="11">H28*G28</f>
        <v>0.63368055555555569</v>
      </c>
    </row>
    <row r="29" spans="1:11" x14ac:dyDescent="0.25">
      <c r="A29" t="s">
        <v>141</v>
      </c>
      <c r="B29" t="s">
        <v>34</v>
      </c>
      <c r="C29" s="5">
        <v>0</v>
      </c>
      <c r="D29" s="5"/>
      <c r="E29" s="5">
        <v>0</v>
      </c>
      <c r="F29" s="5">
        <v>0</v>
      </c>
      <c r="G29" s="5">
        <v>0</v>
      </c>
      <c r="H29">
        <v>0</v>
      </c>
      <c r="I29">
        <f t="shared" si="10"/>
        <v>0</v>
      </c>
      <c r="J29">
        <v>0</v>
      </c>
    </row>
    <row r="33" spans="1:9" x14ac:dyDescent="0.25">
      <c r="A33" s="3" t="s">
        <v>36</v>
      </c>
      <c r="B33" s="7" t="s">
        <v>41</v>
      </c>
      <c r="I33" t="s">
        <v>43</v>
      </c>
    </row>
    <row r="34" spans="1:9" x14ac:dyDescent="0.25">
      <c r="A34" s="6" t="s">
        <v>39</v>
      </c>
      <c r="B34" s="7" t="s">
        <v>40</v>
      </c>
    </row>
    <row r="35" spans="1:9" x14ac:dyDescent="0.25">
      <c r="A35" s="8" t="s">
        <v>44</v>
      </c>
    </row>
    <row r="36" spans="1:9" x14ac:dyDescent="0.25">
      <c r="A36" s="9" t="s">
        <v>45</v>
      </c>
    </row>
    <row r="37" spans="1:9" x14ac:dyDescent="0.25">
      <c r="A37" s="10" t="s">
        <v>46</v>
      </c>
    </row>
    <row r="38" spans="1:9" x14ac:dyDescent="0.25">
      <c r="A38" s="14" t="s">
        <v>47</v>
      </c>
      <c r="B38" s="7" t="s">
        <v>48</v>
      </c>
    </row>
  </sheetData>
  <hyperlinks>
    <hyperlink ref="B34" r:id="rId1"/>
    <hyperlink ref="B33" r:id="rId2"/>
    <hyperlink ref="B3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workbookViewId="0">
      <selection activeCell="T45" sqref="T45"/>
    </sheetView>
  </sheetViews>
  <sheetFormatPr defaultRowHeight="15" x14ac:dyDescent="0.25"/>
  <cols>
    <col min="1" max="1" width="22.85546875" customWidth="1"/>
    <col min="2" max="2" width="11.5703125" customWidth="1"/>
    <col min="6" max="6" width="9.140625" style="11"/>
    <col min="8" max="8" width="18" customWidth="1"/>
    <col min="14" max="14" width="11.140625" customWidth="1"/>
  </cols>
  <sheetData>
    <row r="1" spans="1:14" s="11" customFormat="1" ht="19.5" thickBot="1" x14ac:dyDescent="0.35">
      <c r="H1" s="39" t="s">
        <v>74</v>
      </c>
      <c r="I1" s="39"/>
      <c r="J1" s="39"/>
      <c r="K1" s="39"/>
      <c r="L1" s="39"/>
    </row>
    <row r="2" spans="1:14" s="11" customFormat="1" ht="27" thickBot="1" x14ac:dyDescent="0.3">
      <c r="A2" s="18" t="s">
        <v>59</v>
      </c>
      <c r="B2" s="18" t="s">
        <v>60</v>
      </c>
      <c r="C2" s="18" t="s">
        <v>61</v>
      </c>
      <c r="D2" s="18" t="s">
        <v>62</v>
      </c>
      <c r="E2" s="19" t="s">
        <v>63</v>
      </c>
      <c r="F2" s="21"/>
      <c r="H2" s="18" t="s">
        <v>59</v>
      </c>
      <c r="I2" s="18" t="s">
        <v>60</v>
      </c>
      <c r="J2" s="18" t="s">
        <v>61</v>
      </c>
      <c r="K2" s="18" t="s">
        <v>62</v>
      </c>
      <c r="L2" s="19" t="s">
        <v>63</v>
      </c>
    </row>
    <row r="3" spans="1:14" ht="27" thickBot="1" x14ac:dyDescent="0.3">
      <c r="A3" s="36" t="s">
        <v>49</v>
      </c>
      <c r="B3" s="37"/>
      <c r="C3" s="37"/>
      <c r="D3" s="37"/>
      <c r="E3" s="38"/>
      <c r="F3" s="22"/>
      <c r="H3" s="36" t="s">
        <v>64</v>
      </c>
      <c r="I3" s="37"/>
      <c r="J3" s="37"/>
      <c r="K3" s="37"/>
      <c r="L3" s="38"/>
      <c r="N3" s="18" t="s">
        <v>60</v>
      </c>
    </row>
    <row r="4" spans="1:14" ht="51.75" customHeight="1" thickBot="1" x14ac:dyDescent="0.3">
      <c r="A4" s="15" t="s">
        <v>50</v>
      </c>
      <c r="B4" s="16">
        <v>44.63</v>
      </c>
      <c r="C4" s="16">
        <v>44.38</v>
      </c>
      <c r="D4" s="16">
        <v>44.87</v>
      </c>
      <c r="E4" s="17">
        <v>2</v>
      </c>
      <c r="F4" s="23" t="s">
        <v>73</v>
      </c>
      <c r="G4">
        <f>AVERAGE(B4:B5)</f>
        <v>44.515000000000001</v>
      </c>
      <c r="H4" s="15" t="s">
        <v>65</v>
      </c>
      <c r="I4" s="16">
        <v>13.99</v>
      </c>
      <c r="J4" s="16">
        <v>1.67</v>
      </c>
      <c r="K4" s="16">
        <v>36.950000000000003</v>
      </c>
      <c r="L4" s="17">
        <v>28</v>
      </c>
      <c r="M4" t="s">
        <v>71</v>
      </c>
      <c r="N4">
        <f>AVERAGE(I4:I6,I8)</f>
        <v>15.335000000000001</v>
      </c>
    </row>
    <row r="5" spans="1:14" ht="39" customHeight="1" thickBot="1" x14ac:dyDescent="0.3">
      <c r="A5" s="15" t="s">
        <v>51</v>
      </c>
      <c r="B5" s="16">
        <v>44.4</v>
      </c>
      <c r="C5" s="16">
        <v>44.2</v>
      </c>
      <c r="D5" s="16">
        <v>44.6</v>
      </c>
      <c r="E5" s="17">
        <v>2</v>
      </c>
      <c r="F5" s="23" t="s">
        <v>72</v>
      </c>
      <c r="G5">
        <f>B6</f>
        <v>43.46</v>
      </c>
      <c r="H5" s="15" t="s">
        <v>66</v>
      </c>
      <c r="I5" s="16">
        <v>13.85</v>
      </c>
      <c r="J5" s="16">
        <v>1.67</v>
      </c>
      <c r="K5" s="16">
        <v>33.14</v>
      </c>
      <c r="L5" s="17">
        <v>24</v>
      </c>
      <c r="M5" t="s">
        <v>72</v>
      </c>
      <c r="N5">
        <f>I7</f>
        <v>8.32</v>
      </c>
    </row>
    <row r="6" spans="1:14" ht="26.25" customHeight="1" thickBot="1" x14ac:dyDescent="0.3">
      <c r="A6" s="15" t="s">
        <v>52</v>
      </c>
      <c r="B6" s="16">
        <v>43.46</v>
      </c>
      <c r="C6" s="16">
        <v>43.3</v>
      </c>
      <c r="D6" s="16">
        <v>43.61</v>
      </c>
      <c r="E6" s="17">
        <v>2</v>
      </c>
      <c r="F6" s="23"/>
      <c r="H6" s="15" t="s">
        <v>67</v>
      </c>
      <c r="I6" s="16">
        <v>19.09</v>
      </c>
      <c r="J6" s="16">
        <v>5.2</v>
      </c>
      <c r="K6" s="16">
        <v>41.2</v>
      </c>
      <c r="L6" s="17">
        <v>24</v>
      </c>
    </row>
    <row r="7" spans="1:14" ht="15.75" thickBot="1" x14ac:dyDescent="0.3">
      <c r="A7" s="36" t="s">
        <v>53</v>
      </c>
      <c r="B7" s="37"/>
      <c r="C7" s="37"/>
      <c r="D7" s="37"/>
      <c r="E7" s="38"/>
      <c r="F7" s="22"/>
      <c r="H7" s="15" t="s">
        <v>68</v>
      </c>
      <c r="I7" s="16">
        <v>8.32</v>
      </c>
      <c r="J7" s="16">
        <v>0.3</v>
      </c>
      <c r="K7" s="16">
        <v>24.58</v>
      </c>
      <c r="L7" s="17">
        <v>27</v>
      </c>
    </row>
    <row r="8" spans="1:14" ht="26.25" customHeight="1" thickBot="1" x14ac:dyDescent="0.3">
      <c r="A8" s="15" t="s">
        <v>54</v>
      </c>
      <c r="B8" s="16">
        <v>24.65</v>
      </c>
      <c r="C8" s="16">
        <v>14.2</v>
      </c>
      <c r="D8" s="16">
        <v>74.739999999999995</v>
      </c>
      <c r="E8" s="17">
        <v>18</v>
      </c>
      <c r="F8" s="23" t="s">
        <v>73</v>
      </c>
      <c r="G8">
        <f>AVERAGE(B8:B9)</f>
        <v>27.145</v>
      </c>
      <c r="H8" s="15" t="s">
        <v>69</v>
      </c>
      <c r="I8" s="16">
        <v>14.41</v>
      </c>
      <c r="J8" s="16">
        <v>2.98</v>
      </c>
      <c r="K8" s="16">
        <v>38</v>
      </c>
      <c r="L8" s="17">
        <v>28</v>
      </c>
    </row>
    <row r="9" spans="1:14" ht="27" thickBot="1" x14ac:dyDescent="0.3">
      <c r="A9" s="15" t="s">
        <v>55</v>
      </c>
      <c r="B9" s="16">
        <v>29.64</v>
      </c>
      <c r="C9" s="16">
        <v>14.1</v>
      </c>
      <c r="D9" s="16">
        <v>102.23</v>
      </c>
      <c r="E9" s="17">
        <v>18</v>
      </c>
      <c r="F9" s="23" t="s">
        <v>72</v>
      </c>
      <c r="G9">
        <f>AVERAGE(B10:B11)</f>
        <v>17.664999999999999</v>
      </c>
      <c r="H9" s="36" t="s">
        <v>70</v>
      </c>
      <c r="I9" s="37"/>
      <c r="J9" s="37"/>
      <c r="K9" s="37"/>
      <c r="L9" s="38"/>
      <c r="M9" s="11"/>
      <c r="N9" s="18" t="s">
        <v>60</v>
      </c>
    </row>
    <row r="10" spans="1:14" ht="26.25" customHeight="1" thickBot="1" x14ac:dyDescent="0.3">
      <c r="A10" s="15" t="s">
        <v>52</v>
      </c>
      <c r="B10" s="16">
        <v>17.829999999999998</v>
      </c>
      <c r="C10" s="16">
        <v>13.24</v>
      </c>
      <c r="D10" s="16">
        <v>30.6</v>
      </c>
      <c r="E10" s="17">
        <v>14</v>
      </c>
      <c r="F10" s="23"/>
      <c r="H10" s="15" t="s">
        <v>65</v>
      </c>
      <c r="I10" s="16">
        <v>4.1100000000000003</v>
      </c>
      <c r="J10" s="16">
        <v>1.29</v>
      </c>
      <c r="K10" s="16">
        <v>6.83</v>
      </c>
      <c r="L10" s="17">
        <v>15</v>
      </c>
      <c r="M10" s="11" t="s">
        <v>71</v>
      </c>
      <c r="N10" s="11">
        <f>AVERAGE(I10:I12,I14)</f>
        <v>4.1574999999999998</v>
      </c>
    </row>
    <row r="11" spans="1:14" ht="26.25" customHeight="1" thickBot="1" x14ac:dyDescent="0.3">
      <c r="A11" s="15" t="s">
        <v>56</v>
      </c>
      <c r="B11" s="16">
        <v>17.5</v>
      </c>
      <c r="C11" s="16">
        <v>13.7</v>
      </c>
      <c r="D11" s="16">
        <v>26.3</v>
      </c>
      <c r="E11" s="17">
        <v>16</v>
      </c>
      <c r="F11" s="23"/>
      <c r="H11" s="15" t="s">
        <v>66</v>
      </c>
      <c r="I11" s="16">
        <v>2.42</v>
      </c>
      <c r="J11" s="16">
        <v>1.1599999999999999</v>
      </c>
      <c r="K11" s="16">
        <v>5.92</v>
      </c>
      <c r="L11" s="17">
        <v>13</v>
      </c>
      <c r="M11" s="11" t="s">
        <v>72</v>
      </c>
      <c r="N11" s="11">
        <f>I13</f>
        <v>1.66</v>
      </c>
    </row>
    <row r="12" spans="1:14" ht="15.75" thickBot="1" x14ac:dyDescent="0.3">
      <c r="A12" s="36" t="s">
        <v>57</v>
      </c>
      <c r="B12" s="37"/>
      <c r="C12" s="37"/>
      <c r="D12" s="37"/>
      <c r="E12" s="38"/>
      <c r="F12" s="22"/>
      <c r="H12" s="15" t="s">
        <v>67</v>
      </c>
      <c r="I12" s="16">
        <v>6.8</v>
      </c>
      <c r="J12" s="16">
        <v>3.96</v>
      </c>
      <c r="K12" s="16">
        <v>9.1999999999999993</v>
      </c>
      <c r="L12" s="17">
        <v>15</v>
      </c>
    </row>
    <row r="13" spans="1:14" ht="51.75" customHeight="1" thickBot="1" x14ac:dyDescent="0.3">
      <c r="A13" s="15" t="s">
        <v>50</v>
      </c>
      <c r="B13" s="16">
        <v>28.35</v>
      </c>
      <c r="C13" s="16">
        <v>25.8</v>
      </c>
      <c r="D13" s="16">
        <v>30.9</v>
      </c>
      <c r="E13" s="17">
        <v>2</v>
      </c>
      <c r="F13" s="23" t="s">
        <v>73</v>
      </c>
      <c r="G13">
        <f>AVERAGE(B13:B14)</f>
        <v>29.86</v>
      </c>
      <c r="H13" s="15" t="s">
        <v>68</v>
      </c>
      <c r="I13" s="16">
        <v>1.66</v>
      </c>
      <c r="J13" s="16">
        <v>0.7</v>
      </c>
      <c r="K13" s="16">
        <v>5.44</v>
      </c>
      <c r="L13" s="17">
        <v>19</v>
      </c>
    </row>
    <row r="14" spans="1:14" ht="39" customHeight="1" thickBot="1" x14ac:dyDescent="0.3">
      <c r="A14" s="15" t="s">
        <v>51</v>
      </c>
      <c r="B14" s="16">
        <v>31.37</v>
      </c>
      <c r="C14" s="16">
        <v>24.2</v>
      </c>
      <c r="D14" s="16">
        <v>36.299999999999997</v>
      </c>
      <c r="E14" s="17">
        <v>3</v>
      </c>
      <c r="F14" s="23" t="s">
        <v>72</v>
      </c>
      <c r="G14">
        <f>B15</f>
        <v>27.8</v>
      </c>
      <c r="H14" s="15" t="s">
        <v>69</v>
      </c>
      <c r="I14" s="16">
        <v>3.3</v>
      </c>
      <c r="J14" s="16">
        <v>1.36</v>
      </c>
      <c r="K14" s="16">
        <v>8.25</v>
      </c>
      <c r="L14" s="17">
        <v>20</v>
      </c>
    </row>
    <row r="15" spans="1:14" ht="15.75" thickBot="1" x14ac:dyDescent="0.3">
      <c r="A15" s="15" t="s">
        <v>52</v>
      </c>
      <c r="B15" s="16">
        <v>27.8</v>
      </c>
      <c r="C15" s="16">
        <v>22</v>
      </c>
      <c r="D15" s="16">
        <v>33.6</v>
      </c>
      <c r="E15" s="17">
        <v>2</v>
      </c>
      <c r="F15" s="23"/>
      <c r="H15" s="20" t="s">
        <v>73</v>
      </c>
      <c r="I15">
        <f>AVERAGE(N4,N10)</f>
        <v>9.7462499999999999</v>
      </c>
      <c r="J15" t="s">
        <v>75</v>
      </c>
    </row>
    <row r="16" spans="1:14" ht="15.75" thickBot="1" x14ac:dyDescent="0.3">
      <c r="A16" s="36" t="s">
        <v>58</v>
      </c>
      <c r="B16" s="37"/>
      <c r="C16" s="37"/>
      <c r="D16" s="37"/>
      <c r="E16" s="38"/>
      <c r="F16" s="22"/>
      <c r="H16" s="20" t="s">
        <v>72</v>
      </c>
      <c r="I16">
        <f>AVERAGE(N5,N11)</f>
        <v>4.99</v>
      </c>
      <c r="J16" t="s">
        <v>75</v>
      </c>
    </row>
    <row r="17" spans="1:12" ht="15.75" thickBot="1" x14ac:dyDescent="0.3">
      <c r="A17" s="15" t="s">
        <v>54</v>
      </c>
      <c r="B17" s="16">
        <v>15.95</v>
      </c>
      <c r="C17" s="16">
        <v>7.69</v>
      </c>
      <c r="D17" s="16">
        <v>33.200000000000003</v>
      </c>
      <c r="E17" s="17">
        <v>33</v>
      </c>
      <c r="F17" s="23"/>
    </row>
    <row r="18" spans="1:12" ht="15.75" thickBot="1" x14ac:dyDescent="0.3">
      <c r="A18" s="15" t="s">
        <v>55</v>
      </c>
      <c r="B18" s="16">
        <v>16.149999999999999</v>
      </c>
      <c r="C18" s="16">
        <v>7.69</v>
      </c>
      <c r="D18" s="16">
        <v>33.200000000000003</v>
      </c>
      <c r="E18" s="17">
        <v>33</v>
      </c>
      <c r="F18" s="23" t="s">
        <v>73</v>
      </c>
      <c r="G18">
        <f>AVERAGE(B17:B18)</f>
        <v>16.049999999999997</v>
      </c>
    </row>
    <row r="19" spans="1:12" ht="15.75" thickBot="1" x14ac:dyDescent="0.3">
      <c r="A19" s="15" t="s">
        <v>52</v>
      </c>
      <c r="B19" s="16">
        <v>15.66</v>
      </c>
      <c r="C19" s="16">
        <v>6.58</v>
      </c>
      <c r="D19" s="16">
        <v>33.049999999999997</v>
      </c>
      <c r="E19" s="17">
        <v>25</v>
      </c>
      <c r="F19" s="23" t="s">
        <v>72</v>
      </c>
      <c r="G19">
        <f>AVERAGE(B19:B20)</f>
        <v>15.565000000000001</v>
      </c>
    </row>
    <row r="20" spans="1:12" ht="15.75" thickBot="1" x14ac:dyDescent="0.3">
      <c r="A20" s="15" t="s">
        <v>56</v>
      </c>
      <c r="B20" s="16">
        <v>15.47</v>
      </c>
      <c r="C20" s="16">
        <v>6.58</v>
      </c>
      <c r="D20" s="16">
        <v>32.700000000000003</v>
      </c>
      <c r="E20" s="17">
        <v>31</v>
      </c>
      <c r="F20" s="23"/>
    </row>
    <row r="21" spans="1:12" ht="15.75" thickBot="1" x14ac:dyDescent="0.3">
      <c r="A21" s="20" t="s">
        <v>73</v>
      </c>
      <c r="B21">
        <f>AVERAGE(G4,G8,G13,G18)</f>
        <v>29.392499999999998</v>
      </c>
      <c r="H21" s="36" t="s">
        <v>18</v>
      </c>
      <c r="I21" s="37"/>
      <c r="J21" s="37"/>
      <c r="K21" s="37"/>
      <c r="L21" s="38"/>
    </row>
    <row r="22" spans="1:12" ht="15.75" thickBot="1" x14ac:dyDescent="0.3">
      <c r="A22" s="20" t="s">
        <v>72</v>
      </c>
      <c r="B22">
        <f>AVERAGE(G5,G9,G14,G19)</f>
        <v>26.122499999999999</v>
      </c>
      <c r="H22" s="15" t="s">
        <v>76</v>
      </c>
      <c r="I22" s="16">
        <v>8.6199999999999992</v>
      </c>
      <c r="J22" s="16">
        <v>4</v>
      </c>
      <c r="K22" s="16">
        <v>25.7</v>
      </c>
      <c r="L22" s="17">
        <v>7</v>
      </c>
    </row>
    <row r="23" spans="1:12" ht="15.75" thickBot="1" x14ac:dyDescent="0.3">
      <c r="H23" s="15" t="s">
        <v>77</v>
      </c>
      <c r="I23" s="16">
        <v>9.91</v>
      </c>
      <c r="J23" s="16">
        <v>5.8</v>
      </c>
      <c r="K23" s="16">
        <v>25.6</v>
      </c>
      <c r="L23" s="17">
        <v>7</v>
      </c>
    </row>
    <row r="24" spans="1:12" x14ac:dyDescent="0.25">
      <c r="H24" s="15" t="s">
        <v>68</v>
      </c>
      <c r="I24" s="16">
        <v>5.04</v>
      </c>
      <c r="J24" s="16">
        <v>2</v>
      </c>
      <c r="K24" s="16">
        <v>18.399999999999999</v>
      </c>
      <c r="L24" s="17">
        <v>7</v>
      </c>
    </row>
    <row r="26" spans="1:12" ht="15.75" thickBot="1" x14ac:dyDescent="0.3"/>
    <row r="27" spans="1:12" ht="15.75" thickBot="1" x14ac:dyDescent="0.3">
      <c r="A27" s="36" t="s">
        <v>78</v>
      </c>
      <c r="B27" s="37"/>
      <c r="C27" s="37"/>
      <c r="D27" s="37"/>
      <c r="E27" s="38"/>
    </row>
    <row r="28" spans="1:12" ht="15.75" thickBot="1" x14ac:dyDescent="0.3">
      <c r="A28" s="15" t="s">
        <v>68</v>
      </c>
      <c r="B28" s="16">
        <v>1.26</v>
      </c>
      <c r="C28" s="16">
        <v>0</v>
      </c>
      <c r="D28" s="16">
        <v>4</v>
      </c>
      <c r="E28" s="17">
        <v>25</v>
      </c>
    </row>
    <row r="29" spans="1:12" ht="15.75" thickBot="1" x14ac:dyDescent="0.3">
      <c r="A29" s="15" t="s">
        <v>71</v>
      </c>
      <c r="B29" s="16">
        <v>4.93</v>
      </c>
      <c r="C29" s="16">
        <v>1.81</v>
      </c>
      <c r="D29" s="16">
        <v>22</v>
      </c>
      <c r="E29" s="17">
        <v>25</v>
      </c>
    </row>
    <row r="30" spans="1:12" ht="15.75" thickBot="1" x14ac:dyDescent="0.3">
      <c r="A30" s="36" t="s">
        <v>79</v>
      </c>
      <c r="B30" s="37"/>
      <c r="C30" s="37"/>
      <c r="D30" s="37"/>
      <c r="E30" s="38"/>
    </row>
    <row r="31" spans="1:12" ht="15.75" thickBot="1" x14ac:dyDescent="0.3">
      <c r="A31" s="15" t="s">
        <v>68</v>
      </c>
      <c r="B31" s="16">
        <v>1.58</v>
      </c>
      <c r="C31" s="16">
        <v>0</v>
      </c>
      <c r="D31" s="16">
        <v>4.5</v>
      </c>
      <c r="E31" s="17">
        <v>7</v>
      </c>
    </row>
    <row r="32" spans="1:12" x14ac:dyDescent="0.25">
      <c r="A32" s="15" t="s">
        <v>71</v>
      </c>
      <c r="B32" s="16">
        <v>131.07</v>
      </c>
      <c r="C32" s="16">
        <v>1.7</v>
      </c>
      <c r="D32" s="16">
        <v>481.9</v>
      </c>
      <c r="E32" s="17">
        <v>5</v>
      </c>
    </row>
    <row r="33" spans="1:20" x14ac:dyDescent="0.25">
      <c r="A33" s="20" t="s">
        <v>73</v>
      </c>
      <c r="B33">
        <f>AVERAGE(B29,B32)</f>
        <v>68</v>
      </c>
    </row>
    <row r="34" spans="1:20" x14ac:dyDescent="0.25">
      <c r="A34" s="20" t="s">
        <v>72</v>
      </c>
      <c r="B34">
        <f>AVERAGE(B28,B31)</f>
        <v>1.42</v>
      </c>
    </row>
    <row r="36" spans="1:20" ht="15.75" thickBot="1" x14ac:dyDescent="0.3">
      <c r="H36" t="s">
        <v>73</v>
      </c>
      <c r="J36" t="s">
        <v>72</v>
      </c>
    </row>
    <row r="37" spans="1:20" ht="16.5" thickBot="1" x14ac:dyDescent="0.3">
      <c r="A37" s="36" t="s">
        <v>80</v>
      </c>
      <c r="B37" s="37"/>
      <c r="C37" s="37"/>
      <c r="D37" s="37"/>
      <c r="E37" s="38"/>
      <c r="H37" s="24" t="s">
        <v>89</v>
      </c>
      <c r="J37" s="24" t="s">
        <v>89</v>
      </c>
    </row>
    <row r="38" spans="1:20" ht="15.75" thickBot="1" x14ac:dyDescent="0.3">
      <c r="A38" s="15" t="s">
        <v>68</v>
      </c>
      <c r="B38" s="16">
        <v>0.8</v>
      </c>
      <c r="C38" s="16">
        <v>0</v>
      </c>
      <c r="D38" s="16">
        <v>2.99</v>
      </c>
      <c r="E38" s="17">
        <v>21</v>
      </c>
      <c r="H38">
        <f>AVERAGE(B39,B43)</f>
        <v>46.354999999999997</v>
      </c>
      <c r="I38" t="s">
        <v>75</v>
      </c>
      <c r="J38">
        <f>AVERAGE(B38,B42)</f>
        <v>0.96499999999999997</v>
      </c>
      <c r="K38" t="s">
        <v>75</v>
      </c>
    </row>
    <row r="39" spans="1:20" ht="15.75" thickBot="1" x14ac:dyDescent="0.3">
      <c r="A39" s="15" t="s">
        <v>71</v>
      </c>
      <c r="B39" s="16">
        <v>65.099999999999994</v>
      </c>
      <c r="C39" s="16">
        <v>34.54</v>
      </c>
      <c r="D39" s="16">
        <v>124.78</v>
      </c>
      <c r="E39" s="17">
        <v>21</v>
      </c>
    </row>
    <row r="40" spans="1:20" ht="15.75" thickBot="1" x14ac:dyDescent="0.3">
      <c r="A40" s="15" t="s">
        <v>81</v>
      </c>
      <c r="B40" s="16">
        <v>12.14</v>
      </c>
      <c r="C40" s="16">
        <v>1.6</v>
      </c>
      <c r="D40" s="16">
        <v>74.5</v>
      </c>
      <c r="E40" s="17">
        <v>14</v>
      </c>
      <c r="H40" s="12" t="s">
        <v>90</v>
      </c>
      <c r="J40" s="12" t="s">
        <v>90</v>
      </c>
    </row>
    <row r="41" spans="1:20" ht="15.75" thickBot="1" x14ac:dyDescent="0.3">
      <c r="A41" s="36" t="s">
        <v>82</v>
      </c>
      <c r="B41" s="37"/>
      <c r="C41" s="37"/>
      <c r="D41" s="37"/>
      <c r="E41" s="38"/>
      <c r="H41">
        <f>H38+B46</f>
        <v>120.32499999999999</v>
      </c>
      <c r="I41" t="s">
        <v>75</v>
      </c>
      <c r="J41">
        <f>B47+J38</f>
        <v>3.8049999999999997</v>
      </c>
      <c r="K41" t="s">
        <v>75</v>
      </c>
    </row>
    <row r="42" spans="1:20" ht="15.75" thickBot="1" x14ac:dyDescent="0.3">
      <c r="A42" s="15" t="s">
        <v>68</v>
      </c>
      <c r="B42" s="16">
        <v>1.1299999999999999</v>
      </c>
      <c r="C42" s="16">
        <v>0.31</v>
      </c>
      <c r="D42" s="16">
        <v>3.5</v>
      </c>
      <c r="E42" s="17">
        <v>32</v>
      </c>
    </row>
    <row r="43" spans="1:20" ht="15.75" thickBot="1" x14ac:dyDescent="0.3">
      <c r="A43" s="15" t="s">
        <v>71</v>
      </c>
      <c r="B43" s="16">
        <v>27.61</v>
      </c>
      <c r="C43" s="16">
        <v>1.9</v>
      </c>
      <c r="D43" s="16">
        <v>55.48</v>
      </c>
      <c r="E43" s="17">
        <v>31</v>
      </c>
    </row>
    <row r="44" spans="1:20" ht="15.75" thickBot="1" x14ac:dyDescent="0.3">
      <c r="A44" s="15" t="s">
        <v>81</v>
      </c>
      <c r="B44" s="16">
        <v>1.38</v>
      </c>
      <c r="C44" s="16">
        <v>0.37</v>
      </c>
      <c r="D44" s="16">
        <v>7.8</v>
      </c>
      <c r="E44" s="17">
        <v>30</v>
      </c>
      <c r="H44" s="36" t="s">
        <v>91</v>
      </c>
      <c r="I44" s="37"/>
      <c r="J44" s="37"/>
      <c r="K44" s="37"/>
      <c r="L44" s="38"/>
      <c r="N44" s="36" t="s">
        <v>94</v>
      </c>
      <c r="O44" s="37"/>
      <c r="P44" s="37"/>
      <c r="Q44" s="37"/>
      <c r="R44" s="38"/>
    </row>
    <row r="45" spans="1:20" ht="15.75" thickBot="1" x14ac:dyDescent="0.3">
      <c r="A45" s="36" t="s">
        <v>83</v>
      </c>
      <c r="B45" s="37"/>
      <c r="C45" s="37"/>
      <c r="D45" s="37"/>
      <c r="E45" s="38"/>
      <c r="H45" s="15" t="s">
        <v>76</v>
      </c>
      <c r="I45" s="16">
        <v>7.54</v>
      </c>
      <c r="J45" s="16">
        <v>0.24</v>
      </c>
      <c r="K45" s="16">
        <v>12.7</v>
      </c>
      <c r="L45" s="17">
        <v>33</v>
      </c>
      <c r="M45" s="23"/>
      <c r="N45" s="15" t="s">
        <v>33</v>
      </c>
      <c r="O45" s="16">
        <v>26.98</v>
      </c>
      <c r="P45" s="16">
        <v>5.4</v>
      </c>
      <c r="Q45" s="16">
        <v>67.680000000000007</v>
      </c>
      <c r="R45" s="17">
        <v>24</v>
      </c>
      <c r="S45" t="s">
        <v>73</v>
      </c>
      <c r="T45">
        <f>AVERAGE(O45,O47)</f>
        <v>25.16</v>
      </c>
    </row>
    <row r="46" spans="1:20" ht="15.75" thickBot="1" x14ac:dyDescent="0.3">
      <c r="A46" s="15" t="s">
        <v>84</v>
      </c>
      <c r="B46" s="16">
        <v>73.97</v>
      </c>
      <c r="C46" s="16">
        <v>27.5</v>
      </c>
      <c r="D46" s="16">
        <v>180.83</v>
      </c>
      <c r="E46" s="17">
        <v>63</v>
      </c>
      <c r="H46" s="15" t="s">
        <v>77</v>
      </c>
      <c r="I46" s="16">
        <v>9.91</v>
      </c>
      <c r="J46" s="16">
        <v>5.28</v>
      </c>
      <c r="K46" s="16">
        <v>17.170000000000002</v>
      </c>
      <c r="L46" s="17">
        <v>33</v>
      </c>
      <c r="M46" s="23"/>
      <c r="N46" s="15" t="s">
        <v>68</v>
      </c>
      <c r="O46" s="16">
        <v>1.01</v>
      </c>
      <c r="P46" s="16">
        <v>0</v>
      </c>
      <c r="Q46" s="16">
        <v>2.13</v>
      </c>
      <c r="R46" s="17">
        <v>26</v>
      </c>
    </row>
    <row r="47" spans="1:20" ht="15.75" thickBot="1" x14ac:dyDescent="0.3">
      <c r="A47" s="15" t="s">
        <v>68</v>
      </c>
      <c r="B47" s="16">
        <v>2.84</v>
      </c>
      <c r="C47" s="16">
        <v>0</v>
      </c>
      <c r="D47" s="16">
        <v>9.2100000000000009</v>
      </c>
      <c r="E47" s="17">
        <v>64</v>
      </c>
      <c r="H47" s="15" t="s">
        <v>68</v>
      </c>
      <c r="I47" s="16">
        <v>1.55</v>
      </c>
      <c r="J47" s="16">
        <v>0</v>
      </c>
      <c r="K47" s="16">
        <v>10.58</v>
      </c>
      <c r="L47" s="17">
        <v>33</v>
      </c>
      <c r="N47" s="15" t="s">
        <v>95</v>
      </c>
      <c r="O47" s="16">
        <v>23.34</v>
      </c>
      <c r="P47" s="16">
        <v>2.12</v>
      </c>
      <c r="Q47" s="16">
        <v>63.74</v>
      </c>
      <c r="R47" s="17">
        <v>24</v>
      </c>
    </row>
    <row r="48" spans="1:20" ht="15.75" thickBot="1" x14ac:dyDescent="0.3">
      <c r="A48" s="15" t="s">
        <v>81</v>
      </c>
      <c r="B48" s="16">
        <v>21.13</v>
      </c>
      <c r="C48" s="16">
        <v>1.1000000000000001</v>
      </c>
      <c r="D48" s="16">
        <v>83.3</v>
      </c>
      <c r="E48" s="17">
        <v>52</v>
      </c>
      <c r="H48" s="36" t="s">
        <v>92</v>
      </c>
      <c r="I48" s="37"/>
      <c r="J48" s="37"/>
      <c r="K48" s="37"/>
      <c r="L48" s="38"/>
    </row>
    <row r="49" spans="1:12" ht="15.75" thickBot="1" x14ac:dyDescent="0.3">
      <c r="A49" s="36" t="s">
        <v>85</v>
      </c>
      <c r="B49" s="37"/>
      <c r="C49" s="37"/>
      <c r="D49" s="37"/>
      <c r="E49" s="38"/>
      <c r="H49" s="15" t="s">
        <v>76</v>
      </c>
      <c r="I49" s="16">
        <v>13.51</v>
      </c>
      <c r="J49" s="16">
        <v>8.48</v>
      </c>
      <c r="K49" s="16">
        <v>20.5</v>
      </c>
      <c r="L49" s="17">
        <v>21</v>
      </c>
    </row>
    <row r="50" spans="1:12" ht="15.75" thickBot="1" x14ac:dyDescent="0.3">
      <c r="A50" s="15" t="s">
        <v>86</v>
      </c>
      <c r="B50" s="16">
        <v>29.48</v>
      </c>
      <c r="C50" s="16">
        <v>14.95</v>
      </c>
      <c r="D50" s="16">
        <v>73.099999999999994</v>
      </c>
      <c r="E50" s="17">
        <v>13</v>
      </c>
      <c r="H50" s="15" t="s">
        <v>77</v>
      </c>
      <c r="I50" s="16">
        <v>15.33</v>
      </c>
      <c r="J50" s="16">
        <v>9.43</v>
      </c>
      <c r="K50" s="16">
        <v>22.37</v>
      </c>
      <c r="L50" s="17">
        <v>19</v>
      </c>
    </row>
    <row r="51" spans="1:12" ht="15.75" thickBot="1" x14ac:dyDescent="0.3">
      <c r="A51" s="15" t="s">
        <v>87</v>
      </c>
      <c r="B51" s="16">
        <v>44.28</v>
      </c>
      <c r="C51" s="16">
        <v>27.38</v>
      </c>
      <c r="D51" s="16">
        <v>66.900000000000006</v>
      </c>
      <c r="E51" s="17">
        <v>8</v>
      </c>
      <c r="H51" s="15" t="s">
        <v>68</v>
      </c>
      <c r="I51" s="16">
        <v>5.04</v>
      </c>
      <c r="J51" s="16">
        <v>0.09</v>
      </c>
      <c r="K51" s="16">
        <v>12.7</v>
      </c>
      <c r="L51" s="17">
        <v>21</v>
      </c>
    </row>
    <row r="52" spans="1:12" ht="15.75" thickBot="1" x14ac:dyDescent="0.3">
      <c r="A52" s="15" t="s">
        <v>68</v>
      </c>
      <c r="B52" s="16">
        <v>8.9</v>
      </c>
      <c r="C52" s="16">
        <v>0.47</v>
      </c>
      <c r="D52" s="16">
        <v>50</v>
      </c>
      <c r="E52" s="17">
        <v>19</v>
      </c>
      <c r="H52" s="20" t="s">
        <v>73</v>
      </c>
      <c r="I52">
        <f>AVERAGE(I45:I46,I49:I50)</f>
        <v>11.5725</v>
      </c>
    </row>
    <row r="53" spans="1:12" ht="15.75" thickBot="1" x14ac:dyDescent="0.3">
      <c r="A53" s="15" t="s">
        <v>88</v>
      </c>
      <c r="B53" s="16">
        <v>4.42</v>
      </c>
      <c r="C53" s="16">
        <v>0.15</v>
      </c>
      <c r="D53" s="16">
        <v>26.4</v>
      </c>
      <c r="E53" s="17">
        <v>19</v>
      </c>
      <c r="H53" s="20" t="s">
        <v>72</v>
      </c>
      <c r="I53">
        <f>AVERAGE(I47,I51)</f>
        <v>3.2949999999999999</v>
      </c>
    </row>
    <row r="54" spans="1:12" x14ac:dyDescent="0.25">
      <c r="A54" s="15" t="s">
        <v>81</v>
      </c>
      <c r="B54" s="16">
        <v>15.77</v>
      </c>
      <c r="C54" s="16">
        <v>0.82</v>
      </c>
      <c r="D54" s="16">
        <v>54.8</v>
      </c>
      <c r="E54" s="17">
        <v>16</v>
      </c>
    </row>
  </sheetData>
  <mergeCells count="17">
    <mergeCell ref="A41:E41"/>
    <mergeCell ref="A3:E3"/>
    <mergeCell ref="A7:E7"/>
    <mergeCell ref="A12:E12"/>
    <mergeCell ref="A16:E16"/>
    <mergeCell ref="H1:L1"/>
    <mergeCell ref="H21:L21"/>
    <mergeCell ref="A27:E27"/>
    <mergeCell ref="A30:E30"/>
    <mergeCell ref="A37:E37"/>
    <mergeCell ref="H3:L3"/>
    <mergeCell ref="H9:L9"/>
    <mergeCell ref="A45:E45"/>
    <mergeCell ref="A49:E49"/>
    <mergeCell ref="H44:L44"/>
    <mergeCell ref="H48:L48"/>
    <mergeCell ref="N44:R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activeCell="E38" sqref="E38"/>
    </sheetView>
  </sheetViews>
  <sheetFormatPr defaultRowHeight="15" x14ac:dyDescent="0.25"/>
  <cols>
    <col min="2" max="2" width="10.85546875" customWidth="1"/>
  </cols>
  <sheetData>
    <row r="1" spans="1:3" s="11" customFormat="1" x14ac:dyDescent="0.25">
      <c r="A1" t="s">
        <v>98</v>
      </c>
    </row>
    <row r="2" spans="1:3" x14ac:dyDescent="0.25">
      <c r="A2" s="12" t="s">
        <v>99</v>
      </c>
      <c r="B2" s="12" t="s">
        <v>100</v>
      </c>
    </row>
    <row r="3" spans="1:3" x14ac:dyDescent="0.25">
      <c r="A3">
        <v>1</v>
      </c>
      <c r="B3">
        <f>(20.5*SIN(((2*PI()*A3)/365)-((1241*PI())/730)))+177</f>
        <v>193.78980517669564</v>
      </c>
    </row>
    <row r="4" spans="1:3" x14ac:dyDescent="0.25">
      <c r="A4">
        <v>2</v>
      </c>
      <c r="B4" s="11">
        <f t="shared" ref="B4:B67" si="0">(20.5*SIN(((2*PI()*A4)/365)-((1241*PI())/730)))+177</f>
        <v>193.98978678707732</v>
      </c>
      <c r="C4" s="11"/>
    </row>
    <row r="5" spans="1:3" x14ac:dyDescent="0.25">
      <c r="A5">
        <v>3</v>
      </c>
      <c r="B5" s="11">
        <f t="shared" si="0"/>
        <v>194.18473395696438</v>
      </c>
      <c r="C5" s="11"/>
    </row>
    <row r="6" spans="1:3" x14ac:dyDescent="0.25">
      <c r="A6" s="11">
        <v>4</v>
      </c>
      <c r="B6" s="11">
        <f t="shared" si="0"/>
        <v>194.37458891930305</v>
      </c>
      <c r="C6" s="11"/>
    </row>
    <row r="7" spans="1:3" x14ac:dyDescent="0.25">
      <c r="A7" s="11">
        <v>5</v>
      </c>
      <c r="B7" s="11">
        <f t="shared" si="0"/>
        <v>194.55929541597058</v>
      </c>
      <c r="C7" s="11"/>
    </row>
    <row r="8" spans="1:3" x14ac:dyDescent="0.25">
      <c r="A8" s="11">
        <v>6</v>
      </c>
      <c r="B8" s="11">
        <f t="shared" si="0"/>
        <v>194.73879871444572</v>
      </c>
      <c r="C8" s="11"/>
    </row>
    <row r="9" spans="1:3" x14ac:dyDescent="0.25">
      <c r="A9" s="11">
        <v>7</v>
      </c>
      <c r="B9" s="11">
        <f t="shared" si="0"/>
        <v>194.91304562402715</v>
      </c>
      <c r="C9" s="11"/>
    </row>
    <row r="10" spans="1:3" x14ac:dyDescent="0.25">
      <c r="A10" s="11">
        <v>8</v>
      </c>
      <c r="B10" s="11">
        <f t="shared" si="0"/>
        <v>195.08198451159501</v>
      </c>
      <c r="C10" s="11"/>
    </row>
    <row r="11" spans="1:3" x14ac:dyDescent="0.25">
      <c r="A11" s="11">
        <v>9</v>
      </c>
      <c r="B11" s="11">
        <f t="shared" si="0"/>
        <v>195.24556531691087</v>
      </c>
      <c r="C11" s="11"/>
    </row>
    <row r="12" spans="1:3" x14ac:dyDescent="0.25">
      <c r="A12" s="11">
        <v>10</v>
      </c>
      <c r="B12" s="11">
        <f t="shared" si="0"/>
        <v>195.40373956745179</v>
      </c>
      <c r="C12" s="11"/>
    </row>
    <row r="13" spans="1:3" x14ac:dyDescent="0.25">
      <c r="A13" s="11">
        <v>11</v>
      </c>
      <c r="B13" s="11">
        <f t="shared" si="0"/>
        <v>195.55646039277366</v>
      </c>
      <c r="C13" s="11"/>
    </row>
    <row r="14" spans="1:3" x14ac:dyDescent="0.25">
      <c r="A14" s="11">
        <v>12</v>
      </c>
      <c r="B14" s="11">
        <f t="shared" si="0"/>
        <v>195.7036825383999</v>
      </c>
      <c r="C14" s="11"/>
    </row>
    <row r="15" spans="1:3" x14ac:dyDescent="0.25">
      <c r="A15" s="11">
        <v>13</v>
      </c>
      <c r="B15" s="11">
        <f t="shared" si="0"/>
        <v>195.84536237923152</v>
      </c>
      <c r="C15" s="11"/>
    </row>
    <row r="16" spans="1:3" x14ac:dyDescent="0.25">
      <c r="A16" s="11">
        <v>14</v>
      </c>
      <c r="B16" s="11">
        <f t="shared" si="0"/>
        <v>195.98145793247392</v>
      </c>
      <c r="C16" s="11"/>
    </row>
    <row r="17" spans="1:3" x14ac:dyDescent="0.25">
      <c r="A17" s="11">
        <v>15</v>
      </c>
      <c r="B17" s="11">
        <f t="shared" si="0"/>
        <v>196.11192887007752</v>
      </c>
      <c r="C17" s="11"/>
    </row>
    <row r="18" spans="1:3" x14ac:dyDescent="0.25">
      <c r="A18" s="11">
        <v>16</v>
      </c>
      <c r="B18" s="11">
        <f t="shared" si="0"/>
        <v>196.23673653068772</v>
      </c>
      <c r="C18" s="11"/>
    </row>
    <row r="19" spans="1:3" x14ac:dyDescent="0.25">
      <c r="A19" s="11">
        <v>17</v>
      </c>
      <c r="B19" s="11">
        <f t="shared" si="0"/>
        <v>196.35584393110108</v>
      </c>
      <c r="C19" s="11"/>
    </row>
    <row r="20" spans="1:3" x14ac:dyDescent="0.25">
      <c r="A20" s="11">
        <v>18</v>
      </c>
      <c r="B20" s="11">
        <f t="shared" si="0"/>
        <v>196.46921577722435</v>
      </c>
      <c r="C20" s="11"/>
    </row>
    <row r="21" spans="1:3" x14ac:dyDescent="0.25">
      <c r="A21" s="11">
        <v>19</v>
      </c>
      <c r="B21" s="11">
        <f t="shared" si="0"/>
        <v>196.57681847453273</v>
      </c>
      <c r="C21" s="11"/>
    </row>
    <row r="22" spans="1:3" x14ac:dyDescent="0.25">
      <c r="A22" s="11">
        <v>20</v>
      </c>
      <c r="B22" s="11">
        <f t="shared" si="0"/>
        <v>196.67862013802477</v>
      </c>
      <c r="C22" s="11"/>
    </row>
    <row r="23" spans="1:3" x14ac:dyDescent="0.25">
      <c r="A23" s="11">
        <v>21</v>
      </c>
      <c r="B23" s="11">
        <f t="shared" si="0"/>
        <v>196.7745906016705</v>
      </c>
      <c r="C23" s="11"/>
    </row>
    <row r="24" spans="1:3" x14ac:dyDescent="0.25">
      <c r="A24" s="11">
        <v>22</v>
      </c>
      <c r="B24" s="11">
        <f t="shared" si="0"/>
        <v>196.86470142735033</v>
      </c>
      <c r="C24" s="11"/>
    </row>
    <row r="25" spans="1:3" x14ac:dyDescent="0.25">
      <c r="A25" s="11">
        <v>23</v>
      </c>
      <c r="B25" s="11">
        <f t="shared" si="0"/>
        <v>196.94892591328187</v>
      </c>
      <c r="C25" s="11"/>
    </row>
    <row r="26" spans="1:3" x14ac:dyDescent="0.25">
      <c r="A26" s="11">
        <v>24</v>
      </c>
      <c r="B26" s="11">
        <f t="shared" si="0"/>
        <v>197.02723910193222</v>
      </c>
      <c r="C26" s="11"/>
    </row>
    <row r="27" spans="1:3" x14ac:dyDescent="0.25">
      <c r="A27" s="11">
        <v>25</v>
      </c>
      <c r="B27" s="11">
        <f t="shared" si="0"/>
        <v>197.09961778741345</v>
      </c>
      <c r="C27" s="11"/>
    </row>
    <row r="28" spans="1:3" x14ac:dyDescent="0.25">
      <c r="A28" s="11">
        <v>26</v>
      </c>
      <c r="B28" s="11">
        <f t="shared" si="0"/>
        <v>197.166040522359</v>
      </c>
      <c r="C28" s="11"/>
    </row>
    <row r="29" spans="1:3" x14ac:dyDescent="0.25">
      <c r="A29" s="11">
        <v>27</v>
      </c>
      <c r="B29" s="11">
        <f t="shared" si="0"/>
        <v>197.22648762427897</v>
      </c>
      <c r="C29" s="11"/>
    </row>
    <row r="30" spans="1:3" x14ac:dyDescent="0.25">
      <c r="A30" s="11">
        <v>28</v>
      </c>
      <c r="B30" s="11">
        <f t="shared" si="0"/>
        <v>197.28094118139251</v>
      </c>
      <c r="C30" s="11"/>
    </row>
    <row r="31" spans="1:3" x14ac:dyDescent="0.25">
      <c r="A31" s="11">
        <v>29</v>
      </c>
      <c r="B31" s="11">
        <f t="shared" si="0"/>
        <v>197.32938505793544</v>
      </c>
      <c r="C31" s="11"/>
    </row>
    <row r="32" spans="1:3" x14ac:dyDescent="0.25">
      <c r="A32" s="11">
        <v>30</v>
      </c>
      <c r="B32" s="11">
        <f t="shared" si="0"/>
        <v>197.37180489894166</v>
      </c>
      <c r="C32" s="11"/>
    </row>
    <row r="33" spans="1:3" x14ac:dyDescent="0.25">
      <c r="A33" s="11">
        <v>31</v>
      </c>
      <c r="B33" s="11">
        <f t="shared" si="0"/>
        <v>197.40818813449675</v>
      </c>
      <c r="C33" s="11"/>
    </row>
    <row r="34" spans="1:3" x14ac:dyDescent="0.25">
      <c r="A34" s="11">
        <v>32</v>
      </c>
      <c r="B34" s="11">
        <f t="shared" si="0"/>
        <v>197.4385239834628</v>
      </c>
      <c r="C34" s="11"/>
    </row>
    <row r="35" spans="1:3" x14ac:dyDescent="0.25">
      <c r="A35" s="11">
        <v>33</v>
      </c>
      <c r="B35" s="11">
        <f t="shared" si="0"/>
        <v>197.4628034566731</v>
      </c>
      <c r="C35" s="11"/>
    </row>
    <row r="36" spans="1:3" x14ac:dyDescent="0.25">
      <c r="A36" s="11">
        <v>34</v>
      </c>
      <c r="B36" s="11">
        <f t="shared" si="0"/>
        <v>197.48101935959571</v>
      </c>
      <c r="C36" s="11"/>
    </row>
    <row r="37" spans="1:3" x14ac:dyDescent="0.25">
      <c r="A37" s="11">
        <v>35</v>
      </c>
      <c r="B37" s="11">
        <f t="shared" si="0"/>
        <v>197.49316629446548</v>
      </c>
      <c r="C37" s="11"/>
    </row>
    <row r="38" spans="1:3" x14ac:dyDescent="0.25">
      <c r="A38" s="11">
        <v>36</v>
      </c>
      <c r="B38" s="11">
        <f t="shared" si="0"/>
        <v>197.49924066188345</v>
      </c>
      <c r="C38" s="11"/>
    </row>
    <row r="39" spans="1:3" x14ac:dyDescent="0.25">
      <c r="A39" s="11">
        <v>37</v>
      </c>
      <c r="B39" s="11">
        <f t="shared" si="0"/>
        <v>197.49924066188345</v>
      </c>
      <c r="C39" s="11"/>
    </row>
    <row r="40" spans="1:3" x14ac:dyDescent="0.25">
      <c r="A40" s="11">
        <v>38</v>
      </c>
      <c r="B40" s="11">
        <f t="shared" si="0"/>
        <v>197.49316629446548</v>
      </c>
      <c r="C40" s="11"/>
    </row>
    <row r="41" spans="1:3" x14ac:dyDescent="0.25">
      <c r="A41" s="11">
        <v>39</v>
      </c>
      <c r="B41" s="11">
        <f t="shared" si="0"/>
        <v>197.48101935959571</v>
      </c>
      <c r="C41" s="11"/>
    </row>
    <row r="42" spans="1:3" x14ac:dyDescent="0.25">
      <c r="A42" s="11">
        <v>40</v>
      </c>
      <c r="B42" s="11">
        <f t="shared" si="0"/>
        <v>197.4628034566731</v>
      </c>
      <c r="C42" s="11"/>
    </row>
    <row r="43" spans="1:3" x14ac:dyDescent="0.25">
      <c r="A43" s="11">
        <v>41</v>
      </c>
      <c r="B43" s="11">
        <f t="shared" si="0"/>
        <v>197.4385239834628</v>
      </c>
      <c r="C43" s="11"/>
    </row>
    <row r="44" spans="1:3" x14ac:dyDescent="0.25">
      <c r="A44" s="11">
        <v>42</v>
      </c>
      <c r="B44" s="11">
        <f t="shared" si="0"/>
        <v>197.40818813449675</v>
      </c>
      <c r="C44" s="11"/>
    </row>
    <row r="45" spans="1:3" x14ac:dyDescent="0.25">
      <c r="A45" s="11">
        <v>43</v>
      </c>
      <c r="B45" s="11">
        <f t="shared" si="0"/>
        <v>197.37180489894166</v>
      </c>
      <c r="C45" s="11"/>
    </row>
    <row r="46" spans="1:3" x14ac:dyDescent="0.25">
      <c r="A46" s="11">
        <v>44</v>
      </c>
      <c r="B46" s="11">
        <f t="shared" si="0"/>
        <v>197.32938505793544</v>
      </c>
      <c r="C46" s="11"/>
    </row>
    <row r="47" spans="1:3" x14ac:dyDescent="0.25">
      <c r="A47" s="11">
        <v>45</v>
      </c>
      <c r="B47" s="11">
        <f t="shared" si="0"/>
        <v>197.28094118139251</v>
      </c>
      <c r="C47" s="11"/>
    </row>
    <row r="48" spans="1:3" x14ac:dyDescent="0.25">
      <c r="A48" s="11">
        <v>46</v>
      </c>
      <c r="B48" s="11">
        <f t="shared" si="0"/>
        <v>197.22648762427897</v>
      </c>
      <c r="C48" s="11"/>
    </row>
    <row r="49" spans="1:3" x14ac:dyDescent="0.25">
      <c r="A49" s="11">
        <v>47</v>
      </c>
      <c r="B49" s="11">
        <f t="shared" si="0"/>
        <v>197.166040522359</v>
      </c>
      <c r="C49" s="11"/>
    </row>
    <row r="50" spans="1:3" x14ac:dyDescent="0.25">
      <c r="A50" s="11">
        <v>48</v>
      </c>
      <c r="B50" s="11">
        <f t="shared" si="0"/>
        <v>197.09961778741345</v>
      </c>
      <c r="C50" s="11"/>
    </row>
    <row r="51" spans="1:3" x14ac:dyDescent="0.25">
      <c r="A51" s="11">
        <v>49</v>
      </c>
      <c r="B51" s="11">
        <f t="shared" si="0"/>
        <v>197.02723910193222</v>
      </c>
      <c r="C51" s="11"/>
    </row>
    <row r="52" spans="1:3" x14ac:dyDescent="0.25">
      <c r="A52" s="11">
        <v>50</v>
      </c>
      <c r="B52" s="11">
        <f t="shared" si="0"/>
        <v>196.94892591328187</v>
      </c>
      <c r="C52" s="11"/>
    </row>
    <row r="53" spans="1:3" x14ac:dyDescent="0.25">
      <c r="A53" s="11">
        <v>51</v>
      </c>
      <c r="B53" s="11">
        <f t="shared" si="0"/>
        <v>196.86470142735033</v>
      </c>
      <c r="C53" s="11"/>
    </row>
    <row r="54" spans="1:3" x14ac:dyDescent="0.25">
      <c r="A54" s="11">
        <v>52</v>
      </c>
      <c r="B54" s="11">
        <f t="shared" si="0"/>
        <v>196.7745906016705</v>
      </c>
      <c r="C54" s="11"/>
    </row>
    <row r="55" spans="1:3" x14ac:dyDescent="0.25">
      <c r="A55" s="11">
        <v>53</v>
      </c>
      <c r="B55" s="11">
        <f t="shared" si="0"/>
        <v>196.67862013802477</v>
      </c>
      <c r="C55" s="11"/>
    </row>
    <row r="56" spans="1:3" x14ac:dyDescent="0.25">
      <c r="A56" s="11">
        <v>54</v>
      </c>
      <c r="B56" s="11">
        <f t="shared" si="0"/>
        <v>196.57681847453273</v>
      </c>
      <c r="C56" s="11"/>
    </row>
    <row r="57" spans="1:3" x14ac:dyDescent="0.25">
      <c r="A57" s="11">
        <v>55</v>
      </c>
      <c r="B57" s="11">
        <f t="shared" si="0"/>
        <v>196.46921577722435</v>
      </c>
      <c r="C57" s="11"/>
    </row>
    <row r="58" spans="1:3" x14ac:dyDescent="0.25">
      <c r="A58" s="11">
        <v>56</v>
      </c>
      <c r="B58" s="11">
        <f t="shared" si="0"/>
        <v>196.35584393110108</v>
      </c>
      <c r="C58" s="11"/>
    </row>
    <row r="59" spans="1:3" x14ac:dyDescent="0.25">
      <c r="A59" s="11">
        <v>57</v>
      </c>
      <c r="B59" s="11">
        <f t="shared" si="0"/>
        <v>196.23673653068772</v>
      </c>
      <c r="C59" s="11"/>
    </row>
    <row r="60" spans="1:3" x14ac:dyDescent="0.25">
      <c r="A60" s="11">
        <v>58</v>
      </c>
      <c r="B60" s="11">
        <f t="shared" si="0"/>
        <v>196.11192887007752</v>
      </c>
      <c r="C60" s="11"/>
    </row>
    <row r="61" spans="1:3" x14ac:dyDescent="0.25">
      <c r="A61" s="11">
        <v>59</v>
      </c>
      <c r="B61" s="11">
        <f t="shared" si="0"/>
        <v>195.98145793247392</v>
      </c>
      <c r="C61" s="11"/>
    </row>
    <row r="62" spans="1:3" x14ac:dyDescent="0.25">
      <c r="A62" s="11">
        <v>60</v>
      </c>
      <c r="B62" s="11">
        <f t="shared" si="0"/>
        <v>195.84536237923152</v>
      </c>
      <c r="C62" s="11"/>
    </row>
    <row r="63" spans="1:3" x14ac:dyDescent="0.25">
      <c r="A63" s="11">
        <v>61</v>
      </c>
      <c r="B63" s="11">
        <f t="shared" si="0"/>
        <v>195.7036825383999</v>
      </c>
      <c r="C63" s="11"/>
    </row>
    <row r="64" spans="1:3" x14ac:dyDescent="0.25">
      <c r="A64" s="11">
        <v>62</v>
      </c>
      <c r="B64" s="11">
        <f t="shared" si="0"/>
        <v>195.55646039277366</v>
      </c>
      <c r="C64" s="11"/>
    </row>
    <row r="65" spans="1:3" x14ac:dyDescent="0.25">
      <c r="A65" s="11">
        <v>63</v>
      </c>
      <c r="B65" s="11">
        <f t="shared" si="0"/>
        <v>195.40373956745179</v>
      </c>
      <c r="C65" s="11"/>
    </row>
    <row r="66" spans="1:3" x14ac:dyDescent="0.25">
      <c r="A66" s="11">
        <v>64</v>
      </c>
      <c r="B66" s="11">
        <f t="shared" si="0"/>
        <v>195.24556531691087</v>
      </c>
      <c r="C66" s="11"/>
    </row>
    <row r="67" spans="1:3" x14ac:dyDescent="0.25">
      <c r="A67" s="11">
        <v>65</v>
      </c>
      <c r="B67" s="11">
        <f t="shared" si="0"/>
        <v>195.08198451159501</v>
      </c>
      <c r="C67" s="11"/>
    </row>
    <row r="68" spans="1:3" x14ac:dyDescent="0.25">
      <c r="A68" s="11">
        <v>66</v>
      </c>
      <c r="B68" s="11">
        <f t="shared" ref="B68:B131" si="1">(20.5*SIN(((2*PI()*A68)/365)-((1241*PI())/730)))+177</f>
        <v>194.91304562402715</v>
      </c>
      <c r="C68" s="11"/>
    </row>
    <row r="69" spans="1:3" x14ac:dyDescent="0.25">
      <c r="A69" s="11">
        <v>67</v>
      </c>
      <c r="B69" s="11">
        <f t="shared" si="1"/>
        <v>194.73879871444572</v>
      </c>
      <c r="C69" s="11"/>
    </row>
    <row r="70" spans="1:3" x14ac:dyDescent="0.25">
      <c r="A70" s="11">
        <v>68</v>
      </c>
      <c r="B70" s="11">
        <f t="shared" si="1"/>
        <v>194.55929541597058</v>
      </c>
      <c r="C70" s="11"/>
    </row>
    <row r="71" spans="1:3" x14ac:dyDescent="0.25">
      <c r="A71" s="11">
        <v>69</v>
      </c>
      <c r="B71" s="11">
        <f t="shared" si="1"/>
        <v>194.37458891930302</v>
      </c>
      <c r="C71" s="11"/>
    </row>
    <row r="72" spans="1:3" x14ac:dyDescent="0.25">
      <c r="A72" s="11">
        <v>70</v>
      </c>
      <c r="B72" s="11">
        <f t="shared" si="1"/>
        <v>194.18473395696438</v>
      </c>
      <c r="C72" s="11"/>
    </row>
    <row r="73" spans="1:3" x14ac:dyDescent="0.25">
      <c r="A73" s="11">
        <v>71</v>
      </c>
      <c r="B73" s="11">
        <f t="shared" si="1"/>
        <v>193.98978678707732</v>
      </c>
      <c r="C73" s="11"/>
    </row>
    <row r="74" spans="1:3" x14ac:dyDescent="0.25">
      <c r="A74" s="11">
        <v>72</v>
      </c>
      <c r="B74" s="11">
        <f t="shared" si="1"/>
        <v>193.78980517669564</v>
      </c>
      <c r="C74" s="11"/>
    </row>
    <row r="75" spans="1:3" x14ac:dyDescent="0.25">
      <c r="A75" s="11">
        <v>73</v>
      </c>
      <c r="B75" s="11">
        <f t="shared" si="1"/>
        <v>193.58484838468641</v>
      </c>
      <c r="C75" s="11"/>
    </row>
    <row r="76" spans="1:3" x14ac:dyDescent="0.25">
      <c r="A76" s="11">
        <v>74</v>
      </c>
      <c r="B76" s="11">
        <f t="shared" si="1"/>
        <v>193.37497714417049</v>
      </c>
      <c r="C76" s="11"/>
    </row>
    <row r="77" spans="1:3" x14ac:dyDescent="0.25">
      <c r="A77" s="11">
        <v>75</v>
      </c>
      <c r="B77" s="11">
        <f t="shared" si="1"/>
        <v>193.16025364452577</v>
      </c>
      <c r="C77" s="11"/>
    </row>
    <row r="78" spans="1:3" x14ac:dyDescent="0.25">
      <c r="A78" s="11">
        <v>76</v>
      </c>
      <c r="B78" s="11">
        <f t="shared" si="1"/>
        <v>192.94074151295933</v>
      </c>
      <c r="C78" s="11"/>
    </row>
    <row r="79" spans="1:3" x14ac:dyDescent="0.25">
      <c r="A79" s="11">
        <v>77</v>
      </c>
      <c r="B79" s="11">
        <f t="shared" si="1"/>
        <v>192.71650579565326</v>
      </c>
      <c r="C79" s="11"/>
    </row>
    <row r="80" spans="1:3" x14ac:dyDescent="0.25">
      <c r="A80" s="11">
        <v>78</v>
      </c>
      <c r="B80" s="11">
        <f t="shared" si="1"/>
        <v>192.48761293848995</v>
      </c>
      <c r="C80" s="11"/>
    </row>
    <row r="81" spans="1:3" x14ac:dyDescent="0.25">
      <c r="A81" s="11">
        <v>79</v>
      </c>
      <c r="B81" s="11">
        <f t="shared" si="1"/>
        <v>192.25413076736288</v>
      </c>
      <c r="C81" s="11"/>
    </row>
    <row r="82" spans="1:3" x14ac:dyDescent="0.25">
      <c r="A82" s="11">
        <v>80</v>
      </c>
      <c r="B82" s="11">
        <f t="shared" si="1"/>
        <v>192.01612846807836</v>
      </c>
      <c r="C82" s="11"/>
    </row>
    <row r="83" spans="1:3" x14ac:dyDescent="0.25">
      <c r="A83" s="11">
        <v>81</v>
      </c>
      <c r="B83" s="11">
        <f t="shared" si="1"/>
        <v>191.77367656585415</v>
      </c>
      <c r="C83" s="11"/>
    </row>
    <row r="84" spans="1:3" x14ac:dyDescent="0.25">
      <c r="A84" s="11">
        <v>82</v>
      </c>
      <c r="B84" s="11">
        <f t="shared" si="1"/>
        <v>191.52684690442143</v>
      </c>
      <c r="C84" s="11"/>
    </row>
    <row r="85" spans="1:3" x14ac:dyDescent="0.25">
      <c r="A85" s="11">
        <v>83</v>
      </c>
      <c r="B85" s="11">
        <f t="shared" si="1"/>
        <v>191.27571262473589</v>
      </c>
      <c r="C85" s="11"/>
    </row>
    <row r="86" spans="1:3" x14ac:dyDescent="0.25">
      <c r="A86" s="11">
        <v>84</v>
      </c>
      <c r="B86" s="11">
        <f t="shared" si="1"/>
        <v>191.02034814330452</v>
      </c>
      <c r="C86" s="11"/>
    </row>
    <row r="87" spans="1:3" x14ac:dyDescent="0.25">
      <c r="A87" s="11">
        <v>85</v>
      </c>
      <c r="B87" s="11">
        <f t="shared" si="1"/>
        <v>190.7608291301344</v>
      </c>
      <c r="C87" s="11"/>
    </row>
    <row r="88" spans="1:3" x14ac:dyDescent="0.25">
      <c r="A88" s="11">
        <v>86</v>
      </c>
      <c r="B88" s="11">
        <f t="shared" si="1"/>
        <v>190.49723248631</v>
      </c>
      <c r="C88" s="11"/>
    </row>
    <row r="89" spans="1:3" x14ac:dyDescent="0.25">
      <c r="A89" s="11">
        <v>87</v>
      </c>
      <c r="B89" s="11">
        <f t="shared" si="1"/>
        <v>190.22963632120579</v>
      </c>
      <c r="C89" s="11"/>
    </row>
    <row r="90" spans="1:3" x14ac:dyDescent="0.25">
      <c r="A90" s="11">
        <v>88</v>
      </c>
      <c r="B90" s="11">
        <f t="shared" si="1"/>
        <v>189.95811992934065</v>
      </c>
      <c r="C90" s="11"/>
    </row>
    <row r="91" spans="1:3" x14ac:dyDescent="0.25">
      <c r="A91" s="11">
        <v>89</v>
      </c>
      <c r="B91" s="11">
        <f t="shared" si="1"/>
        <v>189.68276376688132</v>
      </c>
      <c r="C91" s="11"/>
    </row>
    <row r="92" spans="1:3" x14ac:dyDescent="0.25">
      <c r="A92" s="11">
        <v>90</v>
      </c>
      <c r="B92" s="11">
        <f t="shared" si="1"/>
        <v>189.40364942780141</v>
      </c>
      <c r="C92" s="11"/>
    </row>
    <row r="93" spans="1:3" x14ac:dyDescent="0.25">
      <c r="A93" s="11">
        <v>91</v>
      </c>
      <c r="B93" s="11">
        <f t="shared" si="1"/>
        <v>189.12085961970334</v>
      </c>
      <c r="C93" s="11"/>
    </row>
    <row r="94" spans="1:3" x14ac:dyDescent="0.25">
      <c r="A94" s="11">
        <v>92</v>
      </c>
      <c r="B94" s="11">
        <f t="shared" si="1"/>
        <v>188.83447813931042</v>
      </c>
      <c r="C94" s="11"/>
    </row>
    <row r="95" spans="1:3" x14ac:dyDescent="0.25">
      <c r="A95" s="11">
        <v>93</v>
      </c>
      <c r="B95" s="11">
        <f t="shared" si="1"/>
        <v>188.54458984763582</v>
      </c>
      <c r="C95" s="11"/>
    </row>
    <row r="96" spans="1:3" x14ac:dyDescent="0.25">
      <c r="A96" s="11">
        <v>94</v>
      </c>
      <c r="B96" s="11">
        <f t="shared" si="1"/>
        <v>188.25128064483673</v>
      </c>
      <c r="C96" s="11"/>
    </row>
    <row r="97" spans="1:3" x14ac:dyDescent="0.25">
      <c r="A97" s="11">
        <v>95</v>
      </c>
      <c r="B97" s="11">
        <f t="shared" si="1"/>
        <v>187.95463744476007</v>
      </c>
      <c r="C97" s="11"/>
    </row>
    <row r="98" spans="1:3" x14ac:dyDescent="0.25">
      <c r="A98" s="11">
        <v>96</v>
      </c>
      <c r="B98" s="11">
        <f t="shared" si="1"/>
        <v>187.65474814918807</v>
      </c>
      <c r="C98" s="11"/>
    </row>
    <row r="99" spans="1:3" x14ac:dyDescent="0.25">
      <c r="A99" s="11">
        <v>97</v>
      </c>
      <c r="B99" s="11">
        <f t="shared" si="1"/>
        <v>187.35170162179116</v>
      </c>
      <c r="C99" s="11"/>
    </row>
    <row r="100" spans="1:3" x14ac:dyDescent="0.25">
      <c r="A100" s="11">
        <v>98</v>
      </c>
      <c r="B100" s="11">
        <f t="shared" si="1"/>
        <v>187.04558766179571</v>
      </c>
      <c r="C100" s="11"/>
    </row>
    <row r="101" spans="1:3" x14ac:dyDescent="0.25">
      <c r="A101" s="11">
        <v>99</v>
      </c>
      <c r="B101" s="11">
        <f t="shared" si="1"/>
        <v>186.73649697737451</v>
      </c>
      <c r="C101" s="11"/>
    </row>
    <row r="102" spans="1:3" x14ac:dyDescent="0.25">
      <c r="A102" s="11">
        <v>100</v>
      </c>
      <c r="B102" s="11">
        <f t="shared" si="1"/>
        <v>186.42452115876813</v>
      </c>
      <c r="C102" s="11"/>
    </row>
    <row r="103" spans="1:3" x14ac:dyDescent="0.25">
      <c r="A103" s="11">
        <v>101</v>
      </c>
      <c r="B103" s="11">
        <f t="shared" si="1"/>
        <v>186.10975265114456</v>
      </c>
      <c r="C103" s="11"/>
    </row>
    <row r="104" spans="1:3" x14ac:dyDescent="0.25">
      <c r="A104" s="11">
        <v>102</v>
      </c>
      <c r="B104" s="11">
        <f t="shared" si="1"/>
        <v>185.79228472720592</v>
      </c>
      <c r="C104" s="11"/>
    </row>
    <row r="105" spans="1:3" x14ac:dyDescent="0.25">
      <c r="A105" s="11">
        <v>103</v>
      </c>
      <c r="B105" s="11">
        <f t="shared" si="1"/>
        <v>185.47221145954953</v>
      </c>
      <c r="C105" s="11"/>
    </row>
    <row r="106" spans="1:3" x14ac:dyDescent="0.25">
      <c r="A106" s="11">
        <v>104</v>
      </c>
      <c r="B106" s="11">
        <f t="shared" si="1"/>
        <v>185.14962769279239</v>
      </c>
      <c r="C106" s="11"/>
    </row>
    <row r="107" spans="1:3" x14ac:dyDescent="0.25">
      <c r="A107" s="11">
        <v>105</v>
      </c>
      <c r="B107" s="11">
        <f t="shared" si="1"/>
        <v>184.82462901546651</v>
      </c>
      <c r="C107" s="11"/>
    </row>
    <row r="108" spans="1:3" x14ac:dyDescent="0.25">
      <c r="A108" s="11">
        <v>106</v>
      </c>
      <c r="B108" s="11">
        <f t="shared" si="1"/>
        <v>184.49731173169403</v>
      </c>
      <c r="C108" s="11"/>
    </row>
    <row r="109" spans="1:3" x14ac:dyDescent="0.25">
      <c r="A109" s="11">
        <v>107</v>
      </c>
      <c r="B109" s="11">
        <f t="shared" si="1"/>
        <v>184.16777283265017</v>
      </c>
      <c r="C109" s="11"/>
    </row>
    <row r="110" spans="1:3" x14ac:dyDescent="0.25">
      <c r="A110" s="11">
        <v>108</v>
      </c>
      <c r="B110" s="11">
        <f t="shared" si="1"/>
        <v>183.83610996782284</v>
      </c>
      <c r="C110" s="11"/>
    </row>
    <row r="111" spans="1:3" x14ac:dyDescent="0.25">
      <c r="A111" s="11">
        <v>109</v>
      </c>
      <c r="B111" s="11">
        <f t="shared" si="1"/>
        <v>183.50242141607669</v>
      </c>
      <c r="C111" s="11"/>
    </row>
    <row r="112" spans="1:3" x14ac:dyDescent="0.25">
      <c r="A112" s="11">
        <v>110</v>
      </c>
      <c r="B112" s="11">
        <f t="shared" si="1"/>
        <v>183.16680605653119</v>
      </c>
      <c r="C112" s="11"/>
    </row>
    <row r="113" spans="1:3" x14ac:dyDescent="0.25">
      <c r="A113" s="11">
        <v>111</v>
      </c>
      <c r="B113" s="11">
        <f t="shared" si="1"/>
        <v>182.82936333926057</v>
      </c>
      <c r="C113" s="11"/>
    </row>
    <row r="114" spans="1:3" x14ac:dyDescent="0.25">
      <c r="A114" s="11">
        <v>112</v>
      </c>
      <c r="B114" s="11">
        <f t="shared" si="1"/>
        <v>182.49019325582458</v>
      </c>
      <c r="C114" s="11"/>
    </row>
    <row r="115" spans="1:3" x14ac:dyDescent="0.25">
      <c r="A115" s="11">
        <v>113</v>
      </c>
      <c r="B115" s="11">
        <f t="shared" si="1"/>
        <v>182.1493963096388</v>
      </c>
      <c r="C115" s="11"/>
    </row>
    <row r="116" spans="1:3" x14ac:dyDescent="0.25">
      <c r="A116" s="11">
        <v>114</v>
      </c>
      <c r="B116" s="11">
        <f t="shared" si="1"/>
        <v>181.80707348619339</v>
      </c>
      <c r="C116" s="11"/>
    </row>
    <row r="117" spans="1:3" x14ac:dyDescent="0.25">
      <c r="A117" s="11">
        <v>115</v>
      </c>
      <c r="B117" s="11">
        <f t="shared" si="1"/>
        <v>181.46332622312889</v>
      </c>
      <c r="C117" s="11"/>
    </row>
    <row r="118" spans="1:3" x14ac:dyDescent="0.25">
      <c r="A118" s="11">
        <v>116</v>
      </c>
      <c r="B118" s="11">
        <f t="shared" si="1"/>
        <v>181.11825638017802</v>
      </c>
      <c r="C118" s="11"/>
    </row>
    <row r="119" spans="1:3" x14ac:dyDescent="0.25">
      <c r="A119" s="11">
        <v>117</v>
      </c>
      <c r="B119" s="11">
        <f t="shared" si="1"/>
        <v>180.77196620898243</v>
      </c>
      <c r="C119" s="11"/>
    </row>
    <row r="120" spans="1:3" x14ac:dyDescent="0.25">
      <c r="A120" s="11">
        <v>118</v>
      </c>
      <c r="B120" s="11">
        <f t="shared" si="1"/>
        <v>180.42455832279344</v>
      </c>
      <c r="C120" s="11"/>
    </row>
    <row r="121" spans="1:3" x14ac:dyDescent="0.25">
      <c r="A121" s="11">
        <v>119</v>
      </c>
      <c r="B121" s="11">
        <f t="shared" si="1"/>
        <v>180.07613566606537</v>
      </c>
      <c r="C121" s="11"/>
    </row>
    <row r="122" spans="1:3" x14ac:dyDescent="0.25">
      <c r="A122" s="11">
        <v>120</v>
      </c>
      <c r="B122" s="11">
        <f t="shared" si="1"/>
        <v>179.72680148395102</v>
      </c>
      <c r="C122" s="11"/>
    </row>
    <row r="123" spans="1:3" x14ac:dyDescent="0.25">
      <c r="A123" s="11">
        <v>121</v>
      </c>
      <c r="B123" s="11">
        <f t="shared" si="1"/>
        <v>179.37665929170777</v>
      </c>
      <c r="C123" s="11"/>
    </row>
    <row r="124" spans="1:3" x14ac:dyDescent="0.25">
      <c r="A124" s="11">
        <v>122</v>
      </c>
      <c r="B124" s="11">
        <f t="shared" si="1"/>
        <v>179.02581284402387</v>
      </c>
      <c r="C124" s="11"/>
    </row>
    <row r="125" spans="1:3" x14ac:dyDescent="0.25">
      <c r="A125" s="11">
        <v>123</v>
      </c>
      <c r="B125" s="11">
        <f t="shared" si="1"/>
        <v>178.67436610427367</v>
      </c>
      <c r="C125" s="11"/>
    </row>
    <row r="126" spans="1:3" x14ac:dyDescent="0.25">
      <c r="A126" s="11">
        <v>124</v>
      </c>
      <c r="B126" s="11">
        <f t="shared" si="1"/>
        <v>178.32242321371098</v>
      </c>
      <c r="C126" s="11"/>
    </row>
    <row r="127" spans="1:3" x14ac:dyDescent="0.25">
      <c r="A127" s="11">
        <v>125</v>
      </c>
      <c r="B127" s="11">
        <f t="shared" si="1"/>
        <v>177.97008846060984</v>
      </c>
      <c r="C127" s="11"/>
    </row>
    <row r="128" spans="1:3" x14ac:dyDescent="0.25">
      <c r="A128" s="11">
        <v>126</v>
      </c>
      <c r="B128" s="11">
        <f t="shared" si="1"/>
        <v>177.61746624936163</v>
      </c>
      <c r="C128" s="11"/>
    </row>
    <row r="129" spans="1:3" x14ac:dyDescent="0.25">
      <c r="A129" s="11">
        <v>127</v>
      </c>
      <c r="B129" s="11">
        <f t="shared" si="1"/>
        <v>177.26466106953768</v>
      </c>
      <c r="C129" s="11"/>
    </row>
    <row r="130" spans="1:3" x14ac:dyDescent="0.25">
      <c r="A130" s="11">
        <v>128</v>
      </c>
      <c r="B130" s="11">
        <f t="shared" si="1"/>
        <v>176.91177746492698</v>
      </c>
      <c r="C130" s="11"/>
    </row>
    <row r="131" spans="1:3" x14ac:dyDescent="0.25">
      <c r="A131" s="11">
        <v>129</v>
      </c>
      <c r="B131" s="11">
        <f t="shared" si="1"/>
        <v>176.55892000255744</v>
      </c>
      <c r="C131" s="11"/>
    </row>
    <row r="132" spans="1:3" x14ac:dyDescent="0.25">
      <c r="A132" s="11">
        <v>130</v>
      </c>
      <c r="B132" s="11">
        <f t="shared" ref="B132:B195" si="2">(20.5*SIN(((2*PI()*A132)/365)-((1241*PI())/730)))+177</f>
        <v>176.20619324171042</v>
      </c>
      <c r="C132" s="11"/>
    </row>
    <row r="133" spans="1:3" x14ac:dyDescent="0.25">
      <c r="A133" s="11">
        <v>131</v>
      </c>
      <c r="B133" s="11">
        <f t="shared" si="2"/>
        <v>175.85370170293763</v>
      </c>
      <c r="C133" s="11"/>
    </row>
    <row r="134" spans="1:3" x14ac:dyDescent="0.25">
      <c r="A134" s="11">
        <v>132</v>
      </c>
      <c r="B134" s="11">
        <f t="shared" si="2"/>
        <v>175.50154983708941</v>
      </c>
      <c r="C134" s="11"/>
    </row>
    <row r="135" spans="1:3" x14ac:dyDescent="0.25">
      <c r="A135" s="11">
        <v>133</v>
      </c>
      <c r="B135" s="11">
        <f t="shared" si="2"/>
        <v>175.14984199436367</v>
      </c>
      <c r="C135" s="11"/>
    </row>
    <row r="136" spans="1:3" x14ac:dyDescent="0.25">
      <c r="A136" s="11">
        <v>134</v>
      </c>
      <c r="B136" s="11">
        <f t="shared" si="2"/>
        <v>174.79868239338467</v>
      </c>
      <c r="C136" s="11"/>
    </row>
    <row r="137" spans="1:3" x14ac:dyDescent="0.25">
      <c r="A137" s="11">
        <v>135</v>
      </c>
      <c r="B137" s="11">
        <f t="shared" si="2"/>
        <v>174.44817509032083</v>
      </c>
      <c r="C137" s="11"/>
    </row>
    <row r="138" spans="1:3" x14ac:dyDescent="0.25">
      <c r="A138" s="11">
        <v>136</v>
      </c>
      <c r="B138" s="11">
        <f t="shared" si="2"/>
        <v>174.09842394805062</v>
      </c>
      <c r="C138" s="11"/>
    </row>
    <row r="139" spans="1:3" x14ac:dyDescent="0.25">
      <c r="A139" s="11">
        <v>137</v>
      </c>
      <c r="B139" s="11">
        <f t="shared" si="2"/>
        <v>173.74953260538575</v>
      </c>
      <c r="C139" s="11"/>
    </row>
    <row r="140" spans="1:3" x14ac:dyDescent="0.25">
      <c r="A140" s="11">
        <v>138</v>
      </c>
      <c r="B140" s="11">
        <f t="shared" si="2"/>
        <v>173.40160444636072</v>
      </c>
      <c r="C140" s="11"/>
    </row>
    <row r="141" spans="1:3" x14ac:dyDescent="0.25">
      <c r="A141" s="11">
        <v>139</v>
      </c>
      <c r="B141" s="11">
        <f t="shared" si="2"/>
        <v>173.05474256959798</v>
      </c>
      <c r="C141" s="11"/>
    </row>
    <row r="142" spans="1:3" x14ac:dyDescent="0.25">
      <c r="A142" s="11">
        <v>140</v>
      </c>
      <c r="B142" s="11">
        <f t="shared" si="2"/>
        <v>172.7090497577575</v>
      </c>
      <c r="C142" s="11"/>
    </row>
    <row r="143" spans="1:3" x14ac:dyDescent="0.25">
      <c r="A143" s="11">
        <v>141</v>
      </c>
      <c r="B143" s="11">
        <f t="shared" si="2"/>
        <v>172.36462844708009</v>
      </c>
      <c r="C143" s="11"/>
    </row>
    <row r="144" spans="1:3" x14ac:dyDescent="0.25">
      <c r="A144" s="11">
        <v>142</v>
      </c>
      <c r="B144" s="11">
        <f t="shared" si="2"/>
        <v>172.02158069703333</v>
      </c>
      <c r="C144" s="11"/>
    </row>
    <row r="145" spans="1:3" x14ac:dyDescent="0.25">
      <c r="A145" s="11">
        <v>143</v>
      </c>
      <c r="B145" s="11">
        <f t="shared" si="2"/>
        <v>171.68000816006909</v>
      </c>
      <c r="C145" s="11"/>
    </row>
    <row r="146" spans="1:3" x14ac:dyDescent="0.25">
      <c r="A146" s="11">
        <v>144</v>
      </c>
      <c r="B146" s="11">
        <f t="shared" si="2"/>
        <v>171.34001205150187</v>
      </c>
      <c r="C146" s="11"/>
    </row>
    <row r="147" spans="1:3" x14ac:dyDescent="0.25">
      <c r="A147" s="11">
        <v>145</v>
      </c>
      <c r="B147" s="11">
        <f t="shared" si="2"/>
        <v>171.00169311951635</v>
      </c>
      <c r="C147" s="11"/>
    </row>
    <row r="148" spans="1:3" x14ac:dyDescent="0.25">
      <c r="A148" s="11">
        <v>146</v>
      </c>
      <c r="B148" s="11">
        <f t="shared" si="2"/>
        <v>170.66515161531356</v>
      </c>
      <c r="C148" s="11"/>
    </row>
    <row r="149" spans="1:3" x14ac:dyDescent="0.25">
      <c r="A149" s="11">
        <v>147</v>
      </c>
      <c r="B149" s="11">
        <f t="shared" si="2"/>
        <v>170.33048726340439</v>
      </c>
      <c r="C149" s="11"/>
    </row>
    <row r="150" spans="1:3" x14ac:dyDescent="0.25">
      <c r="A150" s="11">
        <v>148</v>
      </c>
      <c r="B150" s="11">
        <f t="shared" si="2"/>
        <v>169.99779923205895</v>
      </c>
      <c r="C150" s="11"/>
    </row>
    <row r="151" spans="1:3" x14ac:dyDescent="0.25">
      <c r="A151" s="11">
        <v>149</v>
      </c>
      <c r="B151" s="11">
        <f t="shared" si="2"/>
        <v>169.66718610392093</v>
      </c>
      <c r="C151" s="11"/>
    </row>
    <row r="152" spans="1:3" x14ac:dyDescent="0.25">
      <c r="A152" s="11">
        <v>150</v>
      </c>
      <c r="B152" s="11">
        <f t="shared" si="2"/>
        <v>169.33874584679538</v>
      </c>
      <c r="C152" s="11"/>
    </row>
    <row r="153" spans="1:3" x14ac:dyDescent="0.25">
      <c r="A153" s="11">
        <v>151</v>
      </c>
      <c r="B153" s="11">
        <f t="shared" si="2"/>
        <v>169.01257578461883</v>
      </c>
      <c r="C153" s="11"/>
    </row>
    <row r="154" spans="1:3" x14ac:dyDescent="0.25">
      <c r="A154" s="11">
        <v>152</v>
      </c>
      <c r="B154" s="11">
        <f t="shared" si="2"/>
        <v>168.68877256862007</v>
      </c>
      <c r="C154" s="11"/>
    </row>
    <row r="155" spans="1:3" x14ac:dyDescent="0.25">
      <c r="A155" s="11">
        <v>153</v>
      </c>
      <c r="B155" s="11">
        <f t="shared" si="2"/>
        <v>168.36743214868017</v>
      </c>
      <c r="C155" s="11"/>
    </row>
    <row r="156" spans="1:3" x14ac:dyDescent="0.25">
      <c r="A156" s="11">
        <v>154</v>
      </c>
      <c r="B156" s="11">
        <f t="shared" si="2"/>
        <v>168.04864974490067</v>
      </c>
      <c r="C156" s="11"/>
    </row>
    <row r="157" spans="1:3" x14ac:dyDescent="0.25">
      <c r="A157" s="11">
        <v>155</v>
      </c>
      <c r="B157" s="11">
        <f t="shared" si="2"/>
        <v>167.73251981938776</v>
      </c>
      <c r="C157" s="11"/>
    </row>
    <row r="158" spans="1:3" x14ac:dyDescent="0.25">
      <c r="A158" s="11">
        <v>156</v>
      </c>
      <c r="B158" s="11">
        <f t="shared" si="2"/>
        <v>167.41913604826095</v>
      </c>
      <c r="C158" s="11"/>
    </row>
    <row r="159" spans="1:3" x14ac:dyDescent="0.25">
      <c r="A159" s="11">
        <v>157</v>
      </c>
      <c r="B159" s="11">
        <f t="shared" si="2"/>
        <v>167.10859129389502</v>
      </c>
      <c r="C159" s="11"/>
    </row>
    <row r="160" spans="1:3" x14ac:dyDescent="0.25">
      <c r="A160" s="11">
        <v>158</v>
      </c>
      <c r="B160" s="11">
        <f t="shared" si="2"/>
        <v>166.80097757740279</v>
      </c>
      <c r="C160" s="11"/>
    </row>
    <row r="161" spans="1:3" x14ac:dyDescent="0.25">
      <c r="A161" s="11">
        <v>159</v>
      </c>
      <c r="B161" s="11">
        <f t="shared" si="2"/>
        <v>166.49638605136732</v>
      </c>
      <c r="C161" s="11"/>
    </row>
    <row r="162" spans="1:3" x14ac:dyDescent="0.25">
      <c r="A162" s="11">
        <v>160</v>
      </c>
      <c r="B162" s="11">
        <f t="shared" si="2"/>
        <v>166.19490697283138</v>
      </c>
      <c r="C162" s="11"/>
    </row>
    <row r="163" spans="1:3" x14ac:dyDescent="0.25">
      <c r="A163" s="11">
        <v>161</v>
      </c>
      <c r="B163" s="11">
        <f t="shared" si="2"/>
        <v>165.89662967655238</v>
      </c>
      <c r="C163" s="11"/>
    </row>
    <row r="164" spans="1:3" x14ac:dyDescent="0.25">
      <c r="A164" s="11">
        <v>162</v>
      </c>
      <c r="B164" s="11">
        <f t="shared" si="2"/>
        <v>165.60164254853058</v>
      </c>
      <c r="C164" s="11"/>
    </row>
    <row r="165" spans="1:3" x14ac:dyDescent="0.25">
      <c r="A165" s="11">
        <v>163</v>
      </c>
      <c r="B165" s="11">
        <f t="shared" si="2"/>
        <v>165.31003299981836</v>
      </c>
      <c r="C165" s="11"/>
    </row>
    <row r="166" spans="1:3" x14ac:dyDescent="0.25">
      <c r="A166" s="11">
        <v>164</v>
      </c>
      <c r="B166" s="11">
        <f t="shared" si="2"/>
        <v>165.02188744061846</v>
      </c>
      <c r="C166" s="11"/>
    </row>
    <row r="167" spans="1:3" x14ac:dyDescent="0.25">
      <c r="A167" s="11">
        <v>165</v>
      </c>
      <c r="B167" s="11">
        <f t="shared" si="2"/>
        <v>164.73729125467872</v>
      </c>
      <c r="C167" s="11"/>
    </row>
    <row r="168" spans="1:3" x14ac:dyDescent="0.25">
      <c r="A168" s="11">
        <v>166</v>
      </c>
      <c r="B168" s="11">
        <f t="shared" si="2"/>
        <v>164.45632877399115</v>
      </c>
      <c r="C168" s="11"/>
    </row>
    <row r="169" spans="1:3" x14ac:dyDescent="0.25">
      <c r="A169" s="11">
        <v>167</v>
      </c>
      <c r="B169" s="11">
        <f t="shared" si="2"/>
        <v>164.17908325380245</v>
      </c>
      <c r="C169" s="11"/>
    </row>
    <row r="170" spans="1:3" x14ac:dyDescent="0.25">
      <c r="A170" s="11">
        <v>168</v>
      </c>
      <c r="B170" s="11">
        <f t="shared" si="2"/>
        <v>163.9056368479437</v>
      </c>
      <c r="C170" s="11"/>
    </row>
    <row r="171" spans="1:3" x14ac:dyDescent="0.25">
      <c r="A171" s="11">
        <v>169</v>
      </c>
      <c r="B171" s="11">
        <f t="shared" si="2"/>
        <v>163.63607058448639</v>
      </c>
      <c r="C171" s="11"/>
    </row>
    <row r="172" spans="1:3" x14ac:dyDescent="0.25">
      <c r="A172" s="11">
        <v>170</v>
      </c>
      <c r="B172" s="11">
        <f t="shared" si="2"/>
        <v>163.37046434173212</v>
      </c>
      <c r="C172" s="11"/>
    </row>
    <row r="173" spans="1:3" x14ac:dyDescent="0.25">
      <c r="A173" s="11">
        <v>171</v>
      </c>
      <c r="B173" s="11">
        <f t="shared" si="2"/>
        <v>163.10889682454288</v>
      </c>
      <c r="C173" s="11"/>
    </row>
    <row r="174" spans="1:3" x14ac:dyDescent="0.25">
      <c r="A174" s="11">
        <v>172</v>
      </c>
      <c r="B174" s="11">
        <f t="shared" si="2"/>
        <v>162.85144554101907</v>
      </c>
      <c r="C174" s="11"/>
    </row>
    <row r="175" spans="1:3" x14ac:dyDescent="0.25">
      <c r="A175" s="11">
        <v>173</v>
      </c>
      <c r="B175" s="11">
        <f t="shared" si="2"/>
        <v>162.59818677953228</v>
      </c>
      <c r="C175" s="11"/>
    </row>
    <row r="176" spans="1:3" x14ac:dyDescent="0.25">
      <c r="A176" s="11">
        <v>174</v>
      </c>
      <c r="B176" s="11">
        <f t="shared" si="2"/>
        <v>162.34919558611929</v>
      </c>
      <c r="C176" s="11"/>
    </row>
    <row r="177" spans="1:3" x14ac:dyDescent="0.25">
      <c r="A177" s="11">
        <v>175</v>
      </c>
      <c r="B177" s="11">
        <f t="shared" si="2"/>
        <v>162.1045457422444</v>
      </c>
      <c r="C177" s="11"/>
    </row>
    <row r="178" spans="1:3" x14ac:dyDescent="0.25">
      <c r="A178" s="11">
        <v>176</v>
      </c>
      <c r="B178" s="11">
        <f t="shared" si="2"/>
        <v>161.86430974293631</v>
      </c>
      <c r="C178" s="11"/>
    </row>
    <row r="179" spans="1:3" x14ac:dyDescent="0.25">
      <c r="A179" s="11">
        <v>177</v>
      </c>
      <c r="B179" s="11">
        <f t="shared" si="2"/>
        <v>161.62855877530635</v>
      </c>
      <c r="C179" s="11"/>
    </row>
    <row r="180" spans="1:3" x14ac:dyDescent="0.25">
      <c r="A180" s="11">
        <v>178</v>
      </c>
      <c r="B180" s="11">
        <f t="shared" si="2"/>
        <v>161.39736269745413</v>
      </c>
      <c r="C180" s="11"/>
    </row>
    <row r="181" spans="1:3" x14ac:dyDescent="0.25">
      <c r="A181" s="11">
        <v>179</v>
      </c>
      <c r="B181" s="11">
        <f t="shared" si="2"/>
        <v>161.17079001776713</v>
      </c>
      <c r="C181" s="11"/>
    </row>
    <row r="182" spans="1:3" x14ac:dyDescent="0.25">
      <c r="A182" s="11">
        <v>180</v>
      </c>
      <c r="B182" s="11">
        <f t="shared" si="2"/>
        <v>160.9489078746202</v>
      </c>
      <c r="C182" s="11"/>
    </row>
    <row r="183" spans="1:3" x14ac:dyDescent="0.25">
      <c r="A183" s="11">
        <v>181</v>
      </c>
      <c r="B183" s="11">
        <f t="shared" si="2"/>
        <v>160.73178201648096</v>
      </c>
      <c r="C183" s="11"/>
    </row>
    <row r="184" spans="1:3" x14ac:dyDescent="0.25">
      <c r="A184" s="11">
        <v>182</v>
      </c>
      <c r="B184" s="11">
        <f t="shared" si="2"/>
        <v>160.51947678242718</v>
      </c>
      <c r="C184" s="11"/>
    </row>
    <row r="185" spans="1:3" x14ac:dyDescent="0.25">
      <c r="A185" s="11">
        <v>183</v>
      </c>
      <c r="B185" s="11">
        <f t="shared" si="2"/>
        <v>160.31205508308153</v>
      </c>
      <c r="C185" s="11"/>
    </row>
    <row r="186" spans="1:3" x14ac:dyDescent="0.25">
      <c r="A186" s="11">
        <v>184</v>
      </c>
      <c r="B186" s="11">
        <f t="shared" si="2"/>
        <v>160.10957838197015</v>
      </c>
      <c r="C186" s="11"/>
    </row>
    <row r="187" spans="1:3" x14ac:dyDescent="0.25">
      <c r="A187" s="11">
        <v>185</v>
      </c>
      <c r="B187" s="11">
        <f t="shared" si="2"/>
        <v>159.91210667730931</v>
      </c>
      <c r="C187" s="11"/>
    </row>
    <row r="188" spans="1:3" x14ac:dyDescent="0.25">
      <c r="A188" s="11">
        <v>186</v>
      </c>
      <c r="B188" s="11">
        <f t="shared" si="2"/>
        <v>159.71969848422697</v>
      </c>
      <c r="C188" s="11"/>
    </row>
    <row r="189" spans="1:3" x14ac:dyDescent="0.25">
      <c r="A189" s="11">
        <v>187</v>
      </c>
      <c r="B189" s="11">
        <f t="shared" si="2"/>
        <v>159.53241081742317</v>
      </c>
      <c r="C189" s="11"/>
    </row>
    <row r="190" spans="1:3" x14ac:dyDescent="0.25">
      <c r="A190" s="11">
        <v>188</v>
      </c>
      <c r="B190" s="11">
        <f t="shared" si="2"/>
        <v>159.35029917427562</v>
      </c>
      <c r="C190" s="11"/>
    </row>
    <row r="191" spans="1:3" x14ac:dyDescent="0.25">
      <c r="A191" s="11">
        <v>189</v>
      </c>
      <c r="B191" s="11">
        <f t="shared" si="2"/>
        <v>159.17341751839447</v>
      </c>
      <c r="C191" s="11"/>
    </row>
    <row r="192" spans="1:3" x14ac:dyDescent="0.25">
      <c r="A192" s="11">
        <v>190</v>
      </c>
      <c r="B192" s="11">
        <f t="shared" si="2"/>
        <v>159.0018182636318</v>
      </c>
      <c r="C192" s="11"/>
    </row>
    <row r="193" spans="1:3" x14ac:dyDescent="0.25">
      <c r="A193" s="11">
        <v>191</v>
      </c>
      <c r="B193" s="11">
        <f t="shared" si="2"/>
        <v>158.83555225855017</v>
      </c>
      <c r="C193" s="11"/>
    </row>
    <row r="194" spans="1:3" x14ac:dyDescent="0.25">
      <c r="A194" s="11">
        <v>192</v>
      </c>
      <c r="B194" s="11">
        <f t="shared" si="2"/>
        <v>158.67466877135524</v>
      </c>
      <c r="C194" s="11"/>
    </row>
    <row r="195" spans="1:3" x14ac:dyDescent="0.25">
      <c r="A195" s="11">
        <v>193</v>
      </c>
      <c r="B195" s="11">
        <f t="shared" si="2"/>
        <v>158.51921547529636</v>
      </c>
      <c r="C195" s="11"/>
    </row>
    <row r="196" spans="1:3" x14ac:dyDescent="0.25">
      <c r="A196" s="11">
        <v>194</v>
      </c>
      <c r="B196" s="11">
        <f t="shared" ref="B196:B259" si="3">(20.5*SIN(((2*PI()*A196)/365)-((1241*PI())/730)))+177</f>
        <v>158.36923843454019</v>
      </c>
      <c r="C196" s="11"/>
    </row>
    <row r="197" spans="1:3" x14ac:dyDescent="0.25">
      <c r="A197" s="11">
        <v>195</v>
      </c>
      <c r="B197" s="11">
        <f t="shared" si="3"/>
        <v>158.22478209052062</v>
      </c>
      <c r="C197" s="11"/>
    </row>
    <row r="198" spans="1:3" x14ac:dyDescent="0.25">
      <c r="A198" s="11">
        <v>196</v>
      </c>
      <c r="B198" s="11">
        <f t="shared" si="3"/>
        <v>158.08588924877</v>
      </c>
      <c r="C198" s="11"/>
    </row>
    <row r="199" spans="1:3" x14ac:dyDescent="0.25">
      <c r="A199" s="11">
        <v>197</v>
      </c>
      <c r="B199" s="11">
        <f t="shared" si="3"/>
        <v>157.95260106623493</v>
      </c>
      <c r="C199" s="11"/>
    </row>
    <row r="200" spans="1:3" x14ac:dyDescent="0.25">
      <c r="A200" s="11">
        <v>198</v>
      </c>
      <c r="B200" s="11">
        <f t="shared" si="3"/>
        <v>157.82495703908046</v>
      </c>
      <c r="C200" s="11"/>
    </row>
    <row r="201" spans="1:3" x14ac:dyDescent="0.25">
      <c r="A201" s="11">
        <v>199</v>
      </c>
      <c r="B201" s="11">
        <f t="shared" si="3"/>
        <v>157.70299499098664</v>
      </c>
      <c r="C201" s="11"/>
    </row>
    <row r="202" spans="1:3" x14ac:dyDescent="0.25">
      <c r="A202" s="11">
        <v>200</v>
      </c>
      <c r="B202" s="11">
        <f t="shared" si="3"/>
        <v>157.58675106194045</v>
      </c>
      <c r="C202" s="11"/>
    </row>
    <row r="203" spans="1:3" x14ac:dyDescent="0.25">
      <c r="A203" s="11">
        <v>201</v>
      </c>
      <c r="B203" s="11">
        <f t="shared" si="3"/>
        <v>157.47625969752684</v>
      </c>
      <c r="C203" s="11"/>
    </row>
    <row r="204" spans="1:3" x14ac:dyDescent="0.25">
      <c r="A204" s="11">
        <v>202</v>
      </c>
      <c r="B204" s="11">
        <f t="shared" si="3"/>
        <v>157.37155363872171</v>
      </c>
      <c r="C204" s="11"/>
    </row>
    <row r="205" spans="1:3" x14ac:dyDescent="0.25">
      <c r="A205" s="11">
        <v>203</v>
      </c>
      <c r="B205" s="11">
        <f t="shared" si="3"/>
        <v>157.27266391218996</v>
      </c>
      <c r="C205" s="11"/>
    </row>
    <row r="206" spans="1:3" x14ac:dyDescent="0.25">
      <c r="A206" s="11">
        <v>204</v>
      </c>
      <c r="B206" s="11">
        <f t="shared" si="3"/>
        <v>157.17961982109182</v>
      </c>
      <c r="C206" s="11"/>
    </row>
    <row r="207" spans="1:3" x14ac:dyDescent="0.25">
      <c r="A207" s="11">
        <v>205</v>
      </c>
      <c r="B207" s="11">
        <f t="shared" si="3"/>
        <v>157.09244893639951</v>
      </c>
      <c r="C207" s="11"/>
    </row>
    <row r="208" spans="1:3" x14ac:dyDescent="0.25">
      <c r="A208" s="11">
        <v>206</v>
      </c>
      <c r="B208" s="11">
        <f t="shared" si="3"/>
        <v>157.01117708872749</v>
      </c>
      <c r="C208" s="11"/>
    </row>
    <row r="209" spans="1:3" x14ac:dyDescent="0.25">
      <c r="A209" s="11">
        <v>207</v>
      </c>
      <c r="B209" s="11">
        <f t="shared" si="3"/>
        <v>156.93582836067824</v>
      </c>
      <c r="C209" s="11"/>
    </row>
    <row r="210" spans="1:3" x14ac:dyDescent="0.25">
      <c r="A210" s="11">
        <v>208</v>
      </c>
      <c r="B210" s="11">
        <f t="shared" si="3"/>
        <v>156.86642507970598</v>
      </c>
      <c r="C210" s="11"/>
    </row>
    <row r="211" spans="1:3" x14ac:dyDescent="0.25">
      <c r="A211" s="11">
        <v>209</v>
      </c>
      <c r="B211" s="11">
        <f t="shared" si="3"/>
        <v>156.80298781150077</v>
      </c>
      <c r="C211" s="11"/>
    </row>
    <row r="212" spans="1:3" x14ac:dyDescent="0.25">
      <c r="A212" s="11">
        <v>210</v>
      </c>
      <c r="B212" s="11">
        <f t="shared" si="3"/>
        <v>156.74553535389418</v>
      </c>
      <c r="C212" s="11"/>
    </row>
    <row r="213" spans="1:3" x14ac:dyDescent="0.25">
      <c r="A213" s="11">
        <v>211</v>
      </c>
      <c r="B213" s="11">
        <f t="shared" si="3"/>
        <v>156.69408473128942</v>
      </c>
      <c r="C213" s="11"/>
    </row>
    <row r="214" spans="1:3" x14ac:dyDescent="0.25">
      <c r="A214" s="11">
        <v>212</v>
      </c>
      <c r="B214" s="11">
        <f t="shared" si="3"/>
        <v>156.64865118961632</v>
      </c>
      <c r="C214" s="11"/>
    </row>
    <row r="215" spans="1:3" x14ac:dyDescent="0.25">
      <c r="A215" s="11">
        <v>213</v>
      </c>
      <c r="B215" s="11">
        <f t="shared" si="3"/>
        <v>156.60924819181383</v>
      </c>
      <c r="C215" s="11"/>
    </row>
    <row r="216" spans="1:3" x14ac:dyDescent="0.25">
      <c r="A216" s="11">
        <v>214</v>
      </c>
      <c r="B216" s="11">
        <f t="shared" si="3"/>
        <v>156.57588741384055</v>
      </c>
      <c r="C216" s="11"/>
    </row>
    <row r="217" spans="1:3" x14ac:dyDescent="0.25">
      <c r="A217" s="11">
        <v>215</v>
      </c>
      <c r="B217" s="11">
        <f t="shared" si="3"/>
        <v>156.54857874121498</v>
      </c>
      <c r="C217" s="11"/>
    </row>
    <row r="218" spans="1:3" x14ac:dyDescent="0.25">
      <c r="A218" s="11">
        <v>216</v>
      </c>
      <c r="B218" s="11">
        <f t="shared" si="3"/>
        <v>156.52733026608624</v>
      </c>
      <c r="C218" s="11"/>
    </row>
    <row r="219" spans="1:3" x14ac:dyDescent="0.25">
      <c r="A219" s="11">
        <v>217</v>
      </c>
      <c r="B219" s="11">
        <f t="shared" si="3"/>
        <v>156.51214828483606</v>
      </c>
      <c r="C219" s="11"/>
    </row>
    <row r="220" spans="1:3" x14ac:dyDescent="0.25">
      <c r="A220" s="11">
        <v>218</v>
      </c>
      <c r="B220" s="11">
        <f t="shared" si="3"/>
        <v>156.50303729621311</v>
      </c>
      <c r="C220" s="11"/>
    </row>
    <row r="221" spans="1:3" x14ac:dyDescent="0.25">
      <c r="A221" s="11">
        <v>219</v>
      </c>
      <c r="B221" s="11">
        <f t="shared" si="3"/>
        <v>156.5</v>
      </c>
      <c r="C221" s="11"/>
    </row>
    <row r="222" spans="1:3" x14ac:dyDescent="0.25">
      <c r="A222" s="11">
        <v>220</v>
      </c>
      <c r="B222" s="11">
        <f t="shared" si="3"/>
        <v>156.50303729621311</v>
      </c>
      <c r="C222" s="11"/>
    </row>
    <row r="223" spans="1:3" x14ac:dyDescent="0.25">
      <c r="A223" s="11">
        <v>221</v>
      </c>
      <c r="B223" s="11">
        <f t="shared" si="3"/>
        <v>156.51214828483606</v>
      </c>
      <c r="C223" s="11"/>
    </row>
    <row r="224" spans="1:3" x14ac:dyDescent="0.25">
      <c r="A224" s="11">
        <v>222</v>
      </c>
      <c r="B224" s="11">
        <f t="shared" si="3"/>
        <v>156.52733026608624</v>
      </c>
      <c r="C224" s="11"/>
    </row>
    <row r="225" spans="1:3" x14ac:dyDescent="0.25">
      <c r="A225" s="11">
        <v>223</v>
      </c>
      <c r="B225" s="11">
        <f t="shared" si="3"/>
        <v>156.54857874121498</v>
      </c>
      <c r="C225" s="11"/>
    </row>
    <row r="226" spans="1:3" x14ac:dyDescent="0.25">
      <c r="A226" s="11">
        <v>224</v>
      </c>
      <c r="B226" s="11">
        <f t="shared" si="3"/>
        <v>156.57588741384055</v>
      </c>
      <c r="C226" s="11"/>
    </row>
    <row r="227" spans="1:3" x14ac:dyDescent="0.25">
      <c r="A227" s="11">
        <v>225</v>
      </c>
      <c r="B227" s="11">
        <f t="shared" si="3"/>
        <v>156.60924819181383</v>
      </c>
      <c r="C227" s="11"/>
    </row>
    <row r="228" spans="1:3" x14ac:dyDescent="0.25">
      <c r="A228" s="11">
        <v>226</v>
      </c>
      <c r="B228" s="11">
        <f t="shared" si="3"/>
        <v>156.64865118961632</v>
      </c>
      <c r="C228" s="11"/>
    </row>
    <row r="229" spans="1:3" x14ac:dyDescent="0.25">
      <c r="A229" s="11">
        <v>227</v>
      </c>
      <c r="B229" s="11">
        <f t="shared" si="3"/>
        <v>156.69408473128942</v>
      </c>
      <c r="C229" s="11"/>
    </row>
    <row r="230" spans="1:3" x14ac:dyDescent="0.25">
      <c r="A230" s="11">
        <v>228</v>
      </c>
      <c r="B230" s="11">
        <f t="shared" si="3"/>
        <v>156.74553535389418</v>
      </c>
      <c r="C230" s="11"/>
    </row>
    <row r="231" spans="1:3" x14ac:dyDescent="0.25">
      <c r="A231" s="11">
        <v>229</v>
      </c>
      <c r="B231" s="11">
        <f t="shared" si="3"/>
        <v>156.80298781150077</v>
      </c>
      <c r="C231" s="11"/>
    </row>
    <row r="232" spans="1:3" x14ac:dyDescent="0.25">
      <c r="A232" s="11">
        <v>230</v>
      </c>
      <c r="B232" s="11">
        <f t="shared" si="3"/>
        <v>156.866425079706</v>
      </c>
      <c r="C232" s="11"/>
    </row>
    <row r="233" spans="1:3" x14ac:dyDescent="0.25">
      <c r="A233" s="11">
        <v>231</v>
      </c>
      <c r="B233" s="11">
        <f t="shared" si="3"/>
        <v>156.93582836067824</v>
      </c>
      <c r="C233" s="11"/>
    </row>
    <row r="234" spans="1:3" x14ac:dyDescent="0.25">
      <c r="A234" s="11">
        <v>232</v>
      </c>
      <c r="B234" s="11">
        <f t="shared" si="3"/>
        <v>157.01117708872749</v>
      </c>
      <c r="C234" s="11"/>
    </row>
    <row r="235" spans="1:3" x14ac:dyDescent="0.25">
      <c r="A235" s="11">
        <v>233</v>
      </c>
      <c r="B235" s="11">
        <f t="shared" si="3"/>
        <v>157.09244893639953</v>
      </c>
      <c r="C235" s="11"/>
    </row>
    <row r="236" spans="1:3" x14ac:dyDescent="0.25">
      <c r="A236" s="11">
        <v>234</v>
      </c>
      <c r="B236" s="11">
        <f t="shared" si="3"/>
        <v>157.17961982109182</v>
      </c>
      <c r="C236" s="11"/>
    </row>
    <row r="237" spans="1:3" x14ac:dyDescent="0.25">
      <c r="A237" s="11">
        <v>235</v>
      </c>
      <c r="B237" s="11">
        <f t="shared" si="3"/>
        <v>157.27266391218996</v>
      </c>
      <c r="C237" s="11"/>
    </row>
    <row r="238" spans="1:3" x14ac:dyDescent="0.25">
      <c r="A238" s="11">
        <v>236</v>
      </c>
      <c r="B238" s="11">
        <f t="shared" si="3"/>
        <v>157.37155363872171</v>
      </c>
      <c r="C238" s="11"/>
    </row>
    <row r="239" spans="1:3" x14ac:dyDescent="0.25">
      <c r="A239" s="11">
        <v>237</v>
      </c>
      <c r="B239" s="11">
        <f t="shared" si="3"/>
        <v>157.47625969752684</v>
      </c>
      <c r="C239" s="11"/>
    </row>
    <row r="240" spans="1:3" x14ac:dyDescent="0.25">
      <c r="A240" s="11">
        <v>238</v>
      </c>
      <c r="B240" s="11">
        <f t="shared" si="3"/>
        <v>157.58675106194045</v>
      </c>
      <c r="C240" s="11"/>
    </row>
    <row r="241" spans="1:3" x14ac:dyDescent="0.25">
      <c r="A241" s="11">
        <v>239</v>
      </c>
      <c r="B241" s="11">
        <f t="shared" si="3"/>
        <v>157.70299499098664</v>
      </c>
      <c r="C241" s="11"/>
    </row>
    <row r="242" spans="1:3" x14ac:dyDescent="0.25">
      <c r="A242" s="11">
        <v>240</v>
      </c>
      <c r="B242" s="11">
        <f t="shared" si="3"/>
        <v>157.82495703908046</v>
      </c>
      <c r="C242" s="11"/>
    </row>
    <row r="243" spans="1:3" x14ac:dyDescent="0.25">
      <c r="A243" s="11">
        <v>241</v>
      </c>
      <c r="B243" s="11">
        <f t="shared" si="3"/>
        <v>157.95260106623493</v>
      </c>
      <c r="C243" s="11"/>
    </row>
    <row r="244" spans="1:3" x14ac:dyDescent="0.25">
      <c r="A244" s="11">
        <v>242</v>
      </c>
      <c r="B244" s="11">
        <f t="shared" si="3"/>
        <v>158.08588924877</v>
      </c>
      <c r="C244" s="11"/>
    </row>
    <row r="245" spans="1:3" x14ac:dyDescent="0.25">
      <c r="A245" s="11">
        <v>243</v>
      </c>
      <c r="B245" s="11">
        <f t="shared" si="3"/>
        <v>158.22478209052062</v>
      </c>
      <c r="C245" s="11"/>
    </row>
    <row r="246" spans="1:3" x14ac:dyDescent="0.25">
      <c r="A246" s="11">
        <v>244</v>
      </c>
      <c r="B246" s="11">
        <f t="shared" si="3"/>
        <v>158.36923843454019</v>
      </c>
      <c r="C246" s="11"/>
    </row>
    <row r="247" spans="1:3" x14ac:dyDescent="0.25">
      <c r="A247" s="11">
        <v>245</v>
      </c>
      <c r="B247" s="11">
        <f t="shared" si="3"/>
        <v>158.51921547529639</v>
      </c>
      <c r="C247" s="11"/>
    </row>
    <row r="248" spans="1:3" x14ac:dyDescent="0.25">
      <c r="A248" s="11">
        <v>246</v>
      </c>
      <c r="B248" s="11">
        <f t="shared" si="3"/>
        <v>158.67466877135524</v>
      </c>
      <c r="C248" s="11"/>
    </row>
    <row r="249" spans="1:3" x14ac:dyDescent="0.25">
      <c r="A249" s="11">
        <v>247</v>
      </c>
      <c r="B249" s="11">
        <f t="shared" si="3"/>
        <v>158.83555225855017</v>
      </c>
      <c r="C249" s="11"/>
    </row>
    <row r="250" spans="1:3" x14ac:dyDescent="0.25">
      <c r="A250" s="11">
        <v>248</v>
      </c>
      <c r="B250" s="11">
        <f t="shared" si="3"/>
        <v>159.00181826363178</v>
      </c>
      <c r="C250" s="11"/>
    </row>
    <row r="251" spans="1:3" x14ac:dyDescent="0.25">
      <c r="A251" s="11">
        <v>249</v>
      </c>
      <c r="B251" s="11">
        <f t="shared" si="3"/>
        <v>159.17341751839447</v>
      </c>
      <c r="C251" s="11"/>
    </row>
    <row r="252" spans="1:3" x14ac:dyDescent="0.25">
      <c r="A252" s="11">
        <v>250</v>
      </c>
      <c r="B252" s="11">
        <f t="shared" si="3"/>
        <v>159.35029917427562</v>
      </c>
      <c r="C252" s="11"/>
    </row>
    <row r="253" spans="1:3" x14ac:dyDescent="0.25">
      <c r="A253" s="11">
        <v>251</v>
      </c>
      <c r="B253" s="11">
        <f t="shared" si="3"/>
        <v>159.53241081742317</v>
      </c>
      <c r="C253" s="11"/>
    </row>
    <row r="254" spans="1:3" x14ac:dyDescent="0.25">
      <c r="A254" s="11">
        <v>252</v>
      </c>
      <c r="B254" s="11">
        <f t="shared" si="3"/>
        <v>159.71969848422697</v>
      </c>
      <c r="C254" s="11"/>
    </row>
    <row r="255" spans="1:3" x14ac:dyDescent="0.25">
      <c r="A255" s="11">
        <v>253</v>
      </c>
      <c r="B255" s="11">
        <f t="shared" si="3"/>
        <v>159.91210667730931</v>
      </c>
      <c r="C255" s="11"/>
    </row>
    <row r="256" spans="1:3" x14ac:dyDescent="0.25">
      <c r="A256" s="11">
        <v>254</v>
      </c>
      <c r="B256" s="11">
        <f t="shared" si="3"/>
        <v>160.10957838197015</v>
      </c>
      <c r="C256" s="11"/>
    </row>
    <row r="257" spans="1:3" x14ac:dyDescent="0.25">
      <c r="A257" s="11">
        <v>255</v>
      </c>
      <c r="B257" s="11">
        <f t="shared" si="3"/>
        <v>160.31205508308153</v>
      </c>
      <c r="C257" s="11"/>
    </row>
    <row r="258" spans="1:3" x14ac:dyDescent="0.25">
      <c r="A258" s="11">
        <v>256</v>
      </c>
      <c r="B258" s="11">
        <f t="shared" si="3"/>
        <v>160.51947678242715</v>
      </c>
      <c r="C258" s="11"/>
    </row>
    <row r="259" spans="1:3" x14ac:dyDescent="0.25">
      <c r="A259" s="11">
        <v>257</v>
      </c>
      <c r="B259" s="11">
        <f t="shared" si="3"/>
        <v>160.73178201648099</v>
      </c>
      <c r="C259" s="11"/>
    </row>
    <row r="260" spans="1:3" x14ac:dyDescent="0.25">
      <c r="A260" s="11">
        <v>258</v>
      </c>
      <c r="B260" s="11">
        <f t="shared" ref="B260:B323" si="4">(20.5*SIN(((2*PI()*A260)/365)-((1241*PI())/730)))+177</f>
        <v>160.9489078746202</v>
      </c>
      <c r="C260" s="11"/>
    </row>
    <row r="261" spans="1:3" x14ac:dyDescent="0.25">
      <c r="A261" s="11">
        <v>259</v>
      </c>
      <c r="B261" s="11">
        <f t="shared" si="4"/>
        <v>161.17079001776713</v>
      </c>
      <c r="C261" s="11"/>
    </row>
    <row r="262" spans="1:3" x14ac:dyDescent="0.25">
      <c r="A262" s="11">
        <v>260</v>
      </c>
      <c r="B262" s="11">
        <f t="shared" si="4"/>
        <v>161.3973626974541</v>
      </c>
      <c r="C262" s="11"/>
    </row>
    <row r="263" spans="1:3" x14ac:dyDescent="0.25">
      <c r="A263" s="11">
        <v>261</v>
      </c>
      <c r="B263" s="11">
        <f t="shared" si="4"/>
        <v>161.62855877530635</v>
      </c>
      <c r="C263" s="11"/>
    </row>
    <row r="264" spans="1:3" x14ac:dyDescent="0.25">
      <c r="A264" s="11">
        <v>262</v>
      </c>
      <c r="B264" s="11">
        <f t="shared" si="4"/>
        <v>161.86430974293631</v>
      </c>
      <c r="C264" s="11"/>
    </row>
    <row r="265" spans="1:3" x14ac:dyDescent="0.25">
      <c r="A265" s="11">
        <v>263</v>
      </c>
      <c r="B265" s="11">
        <f t="shared" si="4"/>
        <v>162.1045457422444</v>
      </c>
      <c r="C265" s="11"/>
    </row>
    <row r="266" spans="1:3" x14ac:dyDescent="0.25">
      <c r="A266" s="11">
        <v>264</v>
      </c>
      <c r="B266" s="11">
        <f t="shared" si="4"/>
        <v>162.34919558611929</v>
      </c>
      <c r="C266" s="11"/>
    </row>
    <row r="267" spans="1:3" x14ac:dyDescent="0.25">
      <c r="A267" s="11">
        <v>265</v>
      </c>
      <c r="B267" s="11">
        <f t="shared" si="4"/>
        <v>162.59818677953228</v>
      </c>
      <c r="C267" s="11"/>
    </row>
    <row r="268" spans="1:3" x14ac:dyDescent="0.25">
      <c r="A268" s="11">
        <v>266</v>
      </c>
      <c r="B268" s="11">
        <f t="shared" si="4"/>
        <v>162.85144554101907</v>
      </c>
      <c r="C268" s="11"/>
    </row>
    <row r="269" spans="1:3" x14ac:dyDescent="0.25">
      <c r="A269" s="11">
        <v>267</v>
      </c>
      <c r="B269" s="11">
        <f t="shared" si="4"/>
        <v>163.10889682454288</v>
      </c>
      <c r="C269" s="11"/>
    </row>
    <row r="270" spans="1:3" x14ac:dyDescent="0.25">
      <c r="A270" s="11">
        <v>268</v>
      </c>
      <c r="B270" s="11">
        <f t="shared" si="4"/>
        <v>163.37046434173212</v>
      </c>
      <c r="C270" s="11"/>
    </row>
    <row r="271" spans="1:3" x14ac:dyDescent="0.25">
      <c r="A271" s="11">
        <v>269</v>
      </c>
      <c r="B271" s="11">
        <f t="shared" si="4"/>
        <v>163.63607058448639</v>
      </c>
      <c r="C271" s="11"/>
    </row>
    <row r="272" spans="1:3" x14ac:dyDescent="0.25">
      <c r="A272" s="11">
        <v>270</v>
      </c>
      <c r="B272" s="11">
        <f t="shared" si="4"/>
        <v>163.9056368479437</v>
      </c>
      <c r="C272" s="11"/>
    </row>
    <row r="273" spans="1:3" x14ac:dyDescent="0.25">
      <c r="A273" s="11">
        <v>271</v>
      </c>
      <c r="B273" s="11">
        <f t="shared" si="4"/>
        <v>164.17908325380245</v>
      </c>
      <c r="C273" s="11"/>
    </row>
    <row r="274" spans="1:3" x14ac:dyDescent="0.25">
      <c r="A274" s="11">
        <v>272</v>
      </c>
      <c r="B274" s="11">
        <f t="shared" si="4"/>
        <v>164.45632877399115</v>
      </c>
      <c r="C274" s="11"/>
    </row>
    <row r="275" spans="1:3" x14ac:dyDescent="0.25">
      <c r="A275" s="11">
        <v>273</v>
      </c>
      <c r="B275" s="11">
        <f t="shared" si="4"/>
        <v>164.73729125467872</v>
      </c>
      <c r="C275" s="11"/>
    </row>
    <row r="276" spans="1:3" x14ac:dyDescent="0.25">
      <c r="A276" s="11">
        <v>274</v>
      </c>
      <c r="B276" s="11">
        <f t="shared" si="4"/>
        <v>165.02188744061846</v>
      </c>
      <c r="C276" s="11"/>
    </row>
    <row r="277" spans="1:3" x14ac:dyDescent="0.25">
      <c r="A277" s="11">
        <v>275</v>
      </c>
      <c r="B277" s="11">
        <f t="shared" si="4"/>
        <v>165.31003299981836</v>
      </c>
      <c r="C277" s="11"/>
    </row>
    <row r="278" spans="1:3" x14ac:dyDescent="0.25">
      <c r="A278" s="11">
        <v>276</v>
      </c>
      <c r="B278" s="11">
        <f t="shared" si="4"/>
        <v>165.60164254853058</v>
      </c>
      <c r="C278" s="11"/>
    </row>
    <row r="279" spans="1:3" x14ac:dyDescent="0.25">
      <c r="A279" s="11">
        <v>277</v>
      </c>
      <c r="B279" s="11">
        <f t="shared" si="4"/>
        <v>165.89662967655238</v>
      </c>
      <c r="C279" s="11"/>
    </row>
    <row r="280" spans="1:3" x14ac:dyDescent="0.25">
      <c r="A280" s="11">
        <v>278</v>
      </c>
      <c r="B280" s="11">
        <f t="shared" si="4"/>
        <v>166.19490697283138</v>
      </c>
      <c r="C280" s="11"/>
    </row>
    <row r="281" spans="1:3" x14ac:dyDescent="0.25">
      <c r="A281" s="11">
        <v>279</v>
      </c>
      <c r="B281" s="11">
        <f t="shared" si="4"/>
        <v>166.49638605136732</v>
      </c>
      <c r="C281" s="11"/>
    </row>
    <row r="282" spans="1:3" x14ac:dyDescent="0.25">
      <c r="A282" s="11">
        <v>280</v>
      </c>
      <c r="B282" s="11">
        <f t="shared" si="4"/>
        <v>166.80097757740279</v>
      </c>
      <c r="C282" s="11"/>
    </row>
    <row r="283" spans="1:3" x14ac:dyDescent="0.25">
      <c r="A283" s="11">
        <v>281</v>
      </c>
      <c r="B283" s="11">
        <f t="shared" si="4"/>
        <v>167.10859129389502</v>
      </c>
      <c r="C283" s="11"/>
    </row>
    <row r="284" spans="1:3" x14ac:dyDescent="0.25">
      <c r="A284" s="11">
        <v>282</v>
      </c>
      <c r="B284" s="11">
        <f t="shared" si="4"/>
        <v>167.41913604826095</v>
      </c>
      <c r="C284" s="11"/>
    </row>
    <row r="285" spans="1:3" x14ac:dyDescent="0.25">
      <c r="A285" s="11">
        <v>283</v>
      </c>
      <c r="B285" s="11">
        <f t="shared" si="4"/>
        <v>167.73251981938776</v>
      </c>
      <c r="C285" s="11"/>
    </row>
    <row r="286" spans="1:3" x14ac:dyDescent="0.25">
      <c r="A286" s="11">
        <v>284</v>
      </c>
      <c r="B286" s="11">
        <f t="shared" si="4"/>
        <v>168.0486497449007</v>
      </c>
      <c r="C286" s="11"/>
    </row>
    <row r="287" spans="1:3" x14ac:dyDescent="0.25">
      <c r="A287" s="11">
        <v>285</v>
      </c>
      <c r="B287" s="11">
        <f t="shared" si="4"/>
        <v>168.36743214868017</v>
      </c>
      <c r="C287" s="11"/>
    </row>
    <row r="288" spans="1:3" x14ac:dyDescent="0.25">
      <c r="A288" s="11">
        <v>286</v>
      </c>
      <c r="B288" s="11">
        <f t="shared" si="4"/>
        <v>168.68877256862007</v>
      </c>
      <c r="C288" s="11"/>
    </row>
    <row r="289" spans="1:3" x14ac:dyDescent="0.25">
      <c r="A289" s="11">
        <v>287</v>
      </c>
      <c r="B289" s="11">
        <f t="shared" si="4"/>
        <v>169.01257578461886</v>
      </c>
      <c r="C289" s="11"/>
    </row>
    <row r="290" spans="1:3" x14ac:dyDescent="0.25">
      <c r="A290" s="11">
        <v>288</v>
      </c>
      <c r="B290" s="11">
        <f t="shared" si="4"/>
        <v>169.3387458467954</v>
      </c>
      <c r="C290" s="11"/>
    </row>
    <row r="291" spans="1:3" x14ac:dyDescent="0.25">
      <c r="A291" s="11">
        <v>289</v>
      </c>
      <c r="B291" s="11">
        <f t="shared" si="4"/>
        <v>169.66718610392093</v>
      </c>
      <c r="C291" s="11"/>
    </row>
    <row r="292" spans="1:3" x14ac:dyDescent="0.25">
      <c r="A292" s="11">
        <v>290</v>
      </c>
      <c r="B292" s="11">
        <f t="shared" si="4"/>
        <v>169.99779923205895</v>
      </c>
      <c r="C292" s="11"/>
    </row>
    <row r="293" spans="1:3" x14ac:dyDescent="0.25">
      <c r="A293" s="11">
        <v>291</v>
      </c>
      <c r="B293" s="11">
        <f t="shared" si="4"/>
        <v>170.33048726340439</v>
      </c>
      <c r="C293" s="11"/>
    </row>
    <row r="294" spans="1:3" x14ac:dyDescent="0.25">
      <c r="A294" s="11">
        <v>292</v>
      </c>
      <c r="B294" s="11">
        <f t="shared" si="4"/>
        <v>170.66515161531359</v>
      </c>
      <c r="C294" s="11"/>
    </row>
    <row r="295" spans="1:3" x14ac:dyDescent="0.25">
      <c r="A295" s="11">
        <v>293</v>
      </c>
      <c r="B295" s="11">
        <f t="shared" si="4"/>
        <v>171.00169311951635</v>
      </c>
      <c r="C295" s="11"/>
    </row>
    <row r="296" spans="1:3" x14ac:dyDescent="0.25">
      <c r="A296" s="11">
        <v>294</v>
      </c>
      <c r="B296" s="11">
        <f t="shared" si="4"/>
        <v>171.3400120515019</v>
      </c>
      <c r="C296" s="11"/>
    </row>
    <row r="297" spans="1:3" x14ac:dyDescent="0.25">
      <c r="A297" s="11">
        <v>295</v>
      </c>
      <c r="B297" s="11">
        <f t="shared" si="4"/>
        <v>171.68000816006912</v>
      </c>
      <c r="C297" s="11"/>
    </row>
    <row r="298" spans="1:3" x14ac:dyDescent="0.25">
      <c r="A298" s="11">
        <v>296</v>
      </c>
      <c r="B298" s="11">
        <f t="shared" si="4"/>
        <v>172.02158069703333</v>
      </c>
      <c r="C298" s="11"/>
    </row>
    <row r="299" spans="1:3" x14ac:dyDescent="0.25">
      <c r="A299" s="11">
        <v>297</v>
      </c>
      <c r="B299" s="11">
        <f t="shared" si="4"/>
        <v>172.36462844708009</v>
      </c>
      <c r="C299" s="11"/>
    </row>
    <row r="300" spans="1:3" x14ac:dyDescent="0.25">
      <c r="A300" s="11">
        <v>298</v>
      </c>
      <c r="B300" s="11">
        <f t="shared" si="4"/>
        <v>172.7090497577575</v>
      </c>
      <c r="C300" s="11"/>
    </row>
    <row r="301" spans="1:3" x14ac:dyDescent="0.25">
      <c r="A301" s="11">
        <v>299</v>
      </c>
      <c r="B301" s="11">
        <f t="shared" si="4"/>
        <v>173.05474256959798</v>
      </c>
      <c r="C301" s="11"/>
    </row>
    <row r="302" spans="1:3" x14ac:dyDescent="0.25">
      <c r="A302" s="11">
        <v>300</v>
      </c>
      <c r="B302" s="11">
        <f t="shared" si="4"/>
        <v>173.40160444636072</v>
      </c>
      <c r="C302" s="11"/>
    </row>
    <row r="303" spans="1:3" x14ac:dyDescent="0.25">
      <c r="A303" s="11">
        <v>301</v>
      </c>
      <c r="B303" s="11">
        <f t="shared" si="4"/>
        <v>173.74953260538572</v>
      </c>
      <c r="C303" s="11"/>
    </row>
    <row r="304" spans="1:3" x14ac:dyDescent="0.25">
      <c r="A304" s="11">
        <v>302</v>
      </c>
      <c r="B304" s="11">
        <f t="shared" si="4"/>
        <v>174.09842394805062</v>
      </c>
      <c r="C304" s="11"/>
    </row>
    <row r="305" spans="1:3" x14ac:dyDescent="0.25">
      <c r="A305" s="11">
        <v>303</v>
      </c>
      <c r="B305" s="11">
        <f t="shared" si="4"/>
        <v>174.4481750903208</v>
      </c>
      <c r="C305" s="11"/>
    </row>
    <row r="306" spans="1:3" x14ac:dyDescent="0.25">
      <c r="A306" s="11">
        <v>304</v>
      </c>
      <c r="B306" s="11">
        <f t="shared" si="4"/>
        <v>174.79868239338467</v>
      </c>
      <c r="C306" s="11"/>
    </row>
    <row r="307" spans="1:3" x14ac:dyDescent="0.25">
      <c r="A307" s="11">
        <v>305</v>
      </c>
      <c r="B307" s="11">
        <f t="shared" si="4"/>
        <v>175.14984199436367</v>
      </c>
      <c r="C307" s="11"/>
    </row>
    <row r="308" spans="1:3" x14ac:dyDescent="0.25">
      <c r="A308" s="11">
        <v>306</v>
      </c>
      <c r="B308" s="11">
        <f t="shared" si="4"/>
        <v>175.50154983708941</v>
      </c>
      <c r="C308" s="11"/>
    </row>
    <row r="309" spans="1:3" x14ac:dyDescent="0.25">
      <c r="A309" s="11">
        <v>307</v>
      </c>
      <c r="B309" s="11">
        <f t="shared" si="4"/>
        <v>175.85370170293763</v>
      </c>
      <c r="C309" s="11"/>
    </row>
    <row r="310" spans="1:3" x14ac:dyDescent="0.25">
      <c r="A310" s="11">
        <v>308</v>
      </c>
      <c r="B310" s="11">
        <f t="shared" si="4"/>
        <v>176.20619324171042</v>
      </c>
      <c r="C310" s="11"/>
    </row>
    <row r="311" spans="1:3" x14ac:dyDescent="0.25">
      <c r="A311" s="11">
        <v>309</v>
      </c>
      <c r="B311" s="11">
        <f t="shared" si="4"/>
        <v>176.55892000255744</v>
      </c>
      <c r="C311" s="11"/>
    </row>
    <row r="312" spans="1:3" x14ac:dyDescent="0.25">
      <c r="A312" s="11">
        <v>310</v>
      </c>
      <c r="B312" s="11">
        <f t="shared" si="4"/>
        <v>176.91177746492698</v>
      </c>
      <c r="C312" s="11"/>
    </row>
    <row r="313" spans="1:3" x14ac:dyDescent="0.25">
      <c r="A313" s="11">
        <v>311</v>
      </c>
      <c r="B313" s="11">
        <f t="shared" si="4"/>
        <v>177.26466106953768</v>
      </c>
      <c r="C313" s="11"/>
    </row>
    <row r="314" spans="1:3" x14ac:dyDescent="0.25">
      <c r="A314" s="11">
        <v>312</v>
      </c>
      <c r="B314" s="11">
        <f t="shared" si="4"/>
        <v>177.61746624936163</v>
      </c>
      <c r="C314" s="11"/>
    </row>
    <row r="315" spans="1:3" x14ac:dyDescent="0.25">
      <c r="A315" s="11">
        <v>313</v>
      </c>
      <c r="B315" s="11">
        <f t="shared" si="4"/>
        <v>177.97008846060984</v>
      </c>
      <c r="C315" s="11"/>
    </row>
    <row r="316" spans="1:3" x14ac:dyDescent="0.25">
      <c r="A316" s="11">
        <v>314</v>
      </c>
      <c r="B316" s="11">
        <f t="shared" si="4"/>
        <v>178.32242321371098</v>
      </c>
      <c r="C316" s="11"/>
    </row>
    <row r="317" spans="1:3" x14ac:dyDescent="0.25">
      <c r="A317" s="11">
        <v>315</v>
      </c>
      <c r="B317" s="11">
        <f t="shared" si="4"/>
        <v>178.67436610427367</v>
      </c>
      <c r="C317" s="11"/>
    </row>
    <row r="318" spans="1:3" x14ac:dyDescent="0.25">
      <c r="A318" s="11">
        <v>316</v>
      </c>
      <c r="B318" s="11">
        <f t="shared" si="4"/>
        <v>179.02581284402387</v>
      </c>
      <c r="C318" s="11"/>
    </row>
    <row r="319" spans="1:3" x14ac:dyDescent="0.25">
      <c r="A319" s="11">
        <v>317</v>
      </c>
      <c r="B319" s="11">
        <f t="shared" si="4"/>
        <v>179.37665929170777</v>
      </c>
      <c r="C319" s="11"/>
    </row>
    <row r="320" spans="1:3" x14ac:dyDescent="0.25">
      <c r="A320" s="11">
        <v>318</v>
      </c>
      <c r="B320" s="11">
        <f t="shared" si="4"/>
        <v>179.72680148395102</v>
      </c>
      <c r="C320" s="11"/>
    </row>
    <row r="321" spans="1:3" x14ac:dyDescent="0.25">
      <c r="A321" s="11">
        <v>319</v>
      </c>
      <c r="B321" s="11">
        <f t="shared" si="4"/>
        <v>180.07613566606537</v>
      </c>
      <c r="C321" s="11"/>
    </row>
    <row r="322" spans="1:3" x14ac:dyDescent="0.25">
      <c r="A322" s="11">
        <v>320</v>
      </c>
      <c r="B322" s="11">
        <f t="shared" si="4"/>
        <v>180.42455832279344</v>
      </c>
      <c r="C322" s="11"/>
    </row>
    <row r="323" spans="1:3" x14ac:dyDescent="0.25">
      <c r="A323" s="11">
        <v>321</v>
      </c>
      <c r="B323" s="11">
        <f t="shared" si="4"/>
        <v>180.77196620898243</v>
      </c>
      <c r="C323" s="11"/>
    </row>
    <row r="324" spans="1:3" x14ac:dyDescent="0.25">
      <c r="A324" s="11">
        <v>322</v>
      </c>
      <c r="B324" s="11">
        <f t="shared" ref="B324:B367" si="5">(20.5*SIN(((2*PI()*A324)/365)-((1241*PI())/730)))+177</f>
        <v>181.11825638017802</v>
      </c>
      <c r="C324" s="11"/>
    </row>
    <row r="325" spans="1:3" x14ac:dyDescent="0.25">
      <c r="A325" s="11">
        <v>323</v>
      </c>
      <c r="B325" s="11">
        <f t="shared" si="5"/>
        <v>181.46332622312889</v>
      </c>
      <c r="C325" s="11"/>
    </row>
    <row r="326" spans="1:3" x14ac:dyDescent="0.25">
      <c r="A326" s="11">
        <v>324</v>
      </c>
      <c r="B326" s="11">
        <f t="shared" si="5"/>
        <v>181.80707348619339</v>
      </c>
      <c r="C326" s="11"/>
    </row>
    <row r="327" spans="1:3" x14ac:dyDescent="0.25">
      <c r="A327" s="11">
        <v>325</v>
      </c>
      <c r="B327" s="11">
        <f t="shared" si="5"/>
        <v>182.1493963096388</v>
      </c>
      <c r="C327" s="11"/>
    </row>
    <row r="328" spans="1:3" x14ac:dyDescent="0.25">
      <c r="A328" s="11">
        <v>326</v>
      </c>
      <c r="B328" s="11">
        <f t="shared" si="5"/>
        <v>182.49019325582455</v>
      </c>
      <c r="C328" s="11"/>
    </row>
    <row r="329" spans="1:3" x14ac:dyDescent="0.25">
      <c r="A329" s="11">
        <v>327</v>
      </c>
      <c r="B329" s="11">
        <f t="shared" si="5"/>
        <v>182.82936333926057</v>
      </c>
      <c r="C329" s="11"/>
    </row>
    <row r="330" spans="1:3" x14ac:dyDescent="0.25">
      <c r="A330" s="11">
        <v>328</v>
      </c>
      <c r="B330" s="11">
        <f t="shared" si="5"/>
        <v>183.16680605653119</v>
      </c>
      <c r="C330" s="11"/>
    </row>
    <row r="331" spans="1:3" x14ac:dyDescent="0.25">
      <c r="A331" s="11">
        <v>329</v>
      </c>
      <c r="B331" s="11">
        <f t="shared" si="5"/>
        <v>183.50242141607666</v>
      </c>
      <c r="C331" s="11"/>
    </row>
    <row r="332" spans="1:3" x14ac:dyDescent="0.25">
      <c r="A332" s="11">
        <v>330</v>
      </c>
      <c r="B332" s="11">
        <f t="shared" si="5"/>
        <v>183.83610996782281</v>
      </c>
      <c r="C332" s="11"/>
    </row>
    <row r="333" spans="1:3" x14ac:dyDescent="0.25">
      <c r="A333" s="11">
        <v>331</v>
      </c>
      <c r="B333" s="11">
        <f t="shared" si="5"/>
        <v>184.16777283265017</v>
      </c>
      <c r="C333" s="11"/>
    </row>
    <row r="334" spans="1:3" x14ac:dyDescent="0.25">
      <c r="A334" s="11">
        <v>332</v>
      </c>
      <c r="B334" s="11">
        <f t="shared" si="5"/>
        <v>184.49731173169403</v>
      </c>
      <c r="C334" s="11"/>
    </row>
    <row r="335" spans="1:3" x14ac:dyDescent="0.25">
      <c r="A335" s="11">
        <v>333</v>
      </c>
      <c r="B335" s="11">
        <f t="shared" si="5"/>
        <v>184.82462901546651</v>
      </c>
      <c r="C335" s="11"/>
    </row>
    <row r="336" spans="1:3" x14ac:dyDescent="0.25">
      <c r="A336" s="11">
        <v>334</v>
      </c>
      <c r="B336" s="11">
        <f t="shared" si="5"/>
        <v>185.14962769279242</v>
      </c>
      <c r="C336" s="11"/>
    </row>
    <row r="337" spans="1:3" x14ac:dyDescent="0.25">
      <c r="A337" s="11">
        <v>335</v>
      </c>
      <c r="B337" s="11">
        <f t="shared" si="5"/>
        <v>185.47221145954953</v>
      </c>
      <c r="C337" s="11"/>
    </row>
    <row r="338" spans="1:3" x14ac:dyDescent="0.25">
      <c r="A338" s="11">
        <v>336</v>
      </c>
      <c r="B338" s="11">
        <f t="shared" si="5"/>
        <v>185.79228472720592</v>
      </c>
      <c r="C338" s="11"/>
    </row>
    <row r="339" spans="1:3" x14ac:dyDescent="0.25">
      <c r="A339" s="11">
        <v>337</v>
      </c>
      <c r="B339" s="11">
        <f t="shared" si="5"/>
        <v>186.10975265114456</v>
      </c>
      <c r="C339" s="11"/>
    </row>
    <row r="340" spans="1:3" x14ac:dyDescent="0.25">
      <c r="A340" s="11">
        <v>338</v>
      </c>
      <c r="B340" s="11">
        <f t="shared" si="5"/>
        <v>186.42452115876813</v>
      </c>
      <c r="C340" s="11"/>
    </row>
    <row r="341" spans="1:3" x14ac:dyDescent="0.25">
      <c r="A341" s="11">
        <v>339</v>
      </c>
      <c r="B341" s="11">
        <f t="shared" si="5"/>
        <v>186.73649697737451</v>
      </c>
      <c r="C341" s="11"/>
    </row>
    <row r="342" spans="1:3" x14ac:dyDescent="0.25">
      <c r="A342" s="11">
        <v>340</v>
      </c>
      <c r="B342" s="11">
        <f t="shared" si="5"/>
        <v>187.04558766179571</v>
      </c>
      <c r="C342" s="11"/>
    </row>
    <row r="343" spans="1:3" x14ac:dyDescent="0.25">
      <c r="A343" s="11">
        <v>341</v>
      </c>
      <c r="B343" s="11">
        <f t="shared" si="5"/>
        <v>187.35170162179116</v>
      </c>
      <c r="C343" s="11"/>
    </row>
    <row r="344" spans="1:3" x14ac:dyDescent="0.25">
      <c r="A344" s="11">
        <v>342</v>
      </c>
      <c r="B344" s="11">
        <f t="shared" si="5"/>
        <v>187.65474814918807</v>
      </c>
      <c r="C344" s="11"/>
    </row>
    <row r="345" spans="1:3" x14ac:dyDescent="0.25">
      <c r="A345" s="11">
        <v>343</v>
      </c>
      <c r="B345" s="11">
        <f t="shared" si="5"/>
        <v>187.95463744476007</v>
      </c>
      <c r="C345" s="11"/>
    </row>
    <row r="346" spans="1:3" x14ac:dyDescent="0.25">
      <c r="A346" s="11">
        <v>344</v>
      </c>
      <c r="B346" s="11">
        <f t="shared" si="5"/>
        <v>188.25128064483673</v>
      </c>
      <c r="C346" s="11"/>
    </row>
    <row r="347" spans="1:3" x14ac:dyDescent="0.25">
      <c r="A347" s="11">
        <v>345</v>
      </c>
      <c r="B347" s="11">
        <f t="shared" si="5"/>
        <v>188.54458984763582</v>
      </c>
      <c r="C347" s="11"/>
    </row>
    <row r="348" spans="1:3" x14ac:dyDescent="0.25">
      <c r="A348" s="11">
        <v>346</v>
      </c>
      <c r="B348" s="11">
        <f t="shared" si="5"/>
        <v>188.83447813931039</v>
      </c>
      <c r="C348" s="11"/>
    </row>
    <row r="349" spans="1:3" x14ac:dyDescent="0.25">
      <c r="A349" s="11">
        <v>347</v>
      </c>
      <c r="B349" s="11">
        <f t="shared" si="5"/>
        <v>189.12085961970334</v>
      </c>
      <c r="C349" s="11"/>
    </row>
    <row r="350" spans="1:3" x14ac:dyDescent="0.25">
      <c r="A350" s="11">
        <v>348</v>
      </c>
      <c r="B350" s="11">
        <f t="shared" si="5"/>
        <v>189.40364942780138</v>
      </c>
      <c r="C350" s="11"/>
    </row>
    <row r="351" spans="1:3" x14ac:dyDescent="0.25">
      <c r="A351" s="11">
        <v>349</v>
      </c>
      <c r="B351" s="11">
        <f t="shared" si="5"/>
        <v>189.68276376688132</v>
      </c>
      <c r="C351" s="11"/>
    </row>
    <row r="352" spans="1:3" x14ac:dyDescent="0.25">
      <c r="A352" s="11">
        <v>350</v>
      </c>
      <c r="B352" s="11">
        <f t="shared" si="5"/>
        <v>189.95811992934063</v>
      </c>
      <c r="C352" s="11"/>
    </row>
    <row r="353" spans="1:3" x14ac:dyDescent="0.25">
      <c r="A353" s="11">
        <v>351</v>
      </c>
      <c r="B353" s="11">
        <f t="shared" si="5"/>
        <v>190.22963632120579</v>
      </c>
      <c r="C353" s="11"/>
    </row>
    <row r="354" spans="1:3" x14ac:dyDescent="0.25">
      <c r="A354" s="11">
        <v>352</v>
      </c>
      <c r="B354" s="11">
        <f t="shared" si="5"/>
        <v>190.49723248631</v>
      </c>
      <c r="C354" s="11"/>
    </row>
    <row r="355" spans="1:3" x14ac:dyDescent="0.25">
      <c r="A355" s="11">
        <v>353</v>
      </c>
      <c r="B355" s="11">
        <f t="shared" si="5"/>
        <v>190.7608291301344</v>
      </c>
      <c r="C355" s="11"/>
    </row>
    <row r="356" spans="1:3" x14ac:dyDescent="0.25">
      <c r="A356" s="11">
        <v>354</v>
      </c>
      <c r="B356" s="11">
        <f t="shared" si="5"/>
        <v>191.02034814330452</v>
      </c>
      <c r="C356" s="11"/>
    </row>
    <row r="357" spans="1:3" x14ac:dyDescent="0.25">
      <c r="A357" s="11">
        <v>355</v>
      </c>
      <c r="B357" s="11">
        <f t="shared" si="5"/>
        <v>191.27571262473589</v>
      </c>
      <c r="C357" s="11"/>
    </row>
    <row r="358" spans="1:3" x14ac:dyDescent="0.25">
      <c r="A358" s="11">
        <v>356</v>
      </c>
      <c r="B358" s="11">
        <f t="shared" si="5"/>
        <v>191.52684690442143</v>
      </c>
      <c r="C358" s="11"/>
    </row>
    <row r="359" spans="1:3" x14ac:dyDescent="0.25">
      <c r="A359" s="11">
        <v>357</v>
      </c>
      <c r="B359" s="11">
        <f t="shared" si="5"/>
        <v>191.77367656585415</v>
      </c>
      <c r="C359" s="11"/>
    </row>
    <row r="360" spans="1:3" x14ac:dyDescent="0.25">
      <c r="A360" s="11">
        <v>358</v>
      </c>
      <c r="B360" s="11">
        <f t="shared" si="5"/>
        <v>192.01612846807836</v>
      </c>
      <c r="C360" s="11"/>
    </row>
    <row r="361" spans="1:3" x14ac:dyDescent="0.25">
      <c r="A361" s="11">
        <v>359</v>
      </c>
      <c r="B361" s="11">
        <f t="shared" si="5"/>
        <v>192.25413076736288</v>
      </c>
      <c r="C361" s="11"/>
    </row>
    <row r="362" spans="1:3" x14ac:dyDescent="0.25">
      <c r="A362" s="11">
        <v>360</v>
      </c>
      <c r="B362" s="11">
        <f t="shared" si="5"/>
        <v>192.48761293848995</v>
      </c>
      <c r="C362" s="11"/>
    </row>
    <row r="363" spans="1:3" x14ac:dyDescent="0.25">
      <c r="A363" s="11">
        <v>361</v>
      </c>
      <c r="B363" s="11">
        <f t="shared" si="5"/>
        <v>192.71650579565326</v>
      </c>
      <c r="C363" s="11"/>
    </row>
    <row r="364" spans="1:3" x14ac:dyDescent="0.25">
      <c r="A364" s="11">
        <v>362</v>
      </c>
      <c r="B364" s="11">
        <f t="shared" si="5"/>
        <v>192.94074151295933</v>
      </c>
      <c r="C364" s="11"/>
    </row>
    <row r="365" spans="1:3" x14ac:dyDescent="0.25">
      <c r="A365" s="11">
        <v>363</v>
      </c>
      <c r="B365" s="11">
        <f t="shared" si="5"/>
        <v>193.16025364452577</v>
      </c>
      <c r="C365" s="11"/>
    </row>
    <row r="366" spans="1:3" x14ac:dyDescent="0.25">
      <c r="A366" s="11">
        <v>364</v>
      </c>
      <c r="B366" s="11">
        <f t="shared" si="5"/>
        <v>193.37497714417049</v>
      </c>
      <c r="C366" s="11"/>
    </row>
    <row r="367" spans="1:3" x14ac:dyDescent="0.25">
      <c r="A367" s="11">
        <v>365</v>
      </c>
      <c r="B367" s="11">
        <f t="shared" si="5"/>
        <v>193.58484838468644</v>
      </c>
      <c r="C367" s="1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0" sqref="D20"/>
    </sheetView>
  </sheetViews>
  <sheetFormatPr defaultRowHeight="15" x14ac:dyDescent="0.25"/>
  <cols>
    <col min="1" max="1" width="29.28515625" customWidth="1"/>
    <col min="2" max="2" width="10.140625" customWidth="1"/>
    <col min="3" max="3" width="12" customWidth="1"/>
    <col min="5" max="5" width="13.5703125" customWidth="1"/>
  </cols>
  <sheetData>
    <row r="1" spans="1:6" s="11" customFormat="1" ht="15.75" x14ac:dyDescent="0.25">
      <c r="A1" s="41" t="s">
        <v>111</v>
      </c>
      <c r="B1" s="41"/>
      <c r="E1" s="12" t="s">
        <v>116</v>
      </c>
      <c r="F1" s="11">
        <v>90</v>
      </c>
    </row>
    <row r="2" spans="1:6" x14ac:dyDescent="0.25">
      <c r="A2" s="12" t="s">
        <v>112</v>
      </c>
      <c r="B2" s="12" t="s">
        <v>113</v>
      </c>
      <c r="C2" s="12" t="s">
        <v>115</v>
      </c>
      <c r="D2" s="12" t="s">
        <v>117</v>
      </c>
      <c r="E2" s="12" t="s">
        <v>118</v>
      </c>
    </row>
    <row r="3" spans="1:6" x14ac:dyDescent="0.25">
      <c r="A3" s="42" t="s">
        <v>106</v>
      </c>
      <c r="B3">
        <v>7.1</v>
      </c>
      <c r="C3">
        <f>B3*60</f>
        <v>426</v>
      </c>
      <c r="D3">
        <f>C3/$F$1</f>
        <v>4.7333333333333334</v>
      </c>
      <c r="E3">
        <f>D3*365</f>
        <v>1727.6666666666667</v>
      </c>
    </row>
    <row r="4" spans="1:6" x14ac:dyDescent="0.25">
      <c r="A4" s="42" t="s">
        <v>107</v>
      </c>
      <c r="B4">
        <v>4.2</v>
      </c>
      <c r="C4" s="11">
        <f t="shared" ref="C4:C7" si="0">B4*60</f>
        <v>252</v>
      </c>
      <c r="D4" s="11">
        <f t="shared" ref="D4:D7" si="1">C4/$F$1</f>
        <v>2.8</v>
      </c>
      <c r="E4" s="11">
        <f t="shared" ref="E4:E7" si="2">D4*365</f>
        <v>1021.9999999999999</v>
      </c>
    </row>
    <row r="5" spans="1:6" x14ac:dyDescent="0.25">
      <c r="A5" s="42" t="s">
        <v>108</v>
      </c>
      <c r="B5">
        <v>3.3</v>
      </c>
      <c r="C5" s="11">
        <f t="shared" si="0"/>
        <v>198</v>
      </c>
      <c r="D5" s="11">
        <f t="shared" si="1"/>
        <v>2.2000000000000002</v>
      </c>
      <c r="E5" s="11">
        <f t="shared" si="2"/>
        <v>803.00000000000011</v>
      </c>
    </row>
    <row r="6" spans="1:6" x14ac:dyDescent="0.25">
      <c r="A6" s="42" t="s">
        <v>109</v>
      </c>
      <c r="B6">
        <v>3.2</v>
      </c>
      <c r="C6" s="11">
        <f t="shared" si="0"/>
        <v>192</v>
      </c>
      <c r="D6" s="11">
        <f t="shared" si="1"/>
        <v>2.1333333333333333</v>
      </c>
      <c r="E6" s="11">
        <f t="shared" si="2"/>
        <v>778.66666666666663</v>
      </c>
    </row>
    <row r="7" spans="1:6" x14ac:dyDescent="0.25">
      <c r="A7" s="42" t="s">
        <v>110</v>
      </c>
      <c r="B7">
        <v>1.8</v>
      </c>
      <c r="C7" s="11">
        <f t="shared" si="0"/>
        <v>108</v>
      </c>
      <c r="D7" s="11">
        <f t="shared" si="1"/>
        <v>1.2</v>
      </c>
      <c r="E7" s="11">
        <f t="shared" si="2"/>
        <v>438</v>
      </c>
    </row>
    <row r="9" spans="1:6" x14ac:dyDescent="0.25">
      <c r="A9" s="40" t="s">
        <v>114</v>
      </c>
      <c r="B9" s="40"/>
    </row>
    <row r="11" spans="1:6" x14ac:dyDescent="0.25">
      <c r="A11">
        <v>1</v>
      </c>
      <c r="B11" s="45">
        <f>27.9/7</f>
        <v>3.9857142857142853</v>
      </c>
      <c r="C11" s="13">
        <f t="shared" ref="C11:C14" si="3">B11*60</f>
        <v>239.14285714285711</v>
      </c>
      <c r="D11" s="11">
        <f t="shared" ref="D11:D14" si="4">C11/$F$1</f>
        <v>2.6571428571428566</v>
      </c>
      <c r="E11" s="13">
        <f t="shared" ref="E11:E14" si="5">D11*365</f>
        <v>969.85714285714266</v>
      </c>
    </row>
    <row r="12" spans="1:6" x14ac:dyDescent="0.25">
      <c r="A12">
        <v>2</v>
      </c>
      <c r="B12">
        <f>($B$11/$B$3)*((-0.2*A12^3)+(2.2*A12^2)-(8.1*A12)+13.2)</f>
        <v>2.3577464788732403</v>
      </c>
      <c r="C12" s="13">
        <f t="shared" si="3"/>
        <v>141.46478873239442</v>
      </c>
      <c r="D12" s="11">
        <f t="shared" si="4"/>
        <v>1.5718309859154935</v>
      </c>
      <c r="E12" s="13">
        <f t="shared" si="5"/>
        <v>573.71830985915517</v>
      </c>
    </row>
    <row r="13" spans="1:6" x14ac:dyDescent="0.25">
      <c r="A13">
        <v>3</v>
      </c>
      <c r="B13" s="11">
        <f t="shared" ref="B13:B14" si="6">($B$11/$B$3)*((-0.2*A13^3)+(2.2*A13^2)-(8.1*A13)+13.2)</f>
        <v>1.852515090543261</v>
      </c>
      <c r="C13" s="13">
        <f t="shared" si="3"/>
        <v>111.15090543259566</v>
      </c>
      <c r="D13" s="11">
        <f t="shared" si="4"/>
        <v>1.2350100603621741</v>
      </c>
      <c r="E13" s="13">
        <f t="shared" si="5"/>
        <v>450.77867203219353</v>
      </c>
    </row>
    <row r="14" spans="1:6" x14ac:dyDescent="0.25">
      <c r="A14">
        <v>4</v>
      </c>
      <c r="B14" s="11">
        <f t="shared" si="6"/>
        <v>1.796378269617708</v>
      </c>
      <c r="C14" s="13">
        <f t="shared" si="3"/>
        <v>107.78269617706248</v>
      </c>
      <c r="D14" s="11">
        <f t="shared" si="4"/>
        <v>1.1975855130784721</v>
      </c>
      <c r="E14" s="13">
        <f t="shared" si="5"/>
        <v>437.1187122736423</v>
      </c>
    </row>
    <row r="17" spans="1:7" x14ac:dyDescent="0.25">
      <c r="A17" t="s">
        <v>119</v>
      </c>
      <c r="F17" t="s">
        <v>123</v>
      </c>
      <c r="G17">
        <v>130</v>
      </c>
    </row>
    <row r="18" spans="1:7" x14ac:dyDescent="0.25">
      <c r="A18" t="s">
        <v>121</v>
      </c>
      <c r="B18" t="s">
        <v>122</v>
      </c>
      <c r="C18" t="s">
        <v>124</v>
      </c>
      <c r="D18" t="s">
        <v>125</v>
      </c>
    </row>
    <row r="19" spans="1:7" x14ac:dyDescent="0.25">
      <c r="A19" t="s">
        <v>120</v>
      </c>
      <c r="B19">
        <v>315</v>
      </c>
      <c r="C19">
        <f>B19*60</f>
        <v>18900</v>
      </c>
      <c r="D19">
        <f>C19/G17</f>
        <v>145.38461538461539</v>
      </c>
    </row>
  </sheetData>
  <mergeCells count="2">
    <mergeCell ref="A1:B1"/>
    <mergeCell ref="A9:B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6" sqref="I16"/>
    </sheetView>
  </sheetViews>
  <sheetFormatPr defaultRowHeight="15" x14ac:dyDescent="0.25"/>
  <cols>
    <col min="10" max="10" width="10" customWidth="1"/>
  </cols>
  <sheetData>
    <row r="1" spans="1:11" x14ac:dyDescent="0.25">
      <c r="A1" t="s">
        <v>126</v>
      </c>
      <c r="J1" t="s">
        <v>130</v>
      </c>
      <c r="K1">
        <v>2</v>
      </c>
    </row>
    <row r="2" spans="1:11" x14ac:dyDescent="0.25">
      <c r="C2" t="s">
        <v>128</v>
      </c>
      <c r="D2" t="s">
        <v>129</v>
      </c>
      <c r="E2" t="s">
        <v>131</v>
      </c>
    </row>
    <row r="3" spans="1:11" x14ac:dyDescent="0.25">
      <c r="A3" s="43" t="s">
        <v>127</v>
      </c>
      <c r="C3">
        <v>0.7</v>
      </c>
      <c r="D3">
        <f>C3*60</f>
        <v>42</v>
      </c>
      <c r="E3">
        <f>D3/K1</f>
        <v>21</v>
      </c>
      <c r="I3" t="s">
        <v>132</v>
      </c>
      <c r="J3">
        <f>52.1429</f>
        <v>52.142899999999997</v>
      </c>
    </row>
    <row r="4" spans="1:11" x14ac:dyDescent="0.25">
      <c r="I4" t="s">
        <v>133</v>
      </c>
      <c r="J4">
        <v>5</v>
      </c>
      <c r="K4" t="s">
        <v>134</v>
      </c>
    </row>
    <row r="5" spans="1:11" x14ac:dyDescent="0.25">
      <c r="I5" t="s">
        <v>135</v>
      </c>
      <c r="J5">
        <f>J3*J4</f>
        <v>260.71449999999999</v>
      </c>
    </row>
    <row r="6" spans="1:11" x14ac:dyDescent="0.25">
      <c r="I6" t="s">
        <v>136</v>
      </c>
      <c r="J6">
        <f>K1*J5</f>
        <v>521.42899999999997</v>
      </c>
    </row>
    <row r="8" spans="1:11" x14ac:dyDescent="0.25">
      <c r="I8" s="46" t="s">
        <v>137</v>
      </c>
      <c r="J8" s="46"/>
    </row>
    <row r="9" spans="1:11" x14ac:dyDescent="0.25">
      <c r="I9" t="s">
        <v>138</v>
      </c>
      <c r="J9">
        <f>J3*2</f>
        <v>104.28579999999999</v>
      </c>
    </row>
    <row r="12" spans="1:11" x14ac:dyDescent="0.25">
      <c r="I12" t="s">
        <v>139</v>
      </c>
    </row>
    <row r="13" spans="1:11" x14ac:dyDescent="0.25">
      <c r="I13" t="s">
        <v>136</v>
      </c>
      <c r="J13" s="44">
        <f>J6+J9</f>
        <v>625.71479999999997</v>
      </c>
    </row>
    <row r="16" spans="1:11" x14ac:dyDescent="0.25">
      <c r="I16">
        <f>3*J3</f>
        <v>156.42869999999999</v>
      </c>
    </row>
  </sheetData>
  <mergeCells count="1"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Standby</vt:lpstr>
      <vt:lpstr>Dryer_variation</vt:lpstr>
      <vt:lpstr>TV_usage</vt:lpstr>
      <vt:lpstr>Cooking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2015-09-14T20:39:37Z</dcterms:created>
  <dcterms:modified xsi:type="dcterms:W3CDTF">2015-10-17T15:53:53Z</dcterms:modified>
</cp:coreProperties>
</file>