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Reid\Dropbox\}Python\aldb2\aldb2\RecordReader\tests\testdir_1\"/>
    </mc:Choice>
  </mc:AlternateContent>
  <xr:revisionPtr revIDLastSave="0" documentId="13_ncr:1_{B0AF5ECB-D85C-48DE-8BA8-32DE435329EA}" xr6:coauthVersionLast="34" xr6:coauthVersionMax="34" xr10:uidLastSave="{00000000-0000-0000-0000-000000000000}"/>
  <bookViews>
    <workbookView xWindow="0" yWindow="0" windowWidth="9345" windowHeight="4260" activeTab="4" xr2:uid="{00000000-000D-0000-FFFF-FFFF00000000}"/>
  </bookViews>
  <sheets>
    <sheet name="Week 4" sheetId="25" r:id="rId1"/>
    <sheet name="Week 3" sheetId="22" r:id="rId2"/>
    <sheet name="Week 2" sheetId="21" r:id="rId3"/>
    <sheet name="Week 1" sheetId="14" r:id="rId4"/>
    <sheet name="Show Stats" sheetId="17" r:id="rId5"/>
    <sheet name="Record Stats" sheetId="35" r:id="rId6"/>
    <sheet name="Spreadsheet Notes" sheetId="20" r:id="rId7"/>
  </sheets>
  <definedNames>
    <definedName name="_xlnm._FilterDatabase" localSheetId="4" hidden="1">'Show Stats'!$B$1:$J$14</definedName>
    <definedName name="_xlnm._FilterDatabase" localSheetId="3" hidden="1">'Week 1'!$A$1:$R$34</definedName>
    <definedName name="_xlnm._FilterDatabase" localSheetId="2" hidden="1">'Week 2'!$A$1:$R$15</definedName>
    <definedName name="_xlnm._FilterDatabase" localSheetId="1" hidden="1">'Week 3'!$A$1:$R$18</definedName>
    <definedName name="_xlnm._FilterDatabase" localSheetId="0" hidden="1">'Week 4'!$A$1:$R$20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5" l="1"/>
  <c r="C3" i="25"/>
  <c r="C2" i="22"/>
  <c r="C3" i="22"/>
  <c r="C4" i="22"/>
  <c r="C5" i="21"/>
  <c r="C4" i="21"/>
  <c r="C3" i="21"/>
  <c r="C2" i="21"/>
  <c r="C2" i="14"/>
  <c r="C3" i="14"/>
  <c r="C4" i="14"/>
  <c r="C5" i="14"/>
  <c r="C6" i="14"/>
  <c r="C7" i="14"/>
  <c r="C8" i="14"/>
  <c r="C9" i="14"/>
  <c r="C10" i="14"/>
  <c r="V3" i="25" l="1"/>
  <c r="V4" i="25"/>
  <c r="V5" i="25"/>
  <c r="V6" i="25"/>
  <c r="V7" i="25"/>
  <c r="V8" i="25"/>
  <c r="V9" i="25"/>
  <c r="V10" i="25"/>
  <c r="M3" i="25"/>
  <c r="I3" i="25"/>
  <c r="E3" i="25"/>
  <c r="B3" i="25"/>
  <c r="A3" i="25"/>
  <c r="M2" i="25"/>
  <c r="I2" i="25"/>
  <c r="E2" i="25"/>
  <c r="B2" i="25"/>
  <c r="A2" i="25"/>
  <c r="X10" i="25"/>
  <c r="X9" i="25"/>
  <c r="X8" i="25"/>
  <c r="X4" i="25"/>
  <c r="X7" i="25"/>
  <c r="X6" i="25"/>
  <c r="X5" i="25"/>
  <c r="X5" i="22"/>
  <c r="X6" i="22"/>
  <c r="X7" i="22"/>
  <c r="X8" i="22"/>
  <c r="X9" i="22"/>
  <c r="X10" i="22"/>
  <c r="M4" i="22"/>
  <c r="I4" i="22"/>
  <c r="E4" i="22"/>
  <c r="B4" i="22"/>
  <c r="A4" i="22"/>
  <c r="M3" i="22"/>
  <c r="I3" i="22"/>
  <c r="E3" i="22"/>
  <c r="B3" i="22"/>
  <c r="A3" i="22"/>
  <c r="M2" i="22"/>
  <c r="I2" i="22"/>
  <c r="E2" i="22"/>
  <c r="B2" i="22"/>
  <c r="A2" i="22"/>
  <c r="S4" i="21"/>
  <c r="L4" i="21"/>
  <c r="J4" i="21"/>
  <c r="M5" i="21"/>
  <c r="I5" i="21"/>
  <c r="E5" i="21"/>
  <c r="B5" i="21"/>
  <c r="A5" i="21"/>
  <c r="M4" i="21"/>
  <c r="I4" i="21"/>
  <c r="E4" i="21"/>
  <c r="B4" i="21"/>
  <c r="A4" i="21"/>
  <c r="M3" i="21"/>
  <c r="I3" i="21"/>
  <c r="E3" i="21"/>
  <c r="B3" i="21"/>
  <c r="A3" i="21"/>
  <c r="M2" i="21"/>
  <c r="I2" i="21"/>
  <c r="E2" i="21"/>
  <c r="B2" i="21"/>
  <c r="A2" i="21"/>
  <c r="S2" i="14"/>
  <c r="S3" i="14"/>
  <c r="S4" i="14"/>
  <c r="S5" i="14"/>
  <c r="S6" i="14"/>
  <c r="S2" i="21" s="1"/>
  <c r="S7" i="14"/>
  <c r="S8" i="14"/>
  <c r="S9" i="14"/>
  <c r="S10" i="14"/>
  <c r="S5" i="21"/>
  <c r="S4" i="22" s="1"/>
  <c r="S3" i="21"/>
  <c r="M2" i="14"/>
  <c r="M3" i="14"/>
  <c r="M4" i="14"/>
  <c r="M5" i="14"/>
  <c r="M6" i="14"/>
  <c r="M7" i="14"/>
  <c r="M8" i="14"/>
  <c r="M9" i="14"/>
  <c r="M10" i="14"/>
  <c r="L2" i="14"/>
  <c r="L3" i="14"/>
  <c r="L4" i="14"/>
  <c r="L5" i="14"/>
  <c r="L6" i="14"/>
  <c r="L2" i="21" s="1"/>
  <c r="L7" i="14"/>
  <c r="L8" i="14"/>
  <c r="L9" i="14"/>
  <c r="L10" i="14"/>
  <c r="L5" i="21"/>
  <c r="L3" i="21"/>
  <c r="J2" i="14"/>
  <c r="J3" i="14"/>
  <c r="J4" i="14"/>
  <c r="J5" i="14"/>
  <c r="J6" i="14"/>
  <c r="J7" i="14"/>
  <c r="J8" i="14"/>
  <c r="J9" i="14"/>
  <c r="J10" i="14"/>
  <c r="I2" i="14"/>
  <c r="I3" i="14"/>
  <c r="I4" i="14"/>
  <c r="I5" i="14"/>
  <c r="I6" i="14"/>
  <c r="I7" i="14"/>
  <c r="I8" i="14"/>
  <c r="I9" i="14"/>
  <c r="I10" i="14"/>
  <c r="E2" i="14"/>
  <c r="E3" i="14"/>
  <c r="Q3" i="14" s="1"/>
  <c r="E4" i="14"/>
  <c r="E5" i="14"/>
  <c r="E6" i="14"/>
  <c r="E7" i="14"/>
  <c r="E8" i="14"/>
  <c r="E9" i="14"/>
  <c r="E10" i="14"/>
  <c r="B2" i="14"/>
  <c r="B3" i="14"/>
  <c r="B4" i="14"/>
  <c r="B5" i="14"/>
  <c r="B6" i="14"/>
  <c r="B7" i="14"/>
  <c r="B8" i="14"/>
  <c r="B9" i="14"/>
  <c r="B10" i="14"/>
  <c r="A2" i="14"/>
  <c r="A3" i="14"/>
  <c r="A4" i="14"/>
  <c r="A5" i="14"/>
  <c r="A6" i="14"/>
  <c r="A7" i="14"/>
  <c r="A8" i="14"/>
  <c r="A9" i="14"/>
  <c r="A10" i="14"/>
  <c r="K5" i="14" l="1"/>
  <c r="K2" i="14"/>
  <c r="L2" i="22"/>
  <c r="K3" i="14"/>
  <c r="S2" i="22"/>
  <c r="S3" i="25" s="1"/>
  <c r="S3" i="22"/>
  <c r="L3" i="22"/>
  <c r="K6" i="14"/>
  <c r="O9" i="14"/>
  <c r="K7" i="14"/>
  <c r="J3" i="21"/>
  <c r="K3" i="21" s="1"/>
  <c r="J3" i="22" s="1"/>
  <c r="O3" i="22" s="1"/>
  <c r="K8" i="14"/>
  <c r="O6" i="14"/>
  <c r="O5" i="14"/>
  <c r="N5" i="14" s="1"/>
  <c r="K10" i="14"/>
  <c r="K4" i="21"/>
  <c r="P3" i="14"/>
  <c r="R3" i="14" s="1"/>
  <c r="K9" i="14"/>
  <c r="K4" i="14"/>
  <c r="X4" i="22"/>
  <c r="O2" i="14"/>
  <c r="N2" i="14" s="1"/>
  <c r="O3" i="14"/>
  <c r="O7" i="14"/>
  <c r="O4" i="14"/>
  <c r="P10" i="14"/>
  <c r="Q10" i="14"/>
  <c r="P9" i="14"/>
  <c r="Q9" i="14"/>
  <c r="L4" i="22"/>
  <c r="O4" i="21"/>
  <c r="X3" i="22"/>
  <c r="X3" i="25"/>
  <c r="O10" i="14"/>
  <c r="J2" i="21"/>
  <c r="J5" i="21"/>
  <c r="K5" i="21" s="1"/>
  <c r="J4" i="22" s="1"/>
  <c r="O8" i="14"/>
  <c r="N3" i="14" l="1"/>
  <c r="N7" i="14"/>
  <c r="N6" i="14"/>
  <c r="L3" i="25"/>
  <c r="S2" i="25"/>
  <c r="L2" i="25"/>
  <c r="N4" i="21"/>
  <c r="N8" i="14"/>
  <c r="N10" i="14"/>
  <c r="K3" i="22"/>
  <c r="N3" i="22" s="1"/>
  <c r="O3" i="21"/>
  <c r="N4" i="14"/>
  <c r="N9" i="14"/>
  <c r="R9" i="14"/>
  <c r="P5" i="14"/>
  <c r="P4" i="14"/>
  <c r="P2" i="14"/>
  <c r="P7" i="14"/>
  <c r="O5" i="21"/>
  <c r="R10" i="14"/>
  <c r="P8" i="14"/>
  <c r="K2" i="21"/>
  <c r="J2" i="22" s="1"/>
  <c r="O2" i="21"/>
  <c r="Q4" i="14"/>
  <c r="P6" i="14"/>
  <c r="O4" i="22"/>
  <c r="K4" i="22"/>
  <c r="N5" i="21" l="1"/>
  <c r="O2" i="22"/>
  <c r="K2" i="22"/>
  <c r="J3" i="25" s="1"/>
  <c r="N3" i="21"/>
  <c r="R4" i="14"/>
  <c r="N4" i="22"/>
  <c r="Q5" i="14"/>
  <c r="R5" i="14" s="1"/>
  <c r="Q8" i="14"/>
  <c r="R8" i="14" s="1"/>
  <c r="N2" i="21"/>
  <c r="Q2" i="14"/>
  <c r="R2" i="14" s="1"/>
  <c r="Q7" i="14"/>
  <c r="R7" i="14" s="1"/>
  <c r="Q6" i="14"/>
  <c r="R6" i="14" s="1"/>
  <c r="N2" i="22" l="1"/>
  <c r="P5" i="21"/>
  <c r="P4" i="21"/>
  <c r="K3" i="25"/>
  <c r="N3" i="25" s="1"/>
  <c r="O3" i="25"/>
  <c r="P3" i="21"/>
  <c r="Q4" i="21"/>
  <c r="P2" i="21"/>
  <c r="Q5" i="21" l="1"/>
  <c r="R5" i="21" s="1"/>
  <c r="R4" i="21"/>
  <c r="Q3" i="21"/>
  <c r="R3" i="21" s="1"/>
  <c r="Q2" i="21"/>
  <c r="R2" i="21" s="1"/>
  <c r="J2" i="25"/>
  <c r="P4" i="22" l="1"/>
  <c r="P2" i="22"/>
  <c r="P3" i="22"/>
  <c r="K2" i="25"/>
  <c r="O2" i="25"/>
  <c r="Q4" i="22" l="1"/>
  <c r="R4" i="22" s="1"/>
  <c r="Q3" i="22"/>
  <c r="R3" i="22" s="1"/>
  <c r="N2" i="25"/>
  <c r="Q2" i="22"/>
  <c r="R2" i="22" s="1"/>
  <c r="P3" i="25" l="1"/>
  <c r="P2" i="25"/>
  <c r="Q3" i="25" l="1"/>
  <c r="R3" i="25" s="1"/>
  <c r="Q2" i="25"/>
  <c r="R2" i="25" s="1"/>
</calcChain>
</file>

<file path=xl/sharedStrings.xml><?xml version="1.0" encoding="utf-8"?>
<sst xmlns="http://schemas.openxmlformats.org/spreadsheetml/2006/main" count="128" uniqueCount="50">
  <si>
    <t>Name</t>
  </si>
  <si>
    <t>Video</t>
  </si>
  <si>
    <t>Rank</t>
  </si>
  <si>
    <t>Hype List</t>
  </si>
  <si>
    <t>Rank Change</t>
  </si>
  <si>
    <t>Last Rank</t>
  </si>
  <si>
    <t>New Rank</t>
  </si>
  <si>
    <t>Day</t>
  </si>
  <si>
    <t>Channel</t>
  </si>
  <si>
    <t>Normalized</t>
  </si>
  <si>
    <t>Total Normalized</t>
  </si>
  <si>
    <t>Previous Normalized Total</t>
  </si>
  <si>
    <t>Episodes</t>
  </si>
  <si>
    <t>Average</t>
  </si>
  <si>
    <t>Previous Average</t>
  </si>
  <si>
    <t>Include</t>
  </si>
  <si>
    <t>Incude</t>
  </si>
  <si>
    <t>Hype List Occurences</t>
  </si>
  <si>
    <t>CR</t>
  </si>
  <si>
    <t>Last Episode</t>
  </si>
  <si>
    <t>Last Normalize</t>
  </si>
  <si>
    <t>Last Hypelist</t>
  </si>
  <si>
    <t>Week 1</t>
  </si>
  <si>
    <t>Total Episodes</t>
  </si>
  <si>
    <t>Color Key</t>
  </si>
  <si>
    <t>Supply</t>
  </si>
  <si>
    <t>Validated Supply</t>
  </si>
  <si>
    <t>Stat Lookup</t>
  </si>
  <si>
    <t>Calculated</t>
  </si>
  <si>
    <t>No Previous Sheets to Draw From</t>
  </si>
  <si>
    <t>Week 2+</t>
  </si>
  <si>
    <r>
      <rPr>
        <b/>
        <sz val="11"/>
        <color theme="1"/>
        <rFont val="Calibri"/>
        <family val="2"/>
        <scheme val="minor"/>
      </rPr>
      <t>Categories Affected by Previous Week(s):</t>
    </r>
    <r>
      <rPr>
        <sz val="11"/>
        <color theme="1"/>
        <rFont val="Calibri"/>
        <family val="2"/>
        <scheme val="minor"/>
      </rPr>
      <t xml:space="preserve">
Previous Normalize
Episodes
Hype List Occurrence</t>
    </r>
  </si>
  <si>
    <t>Occurences</t>
  </si>
  <si>
    <t>Last List</t>
  </si>
  <si>
    <t>OneLiner</t>
  </si>
  <si>
    <t>Hashtag</t>
  </si>
  <si>
    <t>Anti-Magic Academy: The 35th Test Platoon</t>
  </si>
  <si>
    <t>Wed</t>
  </si>
  <si>
    <t>Funi</t>
  </si>
  <si>
    <t>Sat</t>
  </si>
  <si>
    <t>Seraph of the End</t>
  </si>
  <si>
    <t>Shomin Sample</t>
  </si>
  <si>
    <t>Starmyu</t>
  </si>
  <si>
    <t>SeriesID</t>
  </si>
  <si>
    <t>Year</t>
  </si>
  <si>
    <t>Season</t>
  </si>
  <si>
    <t>Fall</t>
  </si>
  <si>
    <t>SeasonID</t>
  </si>
  <si>
    <t>SubseriesID</t>
  </si>
  <si>
    <t>OriginalID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</si>
</sst>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NumberFormat="1" applyFont="1"/>
    <xf numFmtId="0" fontId="4" fillId="0" borderId="0" xfId="0" applyFont="1"/>
    <xf numFmtId="0" fontId="4" fillId="0" borderId="0" xfId="0" applyNumberFormat="1" applyFont="1"/>
    <xf numFmtId="164" fontId="4" fillId="0" borderId="0" xfId="0" applyNumberFormat="1" applyFont="1"/>
    <xf numFmtId="0" fontId="6" fillId="0" borderId="0" xfId="0" applyFont="1"/>
    <xf numFmtId="0" fontId="4" fillId="0" borderId="0" xfId="0" applyFont="1" applyBorder="1"/>
    <xf numFmtId="0" fontId="7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3" fillId="0" borderId="0" xfId="0" applyNumberFormat="1" applyFont="1" applyBorder="1"/>
    <xf numFmtId="0" fontId="3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theme="0" tint="-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\+0;\-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color rgb="FF00B050"/>
      </font>
    </dxf>
    <dxf>
      <font>
        <color rgb="FF9966FF"/>
      </font>
    </dxf>
    <dxf>
      <font>
        <color theme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\+0;\-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color rgb="FF00B050"/>
      </font>
    </dxf>
    <dxf>
      <font>
        <color rgb="FF9966FF"/>
      </font>
    </dxf>
    <dxf>
      <font>
        <color theme="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\+0;\-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color rgb="FF00B050"/>
      </font>
    </dxf>
    <dxf>
      <font>
        <color rgb="FF9966FF"/>
      </font>
    </dxf>
    <dxf>
      <font>
        <color theme="0" tint="-0.34998626667073579"/>
      </font>
    </dxf>
    <dxf>
      <font>
        <strike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\+0;\-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ont>
        <color rgb="FF00B050"/>
      </font>
    </dxf>
    <dxf>
      <font>
        <color rgb="FF9966FF"/>
      </font>
    </dxf>
    <dxf>
      <font>
        <color theme="0" tint="-0.34998626667073579"/>
      </font>
    </dxf>
    <dxf>
      <font>
        <strike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966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2000000}" name="Week4" displayName="Week4" ref="A1:S3" totalsRowShown="0" headerRowDxfId="97" dataDxfId="96">
  <autoFilter ref="A1:S3" xr:uid="{00000000-0009-0000-0100-00000E000000}"/>
  <tableColumns count="19">
    <tableColumn id="1" xr3:uid="{00000000-0010-0000-1200-000001000000}" name="Channel" dataDxfId="95">
      <calculatedColumnFormula>INDEX(Stats[Channel],MATCH(Week4[[#This Row],[Name]],Stats[Name],0))</calculatedColumnFormula>
    </tableColumn>
    <tableColumn id="2" xr3:uid="{00000000-0010-0000-1200-000002000000}" name="Day" dataDxfId="94">
      <calculatedColumnFormula>INDEX(Stats[Day],MATCH(Week4[[#This Row],[Name]],Stats[Name],0))</calculatedColumnFormula>
    </tableColumn>
    <tableColumn id="19" xr3:uid="{00000000-0010-0000-1200-000013000000}" name="Hashtag" dataDxfId="93">
      <calculatedColumnFormula>INDEX(Stats[Hashtag],MATCH(Week4[[#This Row],[Name]],Stats[Name],0))</calculatedColumnFormula>
    </tableColumn>
    <tableColumn id="3" xr3:uid="{00000000-0010-0000-1200-000003000000}" name="Name" dataDxfId="92"/>
    <tableColumn id="4" xr3:uid="{00000000-0010-0000-1200-000004000000}" name="Include" dataDxfId="91">
      <calculatedColumnFormula>IF(INDEX(Stats[Incude],MATCH(Week4[[#This Row],[Name]],Stats[Name],0)),TRUE,NA())</calculatedColumnFormula>
    </tableColumn>
    <tableColumn id="5" xr3:uid="{00000000-0010-0000-1200-000005000000}" name="OneLiner"/>
    <tableColumn id="6" xr3:uid="{00000000-0010-0000-1200-000006000000}" name="Video"/>
    <tableColumn id="7" xr3:uid="{00000000-0010-0000-1200-000007000000}" name="Rank" dataDxfId="90"/>
    <tableColumn id="8" xr3:uid="{00000000-0010-0000-1200-000008000000}" name="Normalized" dataDxfId="89">
      <calculatedColumnFormula>IF(ISBLANK(Week4[[#This Row],[Rank]]),NA(),0+((Week4[[#This Row],[Rank]]-MIN(Week4[Rank]))*(1-0))/(MAX(Week4[Rank])-MIN(Week4[Rank])))</calculatedColumnFormula>
    </tableColumn>
    <tableColumn id="9" xr3:uid="{00000000-0010-0000-1200-000009000000}" name="Previous Normalized Total" dataDxfId="88">
      <calculatedColumnFormula>IFERROR(INDEX(Week3[Total Normalized],MATCH(Week4[[#This Row],[Name]],Week3[Name],0)),INDEX(Stats[Last Normalize],MATCH(Week4[[#This Row],[Name]],Stats[Name],0)))</calculatedColumnFormula>
    </tableColumn>
    <tableColumn id="10" xr3:uid="{00000000-0010-0000-1200-00000A000000}" name="Total Normalized" dataDxfId="87">
      <calculatedColumnFormula>IFERROR(Week4[[#This Row],[Normalized]]+Week4[[#This Row],[Previous Normalized Total]],Week4[[#This Row],[Previous Normalized Total]])</calculatedColumnFormula>
    </tableColumn>
    <tableColumn id="11" xr3:uid="{00000000-0010-0000-1200-00000B000000}" name="Episodes" dataDxfId="86">
      <calculatedColumnFormula>IFERROR(INDEX(Week3[Episodes],MATCH(Week4[[#This Row],[Name]],Week3[Name],0)),INDEX(Stats[Last Episode],MATCH(Week4[[#This Row],[Name]],Stats[Name],0),))+IF(ISBLANK(Week4[[#This Row],[Rank]]),0,1)</calculatedColumnFormula>
    </tableColumn>
    <tableColumn id="12" xr3:uid="{00000000-0010-0000-1200-00000C000000}" name="Total Episodes" dataDxfId="85">
      <calculatedColumnFormula>INDEX(Stats[Total Episodes],MATCH(Week4[[#This Row],[Name]],Stats[Name],0))</calculatedColumnFormula>
    </tableColumn>
    <tableColumn id="13" xr3:uid="{00000000-0010-0000-1200-00000D000000}" name="Average" dataDxfId="84">
      <calculatedColumnFormula>IFERROR(Week4[[#This Row],[Total Normalized]]/Week4[[#This Row],[Episodes]],Week4[[#This Row],[Previous Average]])</calculatedColumnFormula>
    </tableColumn>
    <tableColumn id="14" xr3:uid="{00000000-0010-0000-1200-00000E000000}" name="Previous Average" dataDxfId="83">
      <calculatedColumnFormula>Week4[[#This Row],[Previous Normalized Total]]/(Week4[[#This Row],[Episodes]]-1)</calculatedColumnFormula>
    </tableColumn>
    <tableColumn id="15" xr3:uid="{00000000-0010-0000-1200-00000F000000}" name="Last Rank" dataDxfId="82">
      <calculatedColumnFormula>IF(Week4[[#This Row],[Include]]=TRUE,COUNTIFS(Week4[Previous Average],"&gt;=0",Week4[Previous Average],"&lt;="&amp;Week4[[#This Row],[Previous Average]],Week4[Include],"=TRUE"),NA())</calculatedColumnFormula>
    </tableColumn>
    <tableColumn id="16" xr3:uid="{00000000-0010-0000-1200-000010000000}" name="New Rank" dataDxfId="81">
      <calculatedColumnFormula>IF(Week4[[#This Row],[Include]]=TRUE,COUNTIFS(Week4[Average],"&gt;=0",Week4[Average],"&lt;="&amp;Week4[[#This Row],[Average]],Week4[Include],"=TRUE"),NA())</calculatedColumnFormula>
    </tableColumn>
    <tableColumn id="17" xr3:uid="{00000000-0010-0000-1200-000011000000}" name="Rank Change" dataDxfId="80">
      <calculatedColumnFormula>Week4[Last Rank]-Week4[[#This Row],[New Rank]]</calculatedColumnFormula>
    </tableColumn>
    <tableColumn id="18" xr3:uid="{00000000-0010-0000-1200-000012000000}" name="Hype List Occurences" dataDxfId="79">
      <calculatedColumnFormula>IFERROR(INDEX(Week3[Hype List Occurences],MATCH(Week4[[#This Row],[Name]],Week3[Name],0)),INDEX(Stats[Last Hypelist],MATCH(Week4[[#This Row],[Name]],Stats[Name],0)))+IF(ISERROR(MATCH(Week4[[#This Row],[Name]],Hype_Week3[Name],0)),0,1)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3000000}" name="Hype_Week4" displayName="Hype_Week4" ref="V2:X10" totalsRowShown="0" headerRowDxfId="78">
  <autoFilter ref="V2:X10" xr:uid="{00000000-0009-0000-0100-00000F000000}"/>
  <tableColumns count="3">
    <tableColumn id="1" xr3:uid="{00000000-0010-0000-1300-000001000000}" name="Last List" dataDxfId="77">
      <calculatedColumnFormula>Hype_Week3[Name]</calculatedColumnFormula>
    </tableColumn>
    <tableColumn id="2" xr3:uid="{00000000-0010-0000-1300-000002000000}" name="Name" dataDxfId="76"/>
    <tableColumn id="3" xr3:uid="{00000000-0010-0000-1300-000003000000}" name="Occurences" dataDxfId="75">
      <calculatedColumnFormula>INDEX(Week4[Hype List Occurences],MATCH(Hype_Week4[[#This Row],[Name]],Week4[Name],0))+1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4000000}" name="Week3" displayName="Week3" ref="A1:S4" totalsRowShown="0" headerRowDxfId="68" dataDxfId="67">
  <autoFilter ref="A1:S4" xr:uid="{00000000-0009-0000-0100-000008000000}"/>
  <tableColumns count="19">
    <tableColumn id="1" xr3:uid="{00000000-0010-0000-1400-000001000000}" name="Channel" dataDxfId="66">
      <calculatedColumnFormula>INDEX(Stats[Channel],MATCH(Week3[[#This Row],[Name]],Stats[Name],0))</calculatedColumnFormula>
    </tableColumn>
    <tableColumn id="2" xr3:uid="{00000000-0010-0000-1400-000002000000}" name="Day" dataDxfId="65">
      <calculatedColumnFormula>INDEX(Stats[Day],MATCH(Week3[[#This Row],[Name]],Stats[Name],0))</calculatedColumnFormula>
    </tableColumn>
    <tableColumn id="20" xr3:uid="{00000000-0010-0000-1400-000014000000}" name="Hashtag" dataDxfId="64">
      <calculatedColumnFormula>INDEX(Stats[Hashtag],MATCH(Week3[[#This Row],[Name]],Stats[Name],0))</calculatedColumnFormula>
    </tableColumn>
    <tableColumn id="3" xr3:uid="{00000000-0010-0000-1400-000003000000}" name="Name" dataDxfId="63"/>
    <tableColumn id="4" xr3:uid="{00000000-0010-0000-1400-000004000000}" name="Include" dataDxfId="62">
      <calculatedColumnFormula>IF(INDEX(Stats[Incude],MATCH(Week3[[#This Row],[Name]],Stats[Name],0)),TRUE,NA())</calculatedColumnFormula>
    </tableColumn>
    <tableColumn id="5" xr3:uid="{00000000-0010-0000-1400-000005000000}" name="OneLiner"/>
    <tableColumn id="6" xr3:uid="{00000000-0010-0000-1400-000006000000}" name="Video"/>
    <tableColumn id="7" xr3:uid="{00000000-0010-0000-1400-000007000000}" name="Rank" dataDxfId="61"/>
    <tableColumn id="8" xr3:uid="{00000000-0010-0000-1400-000008000000}" name="Normalized" dataDxfId="60">
      <calculatedColumnFormula>IF(ISBLANK(Week3[[#This Row],[Rank]]),NA(),0+((Week3[[#This Row],[Rank]]-MIN(Week3[Rank]))*(1-0))/(MAX(Week3[Rank])-MIN(Week3[Rank])))</calculatedColumnFormula>
    </tableColumn>
    <tableColumn id="9" xr3:uid="{00000000-0010-0000-1400-000009000000}" name="Previous Normalized Total" dataDxfId="59">
      <calculatedColumnFormula>IFERROR(INDEX(Week2[Total Normalized],MATCH(Week3[[#This Row],[Name]],Week2[Name],0)),INDEX(Stats[Last Normalize],MATCH(Week3[[#This Row],[Name]],Stats[Name],0)))</calculatedColumnFormula>
    </tableColumn>
    <tableColumn id="10" xr3:uid="{00000000-0010-0000-1400-00000A000000}" name="Total Normalized" dataDxfId="58">
      <calculatedColumnFormula>IFERROR(Week3[[#This Row],[Normalized]]+Week3[[#This Row],[Previous Normalized Total]],Week3[[#This Row],[Previous Normalized Total]])</calculatedColumnFormula>
    </tableColumn>
    <tableColumn id="11" xr3:uid="{00000000-0010-0000-1400-00000B000000}" name="Episodes" dataDxfId="57">
      <calculatedColumnFormula>IFERROR(INDEX(Week2[Episodes],MATCH(Week3[[#This Row],[Name]],Week2[Name],0)),INDEX(Stats[Last Episode],MATCH(Week3[[#This Row],[Name]],Stats[Name],0),))+IF(ISBLANK(Week3[[#This Row],[Rank]]),0,1)</calculatedColumnFormula>
    </tableColumn>
    <tableColumn id="12" xr3:uid="{00000000-0010-0000-1400-00000C000000}" name="Total Episodes" dataDxfId="56">
      <calculatedColumnFormula>INDEX(Stats[Total Episodes],MATCH(Week3[[#This Row],[Name]],Stats[Name],0))</calculatedColumnFormula>
    </tableColumn>
    <tableColumn id="13" xr3:uid="{00000000-0010-0000-1400-00000D000000}" name="Average" dataDxfId="55">
      <calculatedColumnFormula>IFERROR(Week3[[#This Row],[Total Normalized]]/Week3[[#This Row],[Episodes]],Week3[[#This Row],[Previous Average]])</calculatedColumnFormula>
    </tableColumn>
    <tableColumn id="14" xr3:uid="{00000000-0010-0000-1400-00000E000000}" name="Previous Average" dataDxfId="54">
      <calculatedColumnFormula>Week3[[#This Row],[Previous Normalized Total]]/(Week3[[#This Row],[Episodes]]-1)</calculatedColumnFormula>
    </tableColumn>
    <tableColumn id="15" xr3:uid="{00000000-0010-0000-1400-00000F000000}" name="Last Rank" dataDxfId="53">
      <calculatedColumnFormula>IF(Week3[[#This Row],[Include]]=TRUE,COUNTIFS(Week3[Previous Average],"&gt;=0",Week3[Previous Average],"&lt;="&amp;Week3[[#This Row],[Previous Average]],Week3[Include],"=TRUE"),NA())</calculatedColumnFormula>
    </tableColumn>
    <tableColumn id="16" xr3:uid="{00000000-0010-0000-1400-000010000000}" name="New Rank" dataDxfId="52">
      <calculatedColumnFormula>IF(Week3[[#This Row],[Include]]=TRUE,COUNTIFS(Week3[Average],"&gt;=0",Week3[Average],"&lt;="&amp;Week3[[#This Row],[Average]],Week3[Include],"=TRUE"),NA())</calculatedColumnFormula>
    </tableColumn>
    <tableColumn id="17" xr3:uid="{00000000-0010-0000-1400-000011000000}" name="Rank Change" dataDxfId="51">
      <calculatedColumnFormula>Week3[Last Rank]-Week3[[#This Row],[New Rank]]</calculatedColumnFormula>
    </tableColumn>
    <tableColumn id="18" xr3:uid="{00000000-0010-0000-1400-000012000000}" name="Hype List Occurences" dataDxfId="50">
      <calculatedColumnFormula>IFERROR(INDEX(Week2[Hype List Occurences],MATCH(Week3[[#This Row],[Name]],Week2[Name],0)),INDEX(Stats[Last Hypelist],MATCH(Week3[[#This Row],[Name]],Stats[Name],0)))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5000000}" name="Hype_Week3" displayName="Hype_Week3" ref="V2:X10" totalsRowShown="0" headerRowDxfId="49">
  <autoFilter ref="V2:X10" xr:uid="{00000000-0009-0000-0100-00000B000000}"/>
  <tableColumns count="3">
    <tableColumn id="1" xr3:uid="{00000000-0010-0000-1500-000001000000}" name="Last List" dataDxfId="48"/>
    <tableColumn id="2" xr3:uid="{00000000-0010-0000-1500-000002000000}" name="Name" dataDxfId="47"/>
    <tableColumn id="3" xr3:uid="{00000000-0010-0000-1500-000003000000}" name="Occurences" dataDxfId="46">
      <calculatedColumnFormula>INDEX(Week3[Hype List Occurences],MATCH(Hype_Week3[[#This Row],[Name]],Week3[Name],0))+1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6000000}" name="Week2" displayName="Week2" ref="A1:S5" totalsRowShown="0" headerRowDxfId="42" dataDxfId="41">
  <autoFilter ref="A1:S5" xr:uid="{00000000-0009-0000-0100-000007000000}"/>
  <tableColumns count="19">
    <tableColumn id="1" xr3:uid="{00000000-0010-0000-1600-000001000000}" name="Channel" dataDxfId="40">
      <calculatedColumnFormula>INDEX(Stats[Channel],MATCH(Week2[[#This Row],[Name]],Stats[Name],0))</calculatedColumnFormula>
    </tableColumn>
    <tableColumn id="2" xr3:uid="{00000000-0010-0000-1600-000002000000}" name="Day" dataDxfId="39">
      <calculatedColumnFormula>INDEX(Stats[Day],MATCH(Week2[[#This Row],[Name]],Stats[Name],0))</calculatedColumnFormula>
    </tableColumn>
    <tableColumn id="19" xr3:uid="{00000000-0010-0000-1600-000013000000}" name="Hashtag" dataDxfId="38">
      <calculatedColumnFormula>INDEX(Stats[Hashtag],MATCH(Week2[[#This Row],[Name]],Stats[Name],0))</calculatedColumnFormula>
    </tableColumn>
    <tableColumn id="3" xr3:uid="{00000000-0010-0000-1600-000003000000}" name="Name" dataDxfId="37"/>
    <tableColumn id="4" xr3:uid="{00000000-0010-0000-1600-000004000000}" name="Include" dataDxfId="36">
      <calculatedColumnFormula>IF(INDEX(Stats[Incude],MATCH(Week2[[#This Row],[Name]],Stats[Name],0)),TRUE,NA())</calculatedColumnFormula>
    </tableColumn>
    <tableColumn id="5" xr3:uid="{00000000-0010-0000-1600-000005000000}" name="OneLiner"/>
    <tableColumn id="6" xr3:uid="{00000000-0010-0000-1600-000006000000}" name="Video"/>
    <tableColumn id="7" xr3:uid="{00000000-0010-0000-1600-000007000000}" name="Rank" dataDxfId="35"/>
    <tableColumn id="8" xr3:uid="{00000000-0010-0000-1600-000008000000}" name="Normalized" dataDxfId="34">
      <calculatedColumnFormula>IF(ISBLANK(Week2[[#This Row],[Rank]]),NA(),0+((Week2[[#This Row],[Rank]]-MIN(Week2[Rank]))*(1-0))/(MAX(Week2[Rank])-MIN(Week2[Rank])))</calculatedColumnFormula>
    </tableColumn>
    <tableColumn id="9" xr3:uid="{00000000-0010-0000-1600-000009000000}" name="Previous Normalized Total" dataDxfId="33">
      <calculatedColumnFormula>IFERROR(INDEX(Week1[Total Normalized],MATCH(Week2[[#This Row],[Name]],Week1[Name],0)),INDEX(Stats[Last Normalize],MATCH(Week2[[#This Row],[Name]],Stats[Name],0)))</calculatedColumnFormula>
    </tableColumn>
    <tableColumn id="10" xr3:uid="{00000000-0010-0000-1600-00000A000000}" name="Total Normalized" dataDxfId="32">
      <calculatedColumnFormula>IFERROR(Week2[[#This Row],[Normalized]]+Week2[[#This Row],[Previous Normalized Total]],Week2[[#This Row],[Previous Normalized Total]])</calculatedColumnFormula>
    </tableColumn>
    <tableColumn id="11" xr3:uid="{00000000-0010-0000-1600-00000B000000}" name="Episodes" dataDxfId="31">
      <calculatedColumnFormula>IFERROR(INDEX(Week1[Episodes],MATCH(Week2[[#This Row],[Name]],Week1[Name],0)),INDEX(Stats[Last Episode],MATCH(Week2[[#This Row],[Name]],Stats[Name],0),))+IF(ISBLANK(Week2[[#This Row],[Rank]]),0,1)</calculatedColumnFormula>
    </tableColumn>
    <tableColumn id="12" xr3:uid="{00000000-0010-0000-1600-00000C000000}" name="Total Episodes" dataDxfId="30">
      <calculatedColumnFormula>INDEX(Stats[Total Episodes],MATCH(Week2[[#This Row],[Name]],Stats[Name],0))</calculatedColumnFormula>
    </tableColumn>
    <tableColumn id="13" xr3:uid="{00000000-0010-0000-1600-00000D000000}" name="Average" dataDxfId="29">
      <calculatedColumnFormula>IFERROR(Week2[[#This Row],[Total Normalized]]/Week2[[#This Row],[Episodes]],Week2[[#This Row],[Previous Average]])</calculatedColumnFormula>
    </tableColumn>
    <tableColumn id="14" xr3:uid="{00000000-0010-0000-1600-00000E000000}" name="Previous Average" dataDxfId="28">
      <calculatedColumnFormula>Week2[[#This Row],[Previous Normalized Total]]/(Week2[[#This Row],[Episodes]]-1)</calculatedColumnFormula>
    </tableColumn>
    <tableColumn id="15" xr3:uid="{00000000-0010-0000-1600-00000F000000}" name="Last Rank" dataDxfId="27">
      <calculatedColumnFormula>IF(Week2[[#This Row],[Include]]=TRUE,COUNTIFS(Week2[Previous Average],"&gt;=0",Week2[Previous Average],"&lt;="&amp;Week2[[#This Row],[Previous Average]],Week2[Include],"=TRUE"),NA())</calculatedColumnFormula>
    </tableColumn>
    <tableColumn id="16" xr3:uid="{00000000-0010-0000-1600-000010000000}" name="New Rank" dataDxfId="26">
      <calculatedColumnFormula>IF(Week2[[#This Row],[Include]]=TRUE,COUNTIFS(Week2[Average],"&gt;=0",Week2[Average],"&lt;="&amp;Week2[[#This Row],[Average]],Week2[Include],"=TRUE"),NA())</calculatedColumnFormula>
    </tableColumn>
    <tableColumn id="17" xr3:uid="{00000000-0010-0000-1600-000011000000}" name="Rank Change" dataDxfId="25">
      <calculatedColumnFormula>Week2[Last Rank]-Week2[[#This Row],[New Rank]]</calculatedColumnFormula>
    </tableColumn>
    <tableColumn id="18" xr3:uid="{00000000-0010-0000-1600-000012000000}" name="Hype List Occurences" dataDxfId="24">
      <calculatedColumnFormula>IFERROR(INDEX(Week1[Hype List Occurences],MATCH(Week2[[#This Row],[Name]],Week1[Name],0)),INDEX(Stats[Last Hypelist],MATCH(Week2[[#This Row],[Name]],Stats[Name],0)))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7000000}" name="Week1" displayName="Week1" ref="A1:S10" totalsRowShown="0" headerRowDxfId="20" dataDxfId="19">
  <autoFilter ref="A1:S10" xr:uid="{00000000-0009-0000-0100-000005000000}"/>
  <tableColumns count="19">
    <tableColumn id="1" xr3:uid="{00000000-0010-0000-1700-000001000000}" name="Channel" dataDxfId="18">
      <calculatedColumnFormula>INDEX(Stats[Channel],MATCH(Week1[[#This Row],[Name]],Stats[Name],0))</calculatedColumnFormula>
    </tableColumn>
    <tableColumn id="2" xr3:uid="{00000000-0010-0000-1700-000002000000}" name="Day" dataDxfId="17">
      <calculatedColumnFormula>INDEX(Stats[Day],MATCH(Week1[[#This Row],[Name]],Stats[Name],0))</calculatedColumnFormula>
    </tableColumn>
    <tableColumn id="19" xr3:uid="{00000000-0010-0000-1700-000013000000}" name="Hashtag" dataDxfId="16">
      <calculatedColumnFormula>INDEX(Stats[Hashtag],MATCH(Week1[[#This Row],[Name]],Stats[Name],0))</calculatedColumnFormula>
    </tableColumn>
    <tableColumn id="3" xr3:uid="{00000000-0010-0000-1700-000003000000}" name="Name" dataDxfId="15"/>
    <tableColumn id="4" xr3:uid="{00000000-0010-0000-1700-000004000000}" name="Include" dataDxfId="14">
      <calculatedColumnFormula>IF(INDEX(Stats[Incude],MATCH(Week1[[#This Row],[Name]],Stats[Name],0)),TRUE,NA())</calculatedColumnFormula>
    </tableColumn>
    <tableColumn id="5" xr3:uid="{00000000-0010-0000-1700-000005000000}" name="OneLiner"/>
    <tableColumn id="6" xr3:uid="{00000000-0010-0000-1700-000006000000}" name="Video"/>
    <tableColumn id="7" xr3:uid="{00000000-0010-0000-1700-000007000000}" name="Rank" dataDxfId="13"/>
    <tableColumn id="8" xr3:uid="{00000000-0010-0000-1700-000008000000}" name="Normalized" dataDxfId="12">
      <calculatedColumnFormula>IF(ISBLANK(Week1[[#This Row],[Rank]]),NA(),0+((Week1[[#This Row],[Rank]]-MIN(Week1[Rank]))*(1-0))/(MAX(Week1[Rank])-MIN(Week1[Rank])))</calculatedColumnFormula>
    </tableColumn>
    <tableColumn id="9" xr3:uid="{00000000-0010-0000-1700-000009000000}" name="Previous Normalized Total" dataDxfId="11">
      <calculatedColumnFormula>INDEX(Stats[Last Normalize],MATCH(Week1[[#This Row],[Name]],Stats[Name],0))</calculatedColumnFormula>
    </tableColumn>
    <tableColumn id="10" xr3:uid="{00000000-0010-0000-1700-00000A000000}" name="Total Normalized" dataDxfId="10">
      <calculatedColumnFormula>IFERROR(Week1[[#This Row],[Normalized]]+Week1[[#This Row],[Previous Normalized Total]],Week1[[#This Row],[Normalized]])</calculatedColumnFormula>
    </tableColumn>
    <tableColumn id="11" xr3:uid="{00000000-0010-0000-1700-00000B000000}" name="Episodes" dataDxfId="9">
      <calculatedColumnFormula>INDEX(Stats[Last Episode],MATCH(Week1[[#This Row],[Name]],Stats[Name],0),)+IF(ISBLANK(Week1[[#This Row],[Rank]]),0,1)</calculatedColumnFormula>
    </tableColumn>
    <tableColumn id="12" xr3:uid="{00000000-0010-0000-1700-00000C000000}" name="Total Episodes" dataDxfId="8">
      <calculatedColumnFormula>INDEX(Stats[Total Episodes],MATCH(Week1[[#This Row],[Name]],Stats[Name],0))</calculatedColumnFormula>
    </tableColumn>
    <tableColumn id="13" xr3:uid="{00000000-0010-0000-1700-00000D000000}" name="Average" dataDxfId="7">
      <calculatedColumnFormula>IFERROR(Week1[[#This Row],[Total Normalized]]/Week1[[#This Row],[Episodes]],Week1[[#This Row],[Previous Average]])</calculatedColumnFormula>
    </tableColumn>
    <tableColumn id="14" xr3:uid="{00000000-0010-0000-1700-00000E000000}" name="Previous Average" dataDxfId="6">
      <calculatedColumnFormula>Week1[[#This Row],[Previous Normalized Total]]/(Week1[[#This Row],[Episodes]]-1)</calculatedColumnFormula>
    </tableColumn>
    <tableColumn id="15" xr3:uid="{00000000-0010-0000-1700-00000F000000}" name="Last Rank" dataDxfId="5">
      <calculatedColumnFormula>IF(Week1[[#This Row],[Include]]=TRUE,COUNTIFS(Week1[Previous Average],"&gt;=0",Week1[Previous Average],"&lt;="&amp;Week1[[#This Row],[Previous Average]],Week1[Include],"=TRUE"),NA())</calculatedColumnFormula>
    </tableColumn>
    <tableColumn id="16" xr3:uid="{00000000-0010-0000-1700-000010000000}" name="New Rank" dataDxfId="4">
      <calculatedColumnFormula>IF(Week1[[#This Row],[Include]]=TRUE,COUNTIFS(Week1[Average],"&gt;=0",Week1[Average],"&lt;="&amp;Week1[[#This Row],[Average]],Week1[Include],"=TRUE"),NA())</calculatedColumnFormula>
    </tableColumn>
    <tableColumn id="17" xr3:uid="{00000000-0010-0000-1700-000011000000}" name="Rank Change" dataDxfId="3">
      <calculatedColumnFormula>Week1[Last Rank]-Week1[[#This Row],[New Rank]]</calculatedColumnFormula>
    </tableColumn>
    <tableColumn id="18" xr3:uid="{00000000-0010-0000-1700-000012000000}" name="Hype List Occurences" dataDxfId="2">
      <calculatedColumnFormula>INDEX(Stats[Last Hypelist],MATCH(Week1[[#This Row],[Name]],Stats[Name],0))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8000000}" name="Stats" displayName="Stats" ref="A1:M5" totalsRowShown="0">
  <autoFilter ref="A1:M5" xr:uid="{00000000-0009-0000-0100-000003000000}"/>
  <tableColumns count="13">
    <tableColumn id="13" xr3:uid="{FD31EE1E-0B80-47FB-B838-221BC766FB1D}" name="SeriesID"/>
    <tableColumn id="12" xr3:uid="{1ABC2BD0-2B5E-4919-9F7A-DFE5935A06BD}" name="SubseriesID"/>
    <tableColumn id="11" xr3:uid="{18C26460-02D9-4944-8C32-F653D0534296}" name="SeasonID"/>
    <tableColumn id="10" xr3:uid="{A39D50F2-8D5D-4C08-886E-2F03B412D1DA}" name="OriginalID"/>
    <tableColumn id="1" xr3:uid="{00000000-0010-0000-1800-000001000000}" name="Incude"/>
    <tableColumn id="2" xr3:uid="{00000000-0010-0000-1800-000002000000}" name="Name" dataDxfId="0"/>
    <tableColumn id="3" xr3:uid="{00000000-0010-0000-1800-000003000000}" name="Channel"/>
    <tableColumn id="4" xr3:uid="{00000000-0010-0000-1800-000004000000}" name="Day"/>
    <tableColumn id="9" xr3:uid="{00000000-0010-0000-1800-000009000000}" name="Hashtag"/>
    <tableColumn id="5" xr3:uid="{00000000-0010-0000-1800-000005000000}" name="Last Episode"/>
    <tableColumn id="6" xr3:uid="{00000000-0010-0000-1800-000006000000}" name="Total Episodes"/>
    <tableColumn id="7" xr3:uid="{00000000-0010-0000-1800-000007000000}" name="Last Normalize"/>
    <tableColumn id="8" xr3:uid="{00000000-0010-0000-1800-000008000000}" name="Last Hypeli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86"/>
  <sheetViews>
    <sheetView topLeftCell="C1" workbookViewId="0">
      <selection activeCell="J12" sqref="J12"/>
    </sheetView>
  </sheetViews>
  <sheetFormatPr defaultRowHeight="15" x14ac:dyDescent="0.25"/>
  <cols>
    <col min="1" max="1" width="10.42578125" style="19" customWidth="1"/>
    <col min="2" max="3" width="9.140625" style="19"/>
    <col min="4" max="4" width="36.28515625" style="11" customWidth="1"/>
    <col min="5" max="5" width="9.7109375" style="19" customWidth="1"/>
    <col min="8" max="8" width="9.140625" style="10"/>
    <col min="9" max="9" width="13.42578125" style="4" customWidth="1"/>
    <col min="10" max="10" width="12.28515625" style="4" customWidth="1"/>
    <col min="11" max="11" width="13" style="4" customWidth="1"/>
    <col min="12" max="12" width="9.5703125" style="4" customWidth="1"/>
    <col min="13" max="13" width="9.85546875" style="19" customWidth="1"/>
    <col min="14" max="14" width="11.140625" style="4" customWidth="1"/>
    <col min="15" max="15" width="10.85546875" style="4" customWidth="1"/>
    <col min="16" max="16" width="8.5703125" style="4" customWidth="1"/>
    <col min="17" max="17" width="8.85546875" style="4" customWidth="1"/>
    <col min="18" max="18" width="8.42578125" style="4" customWidth="1"/>
    <col min="19" max="20" width="9.28515625" style="4" customWidth="1"/>
    <col min="22" max="24" width="13.28515625" customWidth="1"/>
  </cols>
  <sheetData>
    <row r="1" spans="1:24" x14ac:dyDescent="0.25">
      <c r="A1" s="18" t="s">
        <v>8</v>
      </c>
      <c r="B1" s="18" t="s">
        <v>7</v>
      </c>
      <c r="C1" s="18" t="s">
        <v>35</v>
      </c>
      <c r="D1" s="16" t="s">
        <v>0</v>
      </c>
      <c r="E1" s="18" t="s">
        <v>15</v>
      </c>
      <c r="F1" s="2" t="s">
        <v>34</v>
      </c>
      <c r="G1" s="2" t="s">
        <v>1</v>
      </c>
      <c r="H1" s="9" t="s">
        <v>2</v>
      </c>
      <c r="I1" s="14" t="s">
        <v>9</v>
      </c>
      <c r="J1" s="3" t="s">
        <v>11</v>
      </c>
      <c r="K1" s="3" t="s">
        <v>10</v>
      </c>
      <c r="L1" s="3" t="s">
        <v>12</v>
      </c>
      <c r="M1" s="20" t="s">
        <v>23</v>
      </c>
      <c r="N1" s="3" t="s">
        <v>13</v>
      </c>
      <c r="O1" s="3" t="s">
        <v>14</v>
      </c>
      <c r="P1" s="3" t="s">
        <v>5</v>
      </c>
      <c r="Q1" s="3" t="s">
        <v>6</v>
      </c>
      <c r="R1" s="3" t="s">
        <v>4</v>
      </c>
      <c r="S1" s="3" t="s">
        <v>17</v>
      </c>
      <c r="T1" s="3"/>
      <c r="V1" s="28" t="s">
        <v>3</v>
      </c>
      <c r="W1" s="28"/>
      <c r="X1" s="28"/>
    </row>
    <row r="2" spans="1:24" x14ac:dyDescent="0.25">
      <c r="A2" s="19" t="str">
        <f>INDEX(Stats[Channel],MATCH(Week4[[#This Row],[Name]],Stats[Name],0))</f>
        <v>Funi</v>
      </c>
      <c r="B2" s="19" t="str">
        <f>INDEX(Stats[Day],MATCH(Week4[[#This Row],[Name]],Stats[Name],0))</f>
        <v>Sat</v>
      </c>
      <c r="C2" s="19">
        <f>INDEX(Stats[Hashtag],MATCH(Week4[[#This Row],[Name]],Stats[Name],0))</f>
        <v>0</v>
      </c>
      <c r="D2" s="11" t="s">
        <v>40</v>
      </c>
      <c r="E2" s="19" t="b">
        <f>IF(INDEX(Stats[Incude],MATCH(Week4[[#This Row],[Name]],Stats[Name],0)),TRUE,NA())</f>
        <v>1</v>
      </c>
      <c r="F2" s="17"/>
      <c r="G2" s="17"/>
      <c r="H2" s="13">
        <v>12</v>
      </c>
      <c r="I2" s="8">
        <f>IF(ISBLANK(Week4[[#This Row],[Rank]]),NA(),0+((Week4[[#This Row],[Rank]]-MIN(Week4[Rank]))*(1-0))/(MAX(Week4[Rank])-MIN(Week4[Rank])))</f>
        <v>0</v>
      </c>
      <c r="J2" s="4">
        <f>IFERROR(INDEX(Week3[Total Normalized],MATCH(Week4[[#This Row],[Name]],Week3[Name],0)),INDEX(Stats[Last Normalize],MATCH(Week4[[#This Row],[Name]],Stats[Name],0)))</f>
        <v>0.5</v>
      </c>
      <c r="K2" s="5">
        <f>IFERROR(Week4[[#This Row],[Normalized]]+Week4[[#This Row],[Previous Normalized Total]],Week4[[#This Row],[Previous Normalized Total]])</f>
        <v>0.5</v>
      </c>
      <c r="L2" s="4">
        <f>IFERROR(INDEX(Week3[Episodes],MATCH(Week4[[#This Row],[Name]],Week3[Name],0)),INDEX(Stats[Last Episode],MATCH(Week4[[#This Row],[Name]],Stats[Name],0),))+IF(ISBLANK(Week4[[#This Row],[Rank]]),0,1)</f>
        <v>3</v>
      </c>
      <c r="M2" s="19">
        <f>INDEX(Stats[Total Episodes],MATCH(Week4[[#This Row],[Name]],Stats[Name],0))</f>
        <v>0</v>
      </c>
      <c r="N2" s="5">
        <f>IFERROR(Week4[[#This Row],[Total Normalized]]/Week4[[#This Row],[Episodes]],Week4[[#This Row],[Previous Average]])</f>
        <v>0.16666666666666666</v>
      </c>
      <c r="O2" s="4">
        <f>Week4[[#This Row],[Previous Normalized Total]]/(Week4[[#This Row],[Episodes]]-1)</f>
        <v>0.25</v>
      </c>
      <c r="P2" s="5">
        <f>IF(Week4[[#This Row],[Include]]=TRUE,COUNTIFS(Week4[Previous Average],"&gt;=0",Week4[Previous Average],"&lt;="&amp;Week4[[#This Row],[Previous Average]],Week4[Include],"=TRUE"),NA())</f>
        <v>1</v>
      </c>
      <c r="Q2" s="5">
        <f>IF(Week4[[#This Row],[Include]]=TRUE,COUNTIFS(Week4[Average],"&gt;=0",Week4[Average],"&lt;="&amp;Week4[[#This Row],[Average]],Week4[Include],"=TRUE"),NA())</f>
        <v>1</v>
      </c>
      <c r="R2" s="6">
        <f>Week4[Last Rank]-Week4[[#This Row],[New Rank]]</f>
        <v>0</v>
      </c>
      <c r="S2" s="5">
        <f>IFERROR(INDEX(Week3[Hype List Occurences],MATCH(Week4[[#This Row],[Name]],Week3[Name],0)),INDEX(Stats[Last Hypelist],MATCH(Week4[[#This Row],[Name]],Stats[Name],0)))+IF(ISERROR(MATCH(Week4[[#This Row],[Name]],Hype_Week3[Name],0)),0,1)</f>
        <v>0</v>
      </c>
      <c r="T2" s="5"/>
      <c r="V2" s="1" t="s">
        <v>33</v>
      </c>
      <c r="W2" s="16" t="s">
        <v>0</v>
      </c>
      <c r="X2" s="15" t="s">
        <v>32</v>
      </c>
    </row>
    <row r="3" spans="1:24" x14ac:dyDescent="0.25">
      <c r="A3" s="19" t="str">
        <f>INDEX(Stats[Channel],MATCH(Week4[[#This Row],[Name]],Stats[Name],0))</f>
        <v>CR</v>
      </c>
      <c r="B3" s="19" t="str">
        <f>INDEX(Stats[Day],MATCH(Week4[[#This Row],[Name]],Stats[Name],0))</f>
        <v>Wed</v>
      </c>
      <c r="C3" s="19">
        <f>INDEX(Stats[Hashtag],MATCH(Week4[[#This Row],[Name]],Stats[Name],0))</f>
        <v>0</v>
      </c>
      <c r="D3" s="11" t="s">
        <v>36</v>
      </c>
      <c r="E3" s="19" t="b">
        <f>IF(INDEX(Stats[Incude],MATCH(Week4[[#This Row],[Name]],Stats[Name],0)),TRUE,NA())</f>
        <v>1</v>
      </c>
      <c r="F3" s="17"/>
      <c r="G3" s="17"/>
      <c r="H3" s="13">
        <v>15</v>
      </c>
      <c r="I3" s="8">
        <f>IF(ISBLANK(Week4[[#This Row],[Rank]]),NA(),0+((Week4[[#This Row],[Rank]]-MIN(Week4[Rank]))*(1-0))/(MAX(Week4[Rank])-MIN(Week4[Rank])))</f>
        <v>1</v>
      </c>
      <c r="J3" s="4">
        <f>IFERROR(INDEX(Week3[Total Normalized],MATCH(Week4[[#This Row],[Name]],Week3[Name],0)),INDEX(Stats[Last Normalize],MATCH(Week4[[#This Row],[Name]],Stats[Name],0)))</f>
        <v>1</v>
      </c>
      <c r="K3" s="5">
        <f>IFERROR(Week4[[#This Row],[Normalized]]+Week4[[#This Row],[Previous Normalized Total]],Week4[[#This Row],[Previous Normalized Total]])</f>
        <v>2</v>
      </c>
      <c r="L3" s="4">
        <f>IFERROR(INDEX(Week3[Episodes],MATCH(Week4[[#This Row],[Name]],Week3[Name],0)),INDEX(Stats[Last Episode],MATCH(Week4[[#This Row],[Name]],Stats[Name],0),))+IF(ISBLANK(Week4[[#This Row],[Rank]]),0,1)</f>
        <v>3</v>
      </c>
      <c r="M3" s="19">
        <f>INDEX(Stats[Total Episodes],MATCH(Week4[[#This Row],[Name]],Stats[Name],0))</f>
        <v>0</v>
      </c>
      <c r="N3" s="5">
        <f>IFERROR(Week4[[#This Row],[Total Normalized]]/Week4[[#This Row],[Episodes]],Week4[[#This Row],[Previous Average]])</f>
        <v>0.66666666666666663</v>
      </c>
      <c r="O3" s="4">
        <f>Week4[[#This Row],[Previous Normalized Total]]/(Week4[[#This Row],[Episodes]]-1)</f>
        <v>0.5</v>
      </c>
      <c r="P3" s="5">
        <f>IF(Week4[[#This Row],[Include]]=TRUE,COUNTIFS(Week4[Previous Average],"&gt;=0",Week4[Previous Average],"&lt;="&amp;Week4[[#This Row],[Previous Average]],Week4[Include],"=TRUE"),NA())</f>
        <v>2</v>
      </c>
      <c r="Q3" s="5">
        <f>IF(Week4[[#This Row],[Include]]=TRUE,COUNTIFS(Week4[Average],"&gt;=0",Week4[Average],"&lt;="&amp;Week4[[#This Row],[Average]],Week4[Include],"=TRUE"),NA())</f>
        <v>2</v>
      </c>
      <c r="R3" s="6">
        <f>Week4[Last Rank]-Week4[[#This Row],[New Rank]]</f>
        <v>0</v>
      </c>
      <c r="S3" s="5">
        <f>IFERROR(INDEX(Week3[Hype List Occurences],MATCH(Week4[[#This Row],[Name]],Week3[Name],0)),INDEX(Stats[Last Hypelist],MATCH(Week4[[#This Row],[Name]],Stats[Name],0)))+IF(ISERROR(MATCH(Week4[[#This Row],[Name]],Hype_Week3[Name],0)),0,1)</f>
        <v>0</v>
      </c>
      <c r="T3" s="5"/>
      <c r="V3" s="27">
        <f>Hype_Week3[Name]</f>
        <v>0</v>
      </c>
      <c r="W3" s="11"/>
      <c r="X3" s="4" t="e">
        <f>INDEX(Week4[Hype List Occurences],MATCH(Hype_Week4[[#This Row],[Name]],Week4[Name],0))+1</f>
        <v>#N/A</v>
      </c>
    </row>
    <row r="4" spans="1:24" x14ac:dyDescent="0.25">
      <c r="A4"/>
      <c r="B4"/>
      <c r="C4"/>
      <c r="D4"/>
      <c r="E4"/>
      <c r="H4"/>
      <c r="I4"/>
      <c r="J4"/>
      <c r="K4"/>
      <c r="L4"/>
      <c r="M4"/>
      <c r="N4"/>
      <c r="O4"/>
      <c r="P4"/>
      <c r="Q4"/>
      <c r="R4"/>
      <c r="S4"/>
      <c r="T4" s="5"/>
      <c r="V4" s="27">
        <f>Hype_Week3[Name]</f>
        <v>0</v>
      </c>
      <c r="W4" s="11"/>
      <c r="X4" s="4" t="e">
        <f>INDEX(Week4[Hype List Occurences],MATCH(Hype_Week4[[#This Row],[Name]],Week4[Name],0))+1</f>
        <v>#N/A</v>
      </c>
    </row>
    <row r="5" spans="1:24" x14ac:dyDescent="0.25">
      <c r="A5"/>
      <c r="B5"/>
      <c r="C5"/>
      <c r="D5"/>
      <c r="E5"/>
      <c r="H5"/>
      <c r="I5"/>
      <c r="J5"/>
      <c r="K5"/>
      <c r="L5"/>
      <c r="M5"/>
      <c r="N5"/>
      <c r="O5"/>
      <c r="P5"/>
      <c r="Q5"/>
      <c r="R5"/>
      <c r="S5"/>
      <c r="T5" s="5"/>
      <c r="V5" s="27">
        <f>Hype_Week3[Name]</f>
        <v>0</v>
      </c>
      <c r="W5" s="11"/>
      <c r="X5" s="4" t="e">
        <f>INDEX(Week4[Hype List Occurences],MATCH(Hype_Week4[[#This Row],[Name]],Week4[Name],0))+1</f>
        <v>#N/A</v>
      </c>
    </row>
    <row r="6" spans="1:24" x14ac:dyDescent="0.25">
      <c r="A6"/>
      <c r="B6"/>
      <c r="C6"/>
      <c r="D6"/>
      <c r="E6"/>
      <c r="H6"/>
      <c r="I6"/>
      <c r="J6"/>
      <c r="K6"/>
      <c r="L6"/>
      <c r="M6"/>
      <c r="N6"/>
      <c r="O6"/>
      <c r="P6"/>
      <c r="Q6"/>
      <c r="R6"/>
      <c r="S6"/>
      <c r="T6" s="5"/>
      <c r="V6" s="27">
        <f>Hype_Week3[Name]</f>
        <v>0</v>
      </c>
      <c r="W6" s="11"/>
      <c r="X6" s="4" t="e">
        <f>INDEX(Week4[Hype List Occurences],MATCH(Hype_Week4[[#This Row],[Name]],Week4[Name],0))+1</f>
        <v>#N/A</v>
      </c>
    </row>
    <row r="7" spans="1:24" x14ac:dyDescent="0.25">
      <c r="A7"/>
      <c r="B7"/>
      <c r="C7"/>
      <c r="D7"/>
      <c r="E7"/>
      <c r="H7"/>
      <c r="I7"/>
      <c r="J7"/>
      <c r="K7"/>
      <c r="L7"/>
      <c r="M7"/>
      <c r="N7"/>
      <c r="O7"/>
      <c r="P7"/>
      <c r="Q7"/>
      <c r="R7"/>
      <c r="S7"/>
      <c r="T7" s="5"/>
      <c r="V7" s="27">
        <f>Hype_Week3[Name]</f>
        <v>0</v>
      </c>
      <c r="W7" s="11"/>
      <c r="X7" s="4" t="e">
        <f>INDEX(Week4[Hype List Occurences],MATCH(Hype_Week4[[#This Row],[Name]],Week4[Name],0))+1</f>
        <v>#N/A</v>
      </c>
    </row>
    <row r="8" spans="1:24" x14ac:dyDescent="0.25">
      <c r="A8"/>
      <c r="B8"/>
      <c r="C8"/>
      <c r="D8"/>
      <c r="E8"/>
      <c r="H8"/>
      <c r="I8"/>
      <c r="J8"/>
      <c r="K8"/>
      <c r="L8"/>
      <c r="M8"/>
      <c r="N8"/>
      <c r="O8"/>
      <c r="P8"/>
      <c r="Q8"/>
      <c r="R8"/>
      <c r="S8"/>
      <c r="T8" s="5"/>
      <c r="V8" s="27">
        <f>Hype_Week3[Name]</f>
        <v>0</v>
      </c>
      <c r="W8" s="11"/>
      <c r="X8" s="4" t="e">
        <f>INDEX(Week4[Hype List Occurences],MATCH(Hype_Week4[[#This Row],[Name]],Week4[Name],0))+1</f>
        <v>#N/A</v>
      </c>
    </row>
    <row r="9" spans="1:24" x14ac:dyDescent="0.25">
      <c r="A9"/>
      <c r="B9"/>
      <c r="C9"/>
      <c r="D9"/>
      <c r="E9"/>
      <c r="H9"/>
      <c r="I9"/>
      <c r="J9"/>
      <c r="K9"/>
      <c r="L9"/>
      <c r="M9"/>
      <c r="N9"/>
      <c r="O9"/>
      <c r="P9"/>
      <c r="Q9"/>
      <c r="R9"/>
      <c r="S9"/>
      <c r="T9" s="5"/>
      <c r="V9" s="27">
        <f>Hype_Week3[Name]</f>
        <v>0</v>
      </c>
      <c r="W9" s="11"/>
      <c r="X9" s="4" t="e">
        <f>INDEX(Week4[Hype List Occurences],MATCH(Hype_Week4[[#This Row],[Name]],Week4[Name],0))+1</f>
        <v>#N/A</v>
      </c>
    </row>
    <row r="10" spans="1:24" x14ac:dyDescent="0.25">
      <c r="A10"/>
      <c r="B10"/>
      <c r="C10"/>
      <c r="D10"/>
      <c r="E10"/>
      <c r="H10"/>
      <c r="I10"/>
      <c r="J10"/>
      <c r="K10"/>
      <c r="L10"/>
      <c r="M10"/>
      <c r="N10"/>
      <c r="O10"/>
      <c r="P10"/>
      <c r="Q10"/>
      <c r="R10"/>
      <c r="S10"/>
      <c r="T10" s="5"/>
      <c r="V10" s="27">
        <f>Hype_Week3[Name]</f>
        <v>0</v>
      </c>
      <c r="W10" s="11"/>
      <c r="X10" s="4" t="e">
        <f>INDEX(Week4[Hype List Occurences],MATCH(Hype_Week4[[#This Row],[Name]],Week4[Name],0))+1</f>
        <v>#N/A</v>
      </c>
    </row>
    <row r="11" spans="1:24" x14ac:dyDescent="0.25">
      <c r="A11"/>
      <c r="B11"/>
      <c r="C11"/>
      <c r="D11"/>
      <c r="E11"/>
      <c r="H11"/>
      <c r="I11"/>
      <c r="J11"/>
      <c r="K11"/>
      <c r="L11"/>
      <c r="M11"/>
      <c r="N11"/>
      <c r="O11"/>
      <c r="P11"/>
      <c r="Q11"/>
      <c r="R11"/>
      <c r="S11"/>
      <c r="T11" s="5"/>
    </row>
    <row r="12" spans="1:24" x14ac:dyDescent="0.25">
      <c r="A12"/>
      <c r="B12"/>
      <c r="C12"/>
      <c r="D12"/>
      <c r="E12"/>
      <c r="H12"/>
      <c r="I12"/>
      <c r="J12"/>
      <c r="K12"/>
      <c r="L12"/>
      <c r="M12"/>
      <c r="N12"/>
      <c r="O12"/>
      <c r="P12"/>
      <c r="Q12"/>
      <c r="R12"/>
      <c r="S12"/>
      <c r="T12" s="5"/>
    </row>
    <row r="13" spans="1:24" x14ac:dyDescent="0.25">
      <c r="A13"/>
      <c r="B13"/>
      <c r="C13"/>
      <c r="D13"/>
      <c r="E13"/>
      <c r="H13"/>
      <c r="I13"/>
      <c r="J13"/>
      <c r="K13"/>
      <c r="L13"/>
      <c r="M13"/>
      <c r="N13"/>
      <c r="O13"/>
      <c r="P13"/>
      <c r="Q13"/>
      <c r="R13"/>
      <c r="S13"/>
      <c r="T13" s="5"/>
    </row>
    <row r="14" spans="1:24" x14ac:dyDescent="0.25">
      <c r="A14"/>
      <c r="B14"/>
      <c r="C14"/>
      <c r="D14"/>
      <c r="E14"/>
      <c r="H14"/>
      <c r="I14"/>
      <c r="J14"/>
      <c r="K14"/>
      <c r="L14"/>
      <c r="M14"/>
      <c r="N14"/>
      <c r="O14"/>
      <c r="P14"/>
      <c r="Q14"/>
      <c r="R14"/>
      <c r="S14"/>
      <c r="T14" s="5"/>
    </row>
    <row r="15" spans="1:24" x14ac:dyDescent="0.25">
      <c r="A15"/>
      <c r="B15"/>
      <c r="C15"/>
      <c r="D15"/>
      <c r="E15"/>
      <c r="H15"/>
      <c r="I15"/>
      <c r="J15"/>
      <c r="K15"/>
      <c r="L15"/>
      <c r="M15"/>
      <c r="N15"/>
      <c r="O15"/>
      <c r="P15"/>
      <c r="Q15"/>
      <c r="R15"/>
      <c r="S15"/>
      <c r="T15" s="5"/>
    </row>
    <row r="16" spans="1:24" x14ac:dyDescent="0.25">
      <c r="A16"/>
      <c r="B16"/>
      <c r="C16"/>
      <c r="D16"/>
      <c r="E16"/>
      <c r="H16"/>
      <c r="I16"/>
      <c r="J16"/>
      <c r="K16"/>
      <c r="L16"/>
      <c r="M16"/>
      <c r="N16"/>
      <c r="O16"/>
      <c r="P16"/>
      <c r="Q16"/>
      <c r="R16"/>
      <c r="S16"/>
      <c r="T16" s="5"/>
    </row>
    <row r="17" spans="1:20" x14ac:dyDescent="0.25">
      <c r="A17"/>
      <c r="B17"/>
      <c r="C17"/>
      <c r="D17"/>
      <c r="E17"/>
      <c r="H17"/>
      <c r="I17"/>
      <c r="J17"/>
      <c r="K17"/>
      <c r="L17"/>
      <c r="M17"/>
      <c r="N17"/>
      <c r="O17"/>
      <c r="P17"/>
      <c r="Q17"/>
      <c r="R17"/>
      <c r="S17"/>
      <c r="T17" s="5"/>
    </row>
    <row r="18" spans="1:20" x14ac:dyDescent="0.25">
      <c r="A18"/>
      <c r="B18"/>
      <c r="C18"/>
      <c r="D18"/>
      <c r="E18"/>
      <c r="H18"/>
      <c r="I18"/>
      <c r="J18"/>
      <c r="K18"/>
      <c r="L18"/>
      <c r="M18"/>
      <c r="N18"/>
      <c r="O18"/>
      <c r="P18"/>
      <c r="Q18"/>
      <c r="R18"/>
      <c r="S18"/>
      <c r="T18" s="5"/>
    </row>
    <row r="19" spans="1:20" x14ac:dyDescent="0.25">
      <c r="A19"/>
      <c r="B19"/>
      <c r="C19"/>
      <c r="D19"/>
      <c r="E19"/>
      <c r="H19"/>
      <c r="I19"/>
      <c r="J19"/>
      <c r="K19"/>
      <c r="L19"/>
      <c r="M19"/>
      <c r="N19"/>
      <c r="O19"/>
      <c r="P19"/>
      <c r="Q19"/>
      <c r="R19"/>
      <c r="S19"/>
      <c r="T19" s="5"/>
    </row>
    <row r="20" spans="1:20" x14ac:dyDescent="0.25">
      <c r="A20"/>
      <c r="B20"/>
      <c r="C20"/>
      <c r="D20"/>
      <c r="E20"/>
      <c r="H20"/>
      <c r="I20"/>
      <c r="J20"/>
      <c r="K20"/>
      <c r="L20"/>
      <c r="M20"/>
      <c r="N20"/>
      <c r="O20"/>
      <c r="P20"/>
      <c r="Q20"/>
      <c r="R20"/>
      <c r="S20"/>
      <c r="T20" s="5"/>
    </row>
    <row r="21" spans="1:20" x14ac:dyDescent="0.25">
      <c r="A21"/>
      <c r="B21"/>
      <c r="C21"/>
      <c r="D21"/>
      <c r="E21"/>
      <c r="H21"/>
      <c r="I21"/>
      <c r="J21"/>
      <c r="K21"/>
      <c r="L21"/>
      <c r="M21"/>
      <c r="N21"/>
      <c r="O21"/>
      <c r="P21"/>
      <c r="Q21"/>
      <c r="R21"/>
      <c r="S21"/>
      <c r="T21" s="5"/>
    </row>
    <row r="22" spans="1:20" x14ac:dyDescent="0.25">
      <c r="A22"/>
      <c r="B22"/>
      <c r="C22"/>
      <c r="D22"/>
      <c r="E22"/>
      <c r="H22"/>
      <c r="I22"/>
      <c r="J22"/>
      <c r="K22"/>
      <c r="L22"/>
      <c r="M22"/>
      <c r="N22"/>
      <c r="O22"/>
      <c r="P22"/>
      <c r="Q22"/>
      <c r="R22"/>
      <c r="S22"/>
      <c r="T22" s="5"/>
    </row>
    <row r="23" spans="1:20" x14ac:dyDescent="0.25">
      <c r="A23"/>
      <c r="B23"/>
      <c r="C23"/>
      <c r="D23"/>
      <c r="E23"/>
      <c r="H23"/>
      <c r="I23"/>
      <c r="J23"/>
      <c r="K23"/>
      <c r="L23"/>
      <c r="M23"/>
      <c r="N23"/>
      <c r="O23"/>
      <c r="P23"/>
      <c r="Q23"/>
      <c r="R23"/>
      <c r="S23"/>
      <c r="T23" s="5"/>
    </row>
    <row r="24" spans="1:20" x14ac:dyDescent="0.25">
      <c r="A24"/>
      <c r="B24"/>
      <c r="C24"/>
      <c r="D24"/>
      <c r="E24"/>
      <c r="H24"/>
      <c r="I24"/>
      <c r="J24"/>
      <c r="K24"/>
      <c r="L24"/>
      <c r="M24"/>
      <c r="N24"/>
      <c r="O24"/>
      <c r="P24"/>
      <c r="Q24"/>
      <c r="R24"/>
      <c r="S24"/>
    </row>
    <row r="25" spans="1:20" x14ac:dyDescent="0.25">
      <c r="A25"/>
      <c r="B25"/>
      <c r="C25"/>
      <c r="D25"/>
      <c r="E25"/>
      <c r="H25"/>
      <c r="I25"/>
      <c r="J25"/>
      <c r="K25"/>
      <c r="L25"/>
      <c r="M25"/>
      <c r="N25"/>
      <c r="O25"/>
      <c r="P25"/>
      <c r="Q25"/>
      <c r="R25"/>
      <c r="S25"/>
    </row>
    <row r="26" spans="1:20" x14ac:dyDescent="0.25">
      <c r="A26"/>
      <c r="B26"/>
      <c r="C26"/>
      <c r="D26"/>
      <c r="E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A27"/>
      <c r="B27"/>
      <c r="C27"/>
      <c r="D27"/>
      <c r="E27"/>
      <c r="H27"/>
      <c r="I27"/>
      <c r="J27"/>
      <c r="K27"/>
      <c r="L27"/>
      <c r="M27"/>
      <c r="N27"/>
      <c r="O27"/>
      <c r="P27"/>
      <c r="Q27"/>
      <c r="R27"/>
      <c r="S27"/>
    </row>
    <row r="28" spans="1:20" x14ac:dyDescent="0.25">
      <c r="A28"/>
      <c r="B28"/>
      <c r="C28"/>
      <c r="D28"/>
      <c r="E28"/>
      <c r="H28"/>
      <c r="I28"/>
      <c r="J28"/>
      <c r="K28"/>
      <c r="L28"/>
      <c r="M28"/>
      <c r="N28"/>
      <c r="O28"/>
      <c r="P28"/>
      <c r="Q28"/>
      <c r="R28"/>
      <c r="S28"/>
    </row>
    <row r="29" spans="1:20" x14ac:dyDescent="0.25">
      <c r="A29"/>
      <c r="B29"/>
      <c r="C29"/>
      <c r="D29"/>
      <c r="E29"/>
      <c r="H29"/>
      <c r="I29"/>
      <c r="J29"/>
      <c r="K29"/>
      <c r="L29"/>
      <c r="M29"/>
      <c r="N29"/>
      <c r="O29"/>
      <c r="P29"/>
      <c r="Q29"/>
      <c r="R29"/>
      <c r="S29"/>
    </row>
    <row r="30" spans="1:20" x14ac:dyDescent="0.25">
      <c r="A30"/>
      <c r="B30"/>
      <c r="C30"/>
      <c r="D30"/>
      <c r="E30"/>
      <c r="H30"/>
      <c r="I30"/>
      <c r="J30"/>
      <c r="K30"/>
      <c r="L30"/>
      <c r="M30"/>
      <c r="N30"/>
      <c r="O30"/>
      <c r="P30"/>
      <c r="Q30"/>
      <c r="R30"/>
      <c r="S30"/>
    </row>
    <row r="31" spans="1:20" x14ac:dyDescent="0.25">
      <c r="A31"/>
      <c r="B31"/>
      <c r="C31"/>
      <c r="D31"/>
      <c r="E31"/>
      <c r="H31"/>
      <c r="I31"/>
      <c r="J31"/>
      <c r="K31"/>
      <c r="L31"/>
      <c r="M31"/>
      <c r="N31"/>
      <c r="O31"/>
      <c r="P31"/>
      <c r="Q31"/>
      <c r="R31"/>
      <c r="S31"/>
    </row>
    <row r="32" spans="1:20" x14ac:dyDescent="0.25">
      <c r="A32"/>
      <c r="B32"/>
      <c r="C32"/>
      <c r="D32"/>
      <c r="E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25">
      <c r="A33"/>
      <c r="B33"/>
      <c r="C33"/>
      <c r="D33"/>
      <c r="E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5">
      <c r="A34"/>
      <c r="B34"/>
      <c r="C34"/>
      <c r="D34"/>
      <c r="E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25">
      <c r="A35"/>
      <c r="B35"/>
      <c r="C35"/>
      <c r="D35"/>
      <c r="E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5">
      <c r="A36"/>
      <c r="B36"/>
      <c r="C36"/>
      <c r="D36"/>
      <c r="E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5">
      <c r="A37"/>
      <c r="B37"/>
      <c r="C37"/>
      <c r="D37"/>
      <c r="E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5">
      <c r="A38"/>
      <c r="B38"/>
      <c r="C38"/>
      <c r="D38"/>
      <c r="E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25">
      <c r="A39"/>
      <c r="B39"/>
      <c r="C39"/>
      <c r="D39"/>
      <c r="E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5">
      <c r="A40"/>
      <c r="B40"/>
      <c r="C40"/>
      <c r="D40"/>
      <c r="E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5">
      <c r="A41"/>
      <c r="B41"/>
      <c r="C41"/>
      <c r="D41"/>
      <c r="E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5">
      <c r="A42"/>
      <c r="B42"/>
      <c r="C42"/>
      <c r="D42"/>
      <c r="E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25">
      <c r="A43"/>
      <c r="B43"/>
      <c r="C43"/>
      <c r="D43"/>
      <c r="E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25">
      <c r="A44"/>
      <c r="B44"/>
      <c r="C44"/>
      <c r="D44"/>
      <c r="E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25">
      <c r="A45"/>
      <c r="B45"/>
      <c r="C45"/>
      <c r="D45"/>
      <c r="E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5">
      <c r="A46"/>
      <c r="B46"/>
      <c r="C46"/>
      <c r="D46"/>
      <c r="E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25">
      <c r="A47"/>
      <c r="B47"/>
      <c r="C47"/>
      <c r="D47"/>
      <c r="E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25">
      <c r="A48"/>
      <c r="B48"/>
      <c r="C48"/>
      <c r="D48"/>
      <c r="E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5">
      <c r="A49"/>
      <c r="B49"/>
      <c r="C49"/>
      <c r="D49"/>
      <c r="E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5">
      <c r="A50"/>
      <c r="B50"/>
      <c r="C50"/>
      <c r="D50"/>
      <c r="E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25">
      <c r="A51"/>
      <c r="B51"/>
      <c r="C51"/>
      <c r="D51"/>
      <c r="E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25">
      <c r="A52"/>
      <c r="B52"/>
      <c r="C52"/>
      <c r="D52"/>
      <c r="E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5">
      <c r="A53"/>
      <c r="B53"/>
      <c r="C53"/>
      <c r="D53"/>
      <c r="E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25">
      <c r="A54"/>
      <c r="B54"/>
      <c r="C54"/>
      <c r="D54"/>
      <c r="E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25">
      <c r="A55"/>
      <c r="B55"/>
      <c r="C55"/>
      <c r="D55"/>
      <c r="E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25">
      <c r="A56"/>
      <c r="B56"/>
      <c r="C56"/>
      <c r="D56"/>
      <c r="E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25">
      <c r="A57"/>
      <c r="B57"/>
      <c r="C57"/>
      <c r="D57"/>
      <c r="E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25">
      <c r="A58"/>
      <c r="B58"/>
      <c r="C58"/>
      <c r="D58"/>
      <c r="E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25">
      <c r="A59"/>
      <c r="B59"/>
      <c r="C59"/>
      <c r="D59"/>
      <c r="E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25">
      <c r="A60"/>
      <c r="B60"/>
      <c r="C60"/>
      <c r="D60"/>
      <c r="E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25">
      <c r="A61"/>
      <c r="B61"/>
      <c r="C61"/>
      <c r="D61"/>
      <c r="E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25">
      <c r="A62"/>
      <c r="B62"/>
      <c r="C62"/>
      <c r="D62"/>
      <c r="E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25">
      <c r="A63"/>
      <c r="B63"/>
      <c r="C63"/>
      <c r="D63"/>
      <c r="E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25">
      <c r="A64"/>
      <c r="B64"/>
      <c r="C64"/>
      <c r="D64"/>
      <c r="E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25">
      <c r="A65"/>
      <c r="B65"/>
      <c r="C65"/>
      <c r="D65"/>
      <c r="E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25">
      <c r="A66"/>
      <c r="B66"/>
      <c r="C66"/>
      <c r="D66"/>
      <c r="E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25">
      <c r="A67"/>
      <c r="B67"/>
      <c r="C67"/>
      <c r="D67"/>
      <c r="E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25">
      <c r="A68"/>
      <c r="B68"/>
      <c r="C68"/>
      <c r="D68"/>
      <c r="E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25">
      <c r="A69"/>
      <c r="B69"/>
      <c r="C69"/>
      <c r="D69"/>
      <c r="E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25">
      <c r="A70"/>
      <c r="B70"/>
      <c r="C70"/>
      <c r="D70"/>
      <c r="E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25">
      <c r="A71"/>
      <c r="B71"/>
      <c r="C71"/>
      <c r="D71"/>
      <c r="E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25">
      <c r="A72"/>
      <c r="B72"/>
      <c r="C72"/>
      <c r="D72"/>
      <c r="E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25">
      <c r="A73"/>
      <c r="B73"/>
      <c r="C73"/>
      <c r="D73"/>
      <c r="E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25">
      <c r="A74"/>
      <c r="B74"/>
      <c r="C74"/>
      <c r="D74"/>
      <c r="E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25">
      <c r="A75"/>
      <c r="B75"/>
      <c r="C75"/>
      <c r="D75"/>
      <c r="E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25">
      <c r="A76"/>
      <c r="B76"/>
      <c r="C76"/>
      <c r="D76"/>
      <c r="E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25">
      <c r="A77"/>
      <c r="B77"/>
      <c r="C77"/>
      <c r="D77"/>
      <c r="E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25">
      <c r="A78"/>
      <c r="B78"/>
      <c r="C78"/>
      <c r="D78"/>
      <c r="E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25">
      <c r="A79"/>
      <c r="B79"/>
      <c r="C79"/>
      <c r="D79"/>
      <c r="E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25">
      <c r="A80"/>
      <c r="B80"/>
      <c r="C80"/>
      <c r="D80"/>
      <c r="E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25">
      <c r="A81"/>
      <c r="B81"/>
      <c r="C81"/>
      <c r="D81"/>
      <c r="E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25">
      <c r="A82"/>
      <c r="B82"/>
      <c r="C82"/>
      <c r="D82"/>
      <c r="E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25">
      <c r="A83"/>
      <c r="B83"/>
      <c r="C83"/>
      <c r="D83"/>
      <c r="E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25">
      <c r="A84"/>
      <c r="B84"/>
      <c r="C84"/>
      <c r="D84"/>
      <c r="E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25">
      <c r="A85"/>
      <c r="B85"/>
      <c r="C85"/>
      <c r="D85"/>
      <c r="E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25">
      <c r="A86"/>
      <c r="B86"/>
      <c r="C86"/>
      <c r="D86"/>
      <c r="E86"/>
      <c r="H86"/>
      <c r="I86"/>
      <c r="J86"/>
      <c r="K86"/>
      <c r="L86"/>
      <c r="M86"/>
      <c r="N86"/>
      <c r="O86"/>
      <c r="P86"/>
      <c r="Q86"/>
      <c r="R86"/>
      <c r="S86"/>
    </row>
  </sheetData>
  <mergeCells count="1">
    <mergeCell ref="V1:X1"/>
  </mergeCells>
  <conditionalFormatting sqref="A1:T1 T2:T1048576 A87:S1048576 A2:S3">
    <cfRule type="containsErrors" dxfId="104" priority="8">
      <formula>ISERROR(A1)</formula>
    </cfRule>
  </conditionalFormatting>
  <conditionalFormatting sqref="V2:X10 V1 V101:X1048576">
    <cfRule type="containsErrors" dxfId="103" priority="6">
      <formula>ISERROR(V1)</formula>
    </cfRule>
  </conditionalFormatting>
  <conditionalFormatting sqref="V3:V10">
    <cfRule type="cellIs" dxfId="102" priority="3" operator="equal">
      <formula>0</formula>
    </cfRule>
    <cfRule type="expression" dxfId="101" priority="5">
      <formula>NOT(ISERROR(MATCH(V3,INDIRECT("Hype_Week4[Name]"), 0)))</formula>
    </cfRule>
  </conditionalFormatting>
  <conditionalFormatting sqref="D2:D3">
    <cfRule type="expression" dxfId="100" priority="4">
      <formula>MATCH(D2,INDIRECT("Hype_Week4[Name]"),0)</formula>
    </cfRule>
  </conditionalFormatting>
  <conditionalFormatting sqref="L2:L3">
    <cfRule type="expression" dxfId="99" priority="2">
      <formula>INDIRECT("Week4[@[Total Episodes]]")-INDIRECT("Week4[@Episodes]")&lt;=2</formula>
    </cfRule>
  </conditionalFormatting>
  <conditionalFormatting sqref="L2:M3">
    <cfRule type="expression" dxfId="98" priority="1">
      <formula>INDIRECT("Week4[@[Total Episodes]]")-INDIRECT("Week4[@Episodes]")=0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84"/>
  <sheetViews>
    <sheetView topLeftCell="C1" workbookViewId="0">
      <selection activeCell="E22" sqref="E22"/>
    </sheetView>
  </sheetViews>
  <sheetFormatPr defaultRowHeight="15" x14ac:dyDescent="0.25"/>
  <cols>
    <col min="1" max="1" width="10.42578125" style="19" customWidth="1"/>
    <col min="2" max="3" width="9.140625" style="19"/>
    <col min="4" max="4" width="36.28515625" style="11" customWidth="1"/>
    <col min="5" max="5" width="9.7109375" style="19" customWidth="1"/>
    <col min="8" max="8" width="9.140625" style="10"/>
    <col min="9" max="9" width="13.42578125" style="4" customWidth="1"/>
    <col min="10" max="10" width="12.28515625" style="4" customWidth="1"/>
    <col min="11" max="11" width="13" style="4" customWidth="1"/>
    <col min="12" max="12" width="9.5703125" style="4" customWidth="1"/>
    <col min="13" max="13" width="9.85546875" style="19" customWidth="1"/>
    <col min="14" max="14" width="11.140625" style="4" customWidth="1"/>
    <col min="15" max="15" width="10.85546875" style="4" customWidth="1"/>
    <col min="16" max="16" width="8.5703125" style="4" customWidth="1"/>
    <col min="17" max="17" width="8.85546875" style="4" customWidth="1"/>
    <col min="18" max="18" width="8.42578125" style="4" customWidth="1"/>
    <col min="19" max="20" width="9.28515625" style="4" customWidth="1"/>
    <col min="22" max="24" width="13.28515625" customWidth="1"/>
  </cols>
  <sheetData>
    <row r="1" spans="1:24" x14ac:dyDescent="0.25">
      <c r="A1" s="18" t="s">
        <v>8</v>
      </c>
      <c r="B1" s="18" t="s">
        <v>7</v>
      </c>
      <c r="C1" s="18" t="s">
        <v>35</v>
      </c>
      <c r="D1" s="16" t="s">
        <v>0</v>
      </c>
      <c r="E1" s="18" t="s">
        <v>15</v>
      </c>
      <c r="F1" s="2" t="s">
        <v>34</v>
      </c>
      <c r="G1" s="2" t="s">
        <v>1</v>
      </c>
      <c r="H1" s="9" t="s">
        <v>2</v>
      </c>
      <c r="I1" s="14" t="s">
        <v>9</v>
      </c>
      <c r="J1" s="3" t="s">
        <v>11</v>
      </c>
      <c r="K1" s="3" t="s">
        <v>10</v>
      </c>
      <c r="L1" s="3" t="s">
        <v>12</v>
      </c>
      <c r="M1" s="20" t="s">
        <v>23</v>
      </c>
      <c r="N1" s="3" t="s">
        <v>13</v>
      </c>
      <c r="O1" s="3" t="s">
        <v>14</v>
      </c>
      <c r="P1" s="3" t="s">
        <v>5</v>
      </c>
      <c r="Q1" s="3" t="s">
        <v>6</v>
      </c>
      <c r="R1" s="3" t="s">
        <v>4</v>
      </c>
      <c r="S1" s="3" t="s">
        <v>17</v>
      </c>
      <c r="T1" s="3"/>
      <c r="V1" s="28" t="s">
        <v>3</v>
      </c>
      <c r="W1" s="28"/>
      <c r="X1" s="28"/>
    </row>
    <row r="2" spans="1:24" x14ac:dyDescent="0.25">
      <c r="A2" s="19" t="str">
        <f>INDEX(Stats[Channel],MATCH(Week3[[#This Row],[Name]],Stats[Name],0))</f>
        <v>CR</v>
      </c>
      <c r="B2" s="19" t="str">
        <f>INDEX(Stats[Day],MATCH(Week3[[#This Row],[Name]],Stats[Name],0))</f>
        <v>Wed</v>
      </c>
      <c r="C2" s="19">
        <f>INDEX(Stats[Hashtag],MATCH(Week3[[#This Row],[Name]],Stats[Name],0))</f>
        <v>0</v>
      </c>
      <c r="D2" s="11" t="s">
        <v>36</v>
      </c>
      <c r="E2" s="19" t="b">
        <f>IF(INDEX(Stats[Incude],MATCH(Week3[[#This Row],[Name]],Stats[Name],0)),TRUE,NA())</f>
        <v>1</v>
      </c>
      <c r="F2" s="17"/>
      <c r="G2" s="17"/>
      <c r="H2" s="13">
        <v>17</v>
      </c>
      <c r="I2" s="8">
        <f>IF(ISBLANK(Week3[[#This Row],[Rank]]),NA(),0+((Week3[[#This Row],[Rank]]-MIN(Week3[Rank]))*(1-0))/(MAX(Week3[Rank])-MIN(Week3[Rank])))</f>
        <v>1</v>
      </c>
      <c r="J2" s="4">
        <f>IFERROR(INDEX(Week2[Total Normalized],MATCH(Week3[[#This Row],[Name]],Week2[Name],0)),INDEX(Stats[Last Normalize],MATCH(Week3[[#This Row],[Name]],Stats[Name],0)))</f>
        <v>0</v>
      </c>
      <c r="K2" s="5">
        <f>IFERROR(Week3[[#This Row],[Normalized]]+Week3[[#This Row],[Previous Normalized Total]],Week3[[#This Row],[Previous Normalized Total]])</f>
        <v>1</v>
      </c>
      <c r="L2" s="4">
        <f>IFERROR(INDEX(Week2[Episodes],MATCH(Week3[[#This Row],[Name]],Week2[Name],0)),INDEX(Stats[Last Episode],MATCH(Week3[[#This Row],[Name]],Stats[Name],0),))+IF(ISBLANK(Week3[[#This Row],[Rank]]),0,1)</f>
        <v>2</v>
      </c>
      <c r="M2" s="19">
        <f>INDEX(Stats[Total Episodes],MATCH(Week3[[#This Row],[Name]],Stats[Name],0))</f>
        <v>0</v>
      </c>
      <c r="N2" s="5">
        <f>IFERROR(Week3[[#This Row],[Total Normalized]]/Week3[[#This Row],[Episodes]],Week3[[#This Row],[Previous Average]])</f>
        <v>0.5</v>
      </c>
      <c r="O2" s="4">
        <f>Week3[[#This Row],[Previous Normalized Total]]/(Week3[[#This Row],[Episodes]]-1)</f>
        <v>0</v>
      </c>
      <c r="P2" s="5">
        <f>IF(Week3[[#This Row],[Include]]=TRUE,COUNTIFS(Week3[Previous Average],"&gt;=0",Week3[Previous Average],"&lt;="&amp;Week3[[#This Row],[Previous Average]],Week3[Include],"=TRUE"),NA())</f>
        <v>1</v>
      </c>
      <c r="Q2" s="5">
        <f>IF(Week3[[#This Row],[Include]]=TRUE,COUNTIFS(Week3[Average],"&gt;=0",Week3[Average],"&lt;="&amp;Week3[[#This Row],[Average]],Week3[Include],"=TRUE"),NA())</f>
        <v>2</v>
      </c>
      <c r="R2" s="6">
        <f>Week3[Last Rank]-Week3[[#This Row],[New Rank]]</f>
        <v>-1</v>
      </c>
      <c r="S2" s="5">
        <f>IFERROR(INDEX(Week2[Hype List Occurences],MATCH(Week3[[#This Row],[Name]],Week2[Name],0)),INDEX(Stats[Last Hypelist],MATCH(Week3[[#This Row],[Name]],Stats[Name],0)))</f>
        <v>0</v>
      </c>
      <c r="T2" s="5"/>
      <c r="V2" s="1" t="s">
        <v>33</v>
      </c>
      <c r="W2" s="16" t="s">
        <v>0</v>
      </c>
      <c r="X2" s="15" t="s">
        <v>32</v>
      </c>
    </row>
    <row r="3" spans="1:24" x14ac:dyDescent="0.25">
      <c r="A3" s="19" t="str">
        <f>INDEX(Stats[Channel],MATCH(Week3[[#This Row],[Name]],Stats[Name],0))</f>
        <v>Funi</v>
      </c>
      <c r="B3" s="19" t="str">
        <f>INDEX(Stats[Day],MATCH(Week3[[#This Row],[Name]],Stats[Name],0))</f>
        <v>Sat</v>
      </c>
      <c r="C3" s="19">
        <f>INDEX(Stats[Hashtag],MATCH(Week3[[#This Row],[Name]],Stats[Name],0))</f>
        <v>0</v>
      </c>
      <c r="D3" s="11" t="s">
        <v>40</v>
      </c>
      <c r="E3" s="19" t="b">
        <f>IF(INDEX(Stats[Incude],MATCH(Week3[[#This Row],[Name]],Stats[Name],0)),TRUE,NA())</f>
        <v>1</v>
      </c>
      <c r="F3" s="17"/>
      <c r="G3" s="17"/>
      <c r="H3" s="13">
        <v>12</v>
      </c>
      <c r="I3" s="8">
        <f>IF(ISBLANK(Week3[[#This Row],[Rank]]),NA(),0+((Week3[[#This Row],[Rank]]-MIN(Week3[Rank]))*(1-0))/(MAX(Week3[Rank])-MIN(Week3[Rank])))</f>
        <v>0</v>
      </c>
      <c r="J3" s="4">
        <f>IFERROR(INDEX(Week2[Total Normalized],MATCH(Week3[[#This Row],[Name]],Week2[Name],0)),INDEX(Stats[Last Normalize],MATCH(Week3[[#This Row],[Name]],Stats[Name],0)))</f>
        <v>0.5</v>
      </c>
      <c r="K3" s="5">
        <f>IFERROR(Week3[[#This Row],[Normalized]]+Week3[[#This Row],[Previous Normalized Total]],Week3[[#This Row],[Previous Normalized Total]])</f>
        <v>0.5</v>
      </c>
      <c r="L3" s="4">
        <f>IFERROR(INDEX(Week2[Episodes],MATCH(Week3[[#This Row],[Name]],Week2[Name],0)),INDEX(Stats[Last Episode],MATCH(Week3[[#This Row],[Name]],Stats[Name],0),))+IF(ISBLANK(Week3[[#This Row],[Rank]]),0,1)</f>
        <v>2</v>
      </c>
      <c r="M3" s="19">
        <f>INDEX(Stats[Total Episodes],MATCH(Week3[[#This Row],[Name]],Stats[Name],0))</f>
        <v>0</v>
      </c>
      <c r="N3" s="5">
        <f>IFERROR(Week3[[#This Row],[Total Normalized]]/Week3[[#This Row],[Episodes]],Week3[[#This Row],[Previous Average]])</f>
        <v>0.25</v>
      </c>
      <c r="O3" s="4">
        <f>Week3[[#This Row],[Previous Normalized Total]]/(Week3[[#This Row],[Episodes]]-1)</f>
        <v>0.5</v>
      </c>
      <c r="P3" s="5">
        <f>IF(Week3[[#This Row],[Include]]=TRUE,COUNTIFS(Week3[Previous Average],"&gt;=0",Week3[Previous Average],"&lt;="&amp;Week3[[#This Row],[Previous Average]],Week3[Include],"=TRUE"),NA())</f>
        <v>2</v>
      </c>
      <c r="Q3" s="5">
        <f>IF(Week3[[#This Row],[Include]]=TRUE,COUNTIFS(Week3[Average],"&gt;=0",Week3[Average],"&lt;="&amp;Week3[[#This Row],[Average]],Week3[Include],"=TRUE"),NA())</f>
        <v>1</v>
      </c>
      <c r="R3" s="6">
        <f>Week3[Last Rank]-Week3[[#This Row],[New Rank]]</f>
        <v>1</v>
      </c>
      <c r="S3" s="5">
        <f>IFERROR(INDEX(Week2[Hype List Occurences],MATCH(Week3[[#This Row],[Name]],Week2[Name],0)),INDEX(Stats[Last Hypelist],MATCH(Week3[[#This Row],[Name]],Stats[Name],0)))</f>
        <v>0</v>
      </c>
      <c r="T3" s="5"/>
      <c r="V3" s="27"/>
      <c r="W3" s="11"/>
      <c r="X3" s="4" t="e">
        <f>INDEX(Week3[Hype List Occurences],MATCH(Hype_Week3[[#This Row],[Name]],Week3[Name],0))+1</f>
        <v>#N/A</v>
      </c>
    </row>
    <row r="4" spans="1:24" x14ac:dyDescent="0.25">
      <c r="A4" s="19" t="str">
        <f>INDEX(Stats[Channel],MATCH(Week3[[#This Row],[Name]],Stats[Name],0))</f>
        <v>Funi</v>
      </c>
      <c r="B4" s="19">
        <f>INDEX(Stats[Day],MATCH(Week3[[#This Row],[Name]],Stats[Name],0))</f>
        <v>0</v>
      </c>
      <c r="C4" s="19">
        <f>INDEX(Stats[Hashtag],MATCH(Week3[[#This Row],[Name]],Stats[Name],0))</f>
        <v>0</v>
      </c>
      <c r="D4" s="11" t="s">
        <v>42</v>
      </c>
      <c r="E4" s="19" t="b">
        <f>IF(INDEX(Stats[Incude],MATCH(Week3[[#This Row],[Name]],Stats[Name],0)),TRUE,NA())</f>
        <v>1</v>
      </c>
      <c r="F4" s="17"/>
      <c r="G4" s="17"/>
      <c r="H4" s="13">
        <v>16</v>
      </c>
      <c r="I4" s="8">
        <f>IF(ISBLANK(Week3[[#This Row],[Rank]]),NA(),0+((Week3[[#This Row],[Rank]]-MIN(Week3[Rank]))*(1-0))/(MAX(Week3[Rank])-MIN(Week3[Rank])))</f>
        <v>0.8</v>
      </c>
      <c r="J4" s="4">
        <f>IFERROR(INDEX(Week2[Total Normalized],MATCH(Week3[[#This Row],[Name]],Week2[Name],0)),INDEX(Stats[Last Normalize],MATCH(Week3[[#This Row],[Name]],Stats[Name],0)))</f>
        <v>0.5714285714285714</v>
      </c>
      <c r="K4" s="5">
        <f>IFERROR(Week3[[#This Row],[Normalized]]+Week3[[#This Row],[Previous Normalized Total]],Week3[[#This Row],[Previous Normalized Total]])</f>
        <v>1.3714285714285714</v>
      </c>
      <c r="L4" s="4">
        <f>IFERROR(INDEX(Week2[Episodes],MATCH(Week3[[#This Row],[Name]],Week2[Name],0)),INDEX(Stats[Last Episode],MATCH(Week3[[#This Row],[Name]],Stats[Name],0),))+IF(ISBLANK(Week3[[#This Row],[Rank]]),0,1)</f>
        <v>2</v>
      </c>
      <c r="M4" s="19">
        <f>INDEX(Stats[Total Episodes],MATCH(Week3[[#This Row],[Name]],Stats[Name],0))</f>
        <v>0</v>
      </c>
      <c r="N4" s="5">
        <f>IFERROR(Week3[[#This Row],[Total Normalized]]/Week3[[#This Row],[Episodes]],Week3[[#This Row],[Previous Average]])</f>
        <v>0.68571428571428572</v>
      </c>
      <c r="O4" s="4">
        <f>Week3[[#This Row],[Previous Normalized Total]]/(Week3[[#This Row],[Episodes]]-1)</f>
        <v>0.5714285714285714</v>
      </c>
      <c r="P4" s="5">
        <f>IF(Week3[[#This Row],[Include]]=TRUE,COUNTIFS(Week3[Previous Average],"&gt;=0",Week3[Previous Average],"&lt;="&amp;Week3[[#This Row],[Previous Average]],Week3[Include],"=TRUE"),NA())</f>
        <v>3</v>
      </c>
      <c r="Q4" s="5">
        <f>IF(Week3[[#This Row],[Include]]=TRUE,COUNTIFS(Week3[Average],"&gt;=0",Week3[Average],"&lt;="&amp;Week3[[#This Row],[Average]],Week3[Include],"=TRUE"),NA())</f>
        <v>3</v>
      </c>
      <c r="R4" s="6">
        <f>Week3[Last Rank]-Week3[[#This Row],[New Rank]]</f>
        <v>0</v>
      </c>
      <c r="S4" s="5">
        <f>IFERROR(INDEX(Week2[Hype List Occurences],MATCH(Week3[[#This Row],[Name]],Week2[Name],0)),INDEX(Stats[Last Hypelist],MATCH(Week3[[#This Row],[Name]],Stats[Name],0)))</f>
        <v>0</v>
      </c>
      <c r="T4" s="5"/>
      <c r="V4" s="27"/>
      <c r="W4" s="11"/>
      <c r="X4" s="4" t="e">
        <f>INDEX(Week3[Hype List Occurences],MATCH(Hype_Week3[[#This Row],[Name]],Week3[Name],0))+1</f>
        <v>#N/A</v>
      </c>
    </row>
    <row r="5" spans="1:24" x14ac:dyDescent="0.25">
      <c r="A5"/>
      <c r="B5"/>
      <c r="C5"/>
      <c r="D5"/>
      <c r="E5"/>
      <c r="H5"/>
      <c r="I5"/>
      <c r="J5"/>
      <c r="K5"/>
      <c r="L5"/>
      <c r="M5"/>
      <c r="N5"/>
      <c r="O5"/>
      <c r="P5"/>
      <c r="Q5"/>
      <c r="R5"/>
      <c r="S5"/>
      <c r="T5" s="5"/>
      <c r="V5" s="27"/>
      <c r="W5" s="11"/>
      <c r="X5" s="4" t="e">
        <f>INDEX(Week3[Hype List Occurences],MATCH(Hype_Week3[[#This Row],[Name]],Week3[Name],0))+1</f>
        <v>#N/A</v>
      </c>
    </row>
    <row r="6" spans="1:24" x14ac:dyDescent="0.25">
      <c r="A6"/>
      <c r="B6"/>
      <c r="C6"/>
      <c r="D6"/>
      <c r="E6"/>
      <c r="H6"/>
      <c r="I6"/>
      <c r="J6"/>
      <c r="K6"/>
      <c r="L6"/>
      <c r="M6"/>
      <c r="N6"/>
      <c r="O6"/>
      <c r="P6"/>
      <c r="Q6"/>
      <c r="R6"/>
      <c r="S6"/>
      <c r="T6" s="5"/>
      <c r="V6" s="27"/>
      <c r="W6" s="11"/>
      <c r="X6" s="4" t="e">
        <f>INDEX(Week3[Hype List Occurences],MATCH(Hype_Week3[[#This Row],[Name]],Week3[Name],0))+1</f>
        <v>#N/A</v>
      </c>
    </row>
    <row r="7" spans="1:24" x14ac:dyDescent="0.25">
      <c r="A7"/>
      <c r="B7"/>
      <c r="C7"/>
      <c r="D7"/>
      <c r="E7"/>
      <c r="H7"/>
      <c r="I7"/>
      <c r="J7"/>
      <c r="K7"/>
      <c r="L7"/>
      <c r="M7"/>
      <c r="N7"/>
      <c r="O7"/>
      <c r="P7"/>
      <c r="Q7"/>
      <c r="R7"/>
      <c r="S7"/>
      <c r="T7" s="5"/>
      <c r="V7" s="27"/>
      <c r="W7" s="11"/>
      <c r="X7" s="4" t="e">
        <f>INDEX(Week3[Hype List Occurences],MATCH(Hype_Week3[[#This Row],[Name]],Week3[Name],0))+1</f>
        <v>#N/A</v>
      </c>
    </row>
    <row r="8" spans="1:24" x14ac:dyDescent="0.25">
      <c r="A8"/>
      <c r="B8"/>
      <c r="C8"/>
      <c r="D8"/>
      <c r="E8"/>
      <c r="H8"/>
      <c r="I8"/>
      <c r="J8"/>
      <c r="K8"/>
      <c r="L8"/>
      <c r="M8"/>
      <c r="N8"/>
      <c r="O8"/>
      <c r="P8"/>
      <c r="Q8"/>
      <c r="R8"/>
      <c r="S8"/>
      <c r="T8" s="5"/>
      <c r="V8" s="27"/>
      <c r="W8" s="11"/>
      <c r="X8" s="4" t="e">
        <f>INDEX(Week3[Hype List Occurences],MATCH(Hype_Week3[[#This Row],[Name]],Week3[Name],0))+1</f>
        <v>#N/A</v>
      </c>
    </row>
    <row r="9" spans="1:24" x14ac:dyDescent="0.25">
      <c r="A9"/>
      <c r="B9"/>
      <c r="C9"/>
      <c r="D9"/>
      <c r="E9"/>
      <c r="H9"/>
      <c r="I9"/>
      <c r="J9"/>
      <c r="K9"/>
      <c r="L9"/>
      <c r="M9"/>
      <c r="N9"/>
      <c r="O9"/>
      <c r="P9"/>
      <c r="Q9"/>
      <c r="R9"/>
      <c r="S9"/>
      <c r="T9" s="5"/>
      <c r="V9" s="27"/>
      <c r="W9" s="11"/>
      <c r="X9" s="4" t="e">
        <f>INDEX(Week3[Hype List Occurences],MATCH(Hype_Week3[[#This Row],[Name]],Week3[Name],0))+1</f>
        <v>#N/A</v>
      </c>
    </row>
    <row r="10" spans="1:24" x14ac:dyDescent="0.25">
      <c r="A10"/>
      <c r="B10"/>
      <c r="C10"/>
      <c r="D10"/>
      <c r="E10"/>
      <c r="H10"/>
      <c r="I10"/>
      <c r="J10"/>
      <c r="K10"/>
      <c r="L10"/>
      <c r="M10"/>
      <c r="N10"/>
      <c r="O10"/>
      <c r="P10"/>
      <c r="Q10"/>
      <c r="R10"/>
      <c r="S10"/>
      <c r="T10" s="5"/>
      <c r="V10" s="27"/>
      <c r="W10" s="11"/>
      <c r="X10" s="4" t="e">
        <f>INDEX(Week3[Hype List Occurences],MATCH(Hype_Week3[[#This Row],[Name]],Week3[Name],0))+1</f>
        <v>#N/A</v>
      </c>
    </row>
    <row r="11" spans="1:24" x14ac:dyDescent="0.25">
      <c r="A11"/>
      <c r="B11"/>
      <c r="C11"/>
      <c r="D11"/>
      <c r="E11"/>
      <c r="H11"/>
      <c r="I11"/>
      <c r="J11"/>
      <c r="K11"/>
      <c r="L11"/>
      <c r="M11"/>
      <c r="N11"/>
      <c r="O11"/>
      <c r="P11"/>
      <c r="Q11"/>
      <c r="R11"/>
      <c r="S11"/>
      <c r="T11" s="5"/>
    </row>
    <row r="12" spans="1:24" x14ac:dyDescent="0.25">
      <c r="A12"/>
      <c r="B12"/>
      <c r="C12"/>
      <c r="D12"/>
      <c r="E12"/>
      <c r="H12"/>
      <c r="I12"/>
      <c r="J12"/>
      <c r="K12"/>
      <c r="L12"/>
      <c r="M12"/>
      <c r="N12"/>
      <c r="O12"/>
      <c r="P12"/>
      <c r="Q12"/>
      <c r="R12"/>
      <c r="S12"/>
      <c r="T12" s="5"/>
    </row>
    <row r="13" spans="1:24" x14ac:dyDescent="0.25">
      <c r="A13"/>
      <c r="B13"/>
      <c r="C13"/>
      <c r="D13"/>
      <c r="E13"/>
      <c r="H13"/>
      <c r="I13"/>
      <c r="J13"/>
      <c r="K13"/>
      <c r="L13"/>
      <c r="M13"/>
      <c r="N13"/>
      <c r="O13"/>
      <c r="P13"/>
      <c r="Q13"/>
      <c r="R13"/>
      <c r="S13"/>
      <c r="T13" s="5"/>
    </row>
    <row r="14" spans="1:24" x14ac:dyDescent="0.25">
      <c r="A14"/>
      <c r="B14"/>
      <c r="C14"/>
      <c r="D14"/>
      <c r="E14"/>
      <c r="H14"/>
      <c r="I14"/>
      <c r="J14"/>
      <c r="K14"/>
      <c r="L14"/>
      <c r="M14"/>
      <c r="N14"/>
      <c r="O14"/>
      <c r="P14"/>
      <c r="Q14"/>
      <c r="R14"/>
      <c r="S14"/>
      <c r="T14" s="5"/>
    </row>
    <row r="15" spans="1:24" x14ac:dyDescent="0.25">
      <c r="A15"/>
      <c r="B15"/>
      <c r="C15"/>
      <c r="D15"/>
      <c r="E15"/>
      <c r="H15"/>
      <c r="I15"/>
      <c r="J15"/>
      <c r="K15"/>
      <c r="L15"/>
      <c r="M15"/>
      <c r="N15"/>
      <c r="O15"/>
      <c r="P15"/>
      <c r="Q15"/>
      <c r="R15"/>
      <c r="S15"/>
      <c r="T15" s="5"/>
    </row>
    <row r="16" spans="1:24" x14ac:dyDescent="0.25">
      <c r="A16"/>
      <c r="B16"/>
      <c r="C16"/>
      <c r="D16"/>
      <c r="E16"/>
      <c r="H16"/>
      <c r="I16"/>
      <c r="J16"/>
      <c r="K16"/>
      <c r="L16"/>
      <c r="M16"/>
      <c r="N16"/>
      <c r="O16"/>
      <c r="P16"/>
      <c r="Q16"/>
      <c r="R16"/>
      <c r="S16"/>
      <c r="T16" s="5"/>
    </row>
    <row r="17" spans="1:20" x14ac:dyDescent="0.25">
      <c r="A17"/>
      <c r="B17"/>
      <c r="C17"/>
      <c r="D17"/>
      <c r="E17"/>
      <c r="H17"/>
      <c r="I17"/>
      <c r="J17"/>
      <c r="K17"/>
      <c r="L17"/>
      <c r="M17"/>
      <c r="N17"/>
      <c r="O17"/>
      <c r="P17"/>
      <c r="Q17"/>
      <c r="R17"/>
      <c r="S17"/>
      <c r="T17" s="5"/>
    </row>
    <row r="18" spans="1:20" x14ac:dyDescent="0.25">
      <c r="A18"/>
      <c r="B18"/>
      <c r="C18"/>
      <c r="D18"/>
      <c r="E18"/>
      <c r="H18"/>
      <c r="I18"/>
      <c r="J18"/>
      <c r="K18"/>
      <c r="L18"/>
      <c r="M18"/>
      <c r="N18"/>
      <c r="O18"/>
      <c r="P18"/>
      <c r="Q18"/>
      <c r="R18"/>
      <c r="S18"/>
      <c r="T18" s="5"/>
    </row>
    <row r="19" spans="1:20" x14ac:dyDescent="0.25">
      <c r="A19"/>
      <c r="B19"/>
      <c r="C19"/>
      <c r="D19"/>
      <c r="E19"/>
      <c r="H19"/>
      <c r="I19"/>
      <c r="J19"/>
      <c r="K19"/>
      <c r="L19"/>
      <c r="M19"/>
      <c r="N19"/>
      <c r="O19"/>
      <c r="P19"/>
      <c r="Q19"/>
      <c r="R19"/>
      <c r="S19"/>
      <c r="T19" s="5"/>
    </row>
    <row r="20" spans="1:20" x14ac:dyDescent="0.25">
      <c r="A20"/>
      <c r="B20"/>
      <c r="C20"/>
      <c r="D20"/>
      <c r="E20"/>
      <c r="H20"/>
      <c r="I20"/>
      <c r="J20"/>
      <c r="K20"/>
      <c r="L20"/>
      <c r="M20"/>
      <c r="N20"/>
      <c r="O20"/>
      <c r="P20"/>
      <c r="Q20"/>
      <c r="R20"/>
      <c r="S20"/>
      <c r="T20" s="5"/>
    </row>
    <row r="21" spans="1:20" x14ac:dyDescent="0.25">
      <c r="A21"/>
      <c r="B21"/>
      <c r="C21"/>
      <c r="D21"/>
      <c r="E21"/>
      <c r="H21"/>
      <c r="I21"/>
      <c r="J21"/>
      <c r="K21"/>
      <c r="L21"/>
      <c r="M21"/>
      <c r="N21"/>
      <c r="O21"/>
      <c r="P21"/>
      <c r="Q21"/>
      <c r="R21"/>
      <c r="S21"/>
      <c r="T21" s="5"/>
    </row>
    <row r="22" spans="1:20" x14ac:dyDescent="0.25">
      <c r="A22"/>
      <c r="B22"/>
      <c r="C22"/>
      <c r="D22"/>
      <c r="E22"/>
      <c r="H22"/>
      <c r="I22"/>
      <c r="J22"/>
      <c r="K22"/>
      <c r="L22"/>
      <c r="M22"/>
      <c r="N22"/>
      <c r="O22"/>
      <c r="P22"/>
      <c r="Q22"/>
      <c r="R22"/>
      <c r="S22"/>
      <c r="T22" s="5"/>
    </row>
    <row r="23" spans="1:20" x14ac:dyDescent="0.25">
      <c r="A23"/>
      <c r="B23"/>
      <c r="C23"/>
      <c r="D23"/>
      <c r="E23"/>
      <c r="H23"/>
      <c r="I23"/>
      <c r="J23"/>
      <c r="K23"/>
      <c r="L23"/>
      <c r="M23"/>
      <c r="N23"/>
      <c r="O23"/>
      <c r="P23"/>
      <c r="Q23"/>
      <c r="R23"/>
      <c r="S23"/>
      <c r="T23" s="5"/>
    </row>
    <row r="24" spans="1:20" x14ac:dyDescent="0.25">
      <c r="A24"/>
      <c r="B24"/>
      <c r="C24"/>
      <c r="D24"/>
      <c r="E24"/>
      <c r="H24"/>
      <c r="I24"/>
      <c r="J24"/>
      <c r="K24"/>
      <c r="L24"/>
      <c r="M24"/>
      <c r="N24"/>
      <c r="O24"/>
      <c r="P24"/>
      <c r="Q24"/>
      <c r="R24"/>
      <c r="S24"/>
    </row>
    <row r="25" spans="1:20" x14ac:dyDescent="0.25">
      <c r="A25"/>
      <c r="B25"/>
      <c r="C25"/>
      <c r="D25"/>
      <c r="E25"/>
      <c r="H25"/>
      <c r="I25"/>
      <c r="J25"/>
      <c r="K25"/>
      <c r="L25"/>
      <c r="M25"/>
      <c r="N25"/>
      <c r="O25"/>
      <c r="P25"/>
      <c r="Q25"/>
      <c r="R25"/>
      <c r="S25"/>
    </row>
    <row r="26" spans="1:20" x14ac:dyDescent="0.25">
      <c r="A26"/>
      <c r="B26"/>
      <c r="C26"/>
      <c r="D26"/>
      <c r="E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A27"/>
      <c r="B27"/>
      <c r="C27"/>
      <c r="D27"/>
      <c r="E27"/>
      <c r="H27"/>
      <c r="I27"/>
      <c r="J27"/>
      <c r="K27"/>
      <c r="L27"/>
      <c r="M27"/>
      <c r="N27"/>
      <c r="O27"/>
      <c r="P27"/>
      <c r="Q27"/>
      <c r="R27"/>
      <c r="S27"/>
    </row>
    <row r="28" spans="1:20" x14ac:dyDescent="0.25">
      <c r="A28"/>
      <c r="B28"/>
      <c r="C28"/>
      <c r="D28"/>
      <c r="E28"/>
      <c r="H28"/>
      <c r="I28"/>
      <c r="J28"/>
      <c r="K28"/>
      <c r="L28"/>
      <c r="M28"/>
      <c r="N28"/>
      <c r="O28"/>
      <c r="P28"/>
      <c r="Q28"/>
      <c r="R28"/>
      <c r="S28"/>
    </row>
    <row r="29" spans="1:20" x14ac:dyDescent="0.25">
      <c r="A29"/>
      <c r="B29"/>
      <c r="C29"/>
      <c r="D29"/>
      <c r="E29"/>
      <c r="H29"/>
      <c r="I29"/>
      <c r="J29"/>
      <c r="K29"/>
      <c r="L29"/>
      <c r="M29"/>
      <c r="N29"/>
      <c r="O29"/>
      <c r="P29"/>
      <c r="Q29"/>
      <c r="R29"/>
      <c r="S29"/>
    </row>
    <row r="30" spans="1:20" x14ac:dyDescent="0.25">
      <c r="A30"/>
      <c r="B30"/>
      <c r="C30"/>
      <c r="D30"/>
      <c r="E30"/>
      <c r="H30"/>
      <c r="I30"/>
      <c r="J30"/>
      <c r="K30"/>
      <c r="L30"/>
      <c r="M30"/>
      <c r="N30"/>
      <c r="O30"/>
      <c r="P30"/>
      <c r="Q30"/>
      <c r="R30"/>
      <c r="S30"/>
    </row>
    <row r="31" spans="1:20" x14ac:dyDescent="0.25">
      <c r="A31"/>
      <c r="B31"/>
      <c r="C31"/>
      <c r="D31"/>
      <c r="E31"/>
      <c r="H31"/>
      <c r="I31"/>
      <c r="J31"/>
      <c r="K31"/>
      <c r="L31"/>
      <c r="M31"/>
      <c r="N31"/>
      <c r="O31"/>
      <c r="P31"/>
      <c r="Q31"/>
      <c r="R31"/>
      <c r="S31"/>
    </row>
    <row r="32" spans="1:20" x14ac:dyDescent="0.25">
      <c r="A32"/>
      <c r="B32"/>
      <c r="C32"/>
      <c r="D32"/>
      <c r="E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25">
      <c r="A33"/>
      <c r="B33"/>
      <c r="C33"/>
      <c r="D33"/>
      <c r="E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5">
      <c r="A34"/>
      <c r="B34"/>
      <c r="C34"/>
      <c r="D34"/>
      <c r="E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25">
      <c r="A35"/>
      <c r="B35"/>
      <c r="C35"/>
      <c r="D35"/>
      <c r="E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5">
      <c r="A36"/>
      <c r="B36"/>
      <c r="C36"/>
      <c r="D36"/>
      <c r="E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5">
      <c r="A37"/>
      <c r="B37"/>
      <c r="C37"/>
      <c r="D37"/>
      <c r="E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5">
      <c r="A38"/>
      <c r="B38"/>
      <c r="C38"/>
      <c r="D38"/>
      <c r="E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25">
      <c r="A39"/>
      <c r="B39"/>
      <c r="C39"/>
      <c r="D39"/>
      <c r="E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5">
      <c r="A40"/>
      <c r="B40"/>
      <c r="C40"/>
      <c r="D40"/>
      <c r="E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5">
      <c r="A41"/>
      <c r="B41"/>
      <c r="C41"/>
      <c r="D41"/>
      <c r="E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5">
      <c r="A42"/>
      <c r="B42"/>
      <c r="C42"/>
      <c r="D42"/>
      <c r="E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25">
      <c r="A43"/>
      <c r="B43"/>
      <c r="C43"/>
      <c r="D43"/>
      <c r="E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25">
      <c r="A44"/>
      <c r="B44"/>
      <c r="C44"/>
      <c r="D44"/>
      <c r="E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25">
      <c r="A45"/>
      <c r="B45"/>
      <c r="C45"/>
      <c r="D45"/>
      <c r="E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5">
      <c r="A46"/>
      <c r="B46"/>
      <c r="C46"/>
      <c r="D46"/>
      <c r="E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25">
      <c r="A47"/>
      <c r="B47"/>
      <c r="C47"/>
      <c r="D47"/>
      <c r="E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25">
      <c r="A48"/>
      <c r="B48"/>
      <c r="C48"/>
      <c r="D48"/>
      <c r="E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5">
      <c r="A49"/>
      <c r="B49"/>
      <c r="C49"/>
      <c r="D49"/>
      <c r="E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5">
      <c r="A50"/>
      <c r="B50"/>
      <c r="C50"/>
      <c r="D50"/>
      <c r="E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25">
      <c r="A51"/>
      <c r="B51"/>
      <c r="C51"/>
      <c r="D51"/>
      <c r="E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25">
      <c r="A52"/>
      <c r="B52"/>
      <c r="C52"/>
      <c r="D52"/>
      <c r="E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5">
      <c r="A53"/>
      <c r="B53"/>
      <c r="C53"/>
      <c r="D53"/>
      <c r="E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25">
      <c r="A54"/>
      <c r="B54"/>
      <c r="C54"/>
      <c r="D54"/>
      <c r="E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25">
      <c r="A55"/>
      <c r="B55"/>
      <c r="C55"/>
      <c r="D55"/>
      <c r="E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25">
      <c r="A56"/>
      <c r="B56"/>
      <c r="C56"/>
      <c r="D56"/>
      <c r="E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25">
      <c r="A57"/>
      <c r="B57"/>
      <c r="C57"/>
      <c r="D57"/>
      <c r="E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25">
      <c r="A58"/>
      <c r="B58"/>
      <c r="C58"/>
      <c r="D58"/>
      <c r="E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25">
      <c r="A59"/>
      <c r="B59"/>
      <c r="C59"/>
      <c r="D59"/>
      <c r="E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25">
      <c r="A60"/>
      <c r="B60"/>
      <c r="C60"/>
      <c r="D60"/>
      <c r="E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25">
      <c r="A61"/>
      <c r="B61"/>
      <c r="C61"/>
      <c r="D61"/>
      <c r="E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25">
      <c r="A62"/>
      <c r="B62"/>
      <c r="C62"/>
      <c r="D62"/>
      <c r="E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25">
      <c r="A63"/>
      <c r="B63"/>
      <c r="C63"/>
      <c r="D63"/>
      <c r="E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25">
      <c r="A64"/>
      <c r="B64"/>
      <c r="C64"/>
      <c r="D64"/>
      <c r="E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25">
      <c r="A65"/>
      <c r="B65"/>
      <c r="C65"/>
      <c r="D65"/>
      <c r="E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25">
      <c r="A66"/>
      <c r="B66"/>
      <c r="C66"/>
      <c r="D66"/>
      <c r="E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25">
      <c r="A67"/>
      <c r="B67"/>
      <c r="C67"/>
      <c r="D67"/>
      <c r="E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25">
      <c r="A68"/>
      <c r="B68"/>
      <c r="C68"/>
      <c r="D68"/>
      <c r="E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25">
      <c r="A69"/>
      <c r="B69"/>
      <c r="C69"/>
      <c r="D69"/>
      <c r="E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25">
      <c r="A70"/>
      <c r="B70"/>
      <c r="C70"/>
      <c r="D70"/>
      <c r="E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25">
      <c r="A71"/>
      <c r="B71"/>
      <c r="C71"/>
      <c r="D71"/>
      <c r="E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25">
      <c r="A72"/>
      <c r="B72"/>
      <c r="C72"/>
      <c r="D72"/>
      <c r="E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25">
      <c r="A73"/>
      <c r="B73"/>
      <c r="C73"/>
      <c r="D73"/>
      <c r="E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25">
      <c r="A74"/>
      <c r="B74"/>
      <c r="C74"/>
      <c r="D74"/>
      <c r="E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25">
      <c r="A75"/>
      <c r="B75"/>
      <c r="C75"/>
      <c r="D75"/>
      <c r="E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25">
      <c r="A76"/>
      <c r="B76"/>
      <c r="C76"/>
      <c r="D76"/>
      <c r="E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25">
      <c r="A77"/>
      <c r="B77"/>
      <c r="C77"/>
      <c r="D77"/>
      <c r="E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25">
      <c r="A78"/>
      <c r="B78"/>
      <c r="C78"/>
      <c r="D78"/>
      <c r="E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25">
      <c r="A79"/>
      <c r="B79"/>
      <c r="C79"/>
      <c r="D79"/>
      <c r="E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25">
      <c r="A80"/>
      <c r="B80"/>
      <c r="C80"/>
      <c r="D80"/>
      <c r="E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25">
      <c r="A81"/>
      <c r="B81"/>
      <c r="C81"/>
      <c r="D81"/>
      <c r="E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25">
      <c r="A82"/>
      <c r="B82"/>
      <c r="C82"/>
      <c r="D82"/>
      <c r="E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25">
      <c r="A83"/>
      <c r="B83"/>
      <c r="C83"/>
      <c r="D83"/>
      <c r="E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25">
      <c r="A84"/>
      <c r="B84"/>
      <c r="C84"/>
      <c r="D84"/>
      <c r="E84"/>
      <c r="H84"/>
      <c r="I84"/>
      <c r="J84"/>
      <c r="K84"/>
      <c r="L84"/>
      <c r="M84"/>
      <c r="N84"/>
      <c r="O84"/>
      <c r="P84"/>
      <c r="Q84"/>
      <c r="R84"/>
      <c r="S84"/>
    </row>
  </sheetData>
  <mergeCells count="1">
    <mergeCell ref="V1:X1"/>
  </mergeCells>
  <conditionalFormatting sqref="A1:T2 A3:S4 T3:T1048576 A85:S1048576">
    <cfRule type="containsErrors" dxfId="74" priority="10">
      <formula>ISERROR(A1)</formula>
    </cfRule>
  </conditionalFormatting>
  <conditionalFormatting sqref="V2:X10 V1">
    <cfRule type="containsErrors" dxfId="73" priority="8">
      <formula>ISERROR(V1)</formula>
    </cfRule>
  </conditionalFormatting>
  <conditionalFormatting sqref="V3:V10">
    <cfRule type="expression" dxfId="72" priority="4">
      <formula>NOT(ISERROR(MATCH(V1,INDIRECT("Hype_Week3[Name]"), 0)))</formula>
    </cfRule>
  </conditionalFormatting>
  <conditionalFormatting sqref="D2:D4">
    <cfRule type="expression" dxfId="71" priority="3">
      <formula>MATCH(D2,INDIRECT("Hype_Week3[Name]"),0)</formula>
    </cfRule>
  </conditionalFormatting>
  <conditionalFormatting sqref="L2:L4">
    <cfRule type="expression" dxfId="70" priority="2">
      <formula>INDIRECT("Week3[@[Total Episodes]]")-INDIRECT("Week3[@Episodes]")&lt;=2</formula>
    </cfRule>
  </conditionalFormatting>
  <conditionalFormatting sqref="L2:M4">
    <cfRule type="expression" dxfId="69" priority="1">
      <formula>INDIRECT("Week3[@[Total Episodes]]")-INDIRECT("Week3[@Episodes]")=0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81"/>
  <sheetViews>
    <sheetView workbookViewId="0">
      <selection activeCell="A6" sqref="A6:XFD7"/>
    </sheetView>
  </sheetViews>
  <sheetFormatPr defaultRowHeight="15" x14ac:dyDescent="0.25"/>
  <cols>
    <col min="1" max="1" width="10.42578125" style="19" customWidth="1"/>
    <col min="2" max="3" width="9.140625" style="19"/>
    <col min="4" max="4" width="36.28515625" style="11" customWidth="1"/>
    <col min="5" max="5" width="9.7109375" style="19" customWidth="1"/>
    <col min="8" max="8" width="9.140625" style="10"/>
    <col min="9" max="9" width="13.42578125" style="4" customWidth="1"/>
    <col min="10" max="10" width="12.28515625" style="4" customWidth="1"/>
    <col min="11" max="11" width="13" style="4" customWidth="1"/>
    <col min="12" max="12" width="9.5703125" style="4" customWidth="1"/>
    <col min="13" max="13" width="9.85546875" style="19" customWidth="1"/>
    <col min="14" max="14" width="11.140625" style="4" customWidth="1"/>
    <col min="15" max="15" width="10.85546875" style="4" customWidth="1"/>
    <col min="16" max="16" width="8.5703125" style="4" customWidth="1"/>
    <col min="17" max="17" width="8.85546875" style="4" customWidth="1"/>
    <col min="18" max="18" width="8.42578125" style="4" customWidth="1"/>
    <col min="19" max="19" width="9.28515625" style="4" customWidth="1"/>
  </cols>
  <sheetData>
    <row r="1" spans="1:19" x14ac:dyDescent="0.25">
      <c r="A1" s="18" t="s">
        <v>8</v>
      </c>
      <c r="B1" s="18" t="s">
        <v>7</v>
      </c>
      <c r="C1" s="18" t="s">
        <v>35</v>
      </c>
      <c r="D1" s="16" t="s">
        <v>0</v>
      </c>
      <c r="E1" s="18" t="s">
        <v>15</v>
      </c>
      <c r="F1" s="2" t="s">
        <v>34</v>
      </c>
      <c r="G1" s="2" t="s">
        <v>1</v>
      </c>
      <c r="H1" s="9" t="s">
        <v>2</v>
      </c>
      <c r="I1" s="14" t="s">
        <v>9</v>
      </c>
      <c r="J1" s="3" t="s">
        <v>11</v>
      </c>
      <c r="K1" s="3" t="s">
        <v>10</v>
      </c>
      <c r="L1" s="3" t="s">
        <v>12</v>
      </c>
      <c r="M1" s="20" t="s">
        <v>23</v>
      </c>
      <c r="N1" s="3" t="s">
        <v>13</v>
      </c>
      <c r="O1" s="3" t="s">
        <v>14</v>
      </c>
      <c r="P1" s="3" t="s">
        <v>5</v>
      </c>
      <c r="Q1" s="3" t="s">
        <v>6</v>
      </c>
      <c r="R1" s="3" t="s">
        <v>4</v>
      </c>
      <c r="S1" s="3" t="s">
        <v>17</v>
      </c>
    </row>
    <row r="2" spans="1:19" x14ac:dyDescent="0.25">
      <c r="A2" s="19" t="str">
        <f>INDEX(Stats[Channel],MATCH(Week2[[#This Row],[Name]],Stats[Name],0))</f>
        <v>CR</v>
      </c>
      <c r="B2" s="19" t="str">
        <f>INDEX(Stats[Day],MATCH(Week2[[#This Row],[Name]],Stats[Name],0))</f>
        <v>Wed</v>
      </c>
      <c r="C2" s="19">
        <f>INDEX(Stats[Hashtag],MATCH(Week2[[#This Row],[Name]],Stats[Name],0))</f>
        <v>0</v>
      </c>
      <c r="D2" s="11" t="s">
        <v>36</v>
      </c>
      <c r="E2" s="19" t="b">
        <f>IF(INDEX(Stats[Incude],MATCH(Week2[[#This Row],[Name]],Stats[Name],0)),TRUE,NA())</f>
        <v>1</v>
      </c>
      <c r="F2" s="17"/>
      <c r="G2" s="17"/>
      <c r="H2" s="13">
        <v>8</v>
      </c>
      <c r="I2" s="8">
        <f>IF(ISBLANK(Week2[[#This Row],[Rank]]),NA(),0+((Week2[[#This Row],[Rank]]-MIN(Week2[Rank]))*(1-0))/(MAX(Week2[Rank])-MIN(Week2[Rank])))</f>
        <v>0</v>
      </c>
      <c r="J2" s="4">
        <f>IFERROR(INDEX(Week1[Total Normalized],MATCH(Week2[[#This Row],[Name]],Week1[Name],0)),INDEX(Stats[Last Normalize],MATCH(Week2[[#This Row],[Name]],Stats[Name],0)))</f>
        <v>0</v>
      </c>
      <c r="K2" s="5">
        <f>IFERROR(Week2[[#This Row],[Normalized]]+Week2[[#This Row],[Previous Normalized Total]],Week2[[#This Row],[Previous Normalized Total]])</f>
        <v>0</v>
      </c>
      <c r="L2" s="4">
        <f>IFERROR(INDEX(Week1[Episodes],MATCH(Week2[[#This Row],[Name]],Week1[Name],0)),INDEX(Stats[Last Episode],MATCH(Week2[[#This Row],[Name]],Stats[Name],0),))+IF(ISBLANK(Week2[[#This Row],[Rank]]),0,1)</f>
        <v>1</v>
      </c>
      <c r="M2" s="19">
        <f>INDEX(Stats[Total Episodes],MATCH(Week2[[#This Row],[Name]],Stats[Name],0))</f>
        <v>0</v>
      </c>
      <c r="N2" s="5">
        <f>IFERROR(Week2[[#This Row],[Total Normalized]]/Week2[[#This Row],[Episodes]],Week2[[#This Row],[Previous Average]])</f>
        <v>0</v>
      </c>
      <c r="O2" s="4" t="e">
        <f>Week2[[#This Row],[Previous Normalized Total]]/(Week2[[#This Row],[Episodes]]-1)</f>
        <v>#DIV/0!</v>
      </c>
      <c r="P2" s="5">
        <f>IF(Week2[[#This Row],[Include]]=TRUE,COUNTIFS(Week2[Previous Average],"&gt;=0",Week2[Previous Average],"&lt;="&amp;Week2[[#This Row],[Previous Average]],Week2[Include],"=TRUE"),NA())</f>
        <v>0</v>
      </c>
      <c r="Q2" s="5">
        <f>IF(Week2[[#This Row],[Include]]=TRUE,COUNTIFS(Week2[Average],"&gt;=0",Week2[Average],"&lt;="&amp;Week2[[#This Row],[Average]],Week2[Include],"=TRUE"),NA())</f>
        <v>1</v>
      </c>
      <c r="R2" s="6">
        <f>Week2[Last Rank]-Week2[[#This Row],[New Rank]]</f>
        <v>-1</v>
      </c>
      <c r="S2" s="5">
        <f>IFERROR(INDEX(Week1[Hype List Occurences],MATCH(Week2[[#This Row],[Name]],Week1[Name],0)),INDEX(Stats[Last Hypelist],MATCH(Week2[[#This Row],[Name]],Stats[Name],0)))</f>
        <v>0</v>
      </c>
    </row>
    <row r="3" spans="1:19" x14ac:dyDescent="0.25">
      <c r="A3" s="19" t="str">
        <f>INDEX(Stats[Channel],MATCH(Week2[[#This Row],[Name]],Stats[Name],0))</f>
        <v>Funi</v>
      </c>
      <c r="B3" s="19" t="str">
        <f>INDEX(Stats[Day],MATCH(Week2[[#This Row],[Name]],Stats[Name],0))</f>
        <v>Sat</v>
      </c>
      <c r="C3" s="19">
        <f>INDEX(Stats[Hashtag],MATCH(Week2[[#This Row],[Name]],Stats[Name],0))</f>
        <v>0</v>
      </c>
      <c r="D3" s="11" t="s">
        <v>40</v>
      </c>
      <c r="E3" s="19" t="b">
        <f>IF(INDEX(Stats[Incude],MATCH(Week2[[#This Row],[Name]],Stats[Name],0)),TRUE,NA())</f>
        <v>1</v>
      </c>
      <c r="F3" s="17"/>
      <c r="G3" s="17"/>
      <c r="H3" s="13">
        <v>15</v>
      </c>
      <c r="I3" s="8">
        <f>IF(ISBLANK(Week2[[#This Row],[Rank]]),NA(),0+((Week2[[#This Row],[Rank]]-MIN(Week2[Rank]))*(1-0))/(MAX(Week2[Rank])-MIN(Week2[Rank])))</f>
        <v>0.5</v>
      </c>
      <c r="J3" s="4">
        <f>IFERROR(INDEX(Week1[Total Normalized],MATCH(Week2[[#This Row],[Name]],Week1[Name],0)),INDEX(Stats[Last Normalize],MATCH(Week2[[#This Row],[Name]],Stats[Name],0)))</f>
        <v>0</v>
      </c>
      <c r="K3" s="5">
        <f>IFERROR(Week2[[#This Row],[Normalized]]+Week2[[#This Row],[Previous Normalized Total]],Week2[[#This Row],[Previous Normalized Total]])</f>
        <v>0.5</v>
      </c>
      <c r="L3" s="4">
        <f>IFERROR(INDEX(Week1[Episodes],MATCH(Week2[[#This Row],[Name]],Week1[Name],0)),INDEX(Stats[Last Episode],MATCH(Week2[[#This Row],[Name]],Stats[Name],0),))+IF(ISBLANK(Week2[[#This Row],[Rank]]),0,1)</f>
        <v>1</v>
      </c>
      <c r="M3" s="19">
        <f>INDEX(Stats[Total Episodes],MATCH(Week2[[#This Row],[Name]],Stats[Name],0))</f>
        <v>0</v>
      </c>
      <c r="N3" s="5">
        <f>IFERROR(Week2[[#This Row],[Total Normalized]]/Week2[[#This Row],[Episodes]],Week2[[#This Row],[Previous Average]])</f>
        <v>0.5</v>
      </c>
      <c r="O3" s="4" t="e">
        <f>Week2[[#This Row],[Previous Normalized Total]]/(Week2[[#This Row],[Episodes]]-1)</f>
        <v>#DIV/0!</v>
      </c>
      <c r="P3" s="5">
        <f>IF(Week2[[#This Row],[Include]]=TRUE,COUNTIFS(Week2[Previous Average],"&gt;=0",Week2[Previous Average],"&lt;="&amp;Week2[[#This Row],[Previous Average]],Week2[Include],"=TRUE"),NA())</f>
        <v>0</v>
      </c>
      <c r="Q3" s="5">
        <f>IF(Week2[[#This Row],[Include]]=TRUE,COUNTIFS(Week2[Average],"&gt;=0",Week2[Average],"&lt;="&amp;Week2[[#This Row],[Average]],Week2[Include],"=TRUE"),NA())</f>
        <v>2</v>
      </c>
      <c r="R3" s="6">
        <f>Week2[Last Rank]-Week2[[#This Row],[New Rank]]</f>
        <v>-2</v>
      </c>
      <c r="S3" s="5">
        <f>IFERROR(INDEX(Week1[Hype List Occurences],MATCH(Week2[[#This Row],[Name]],Week1[Name],0)),INDEX(Stats[Last Hypelist],MATCH(Week2[[#This Row],[Name]],Stats[Name],0)))</f>
        <v>0</v>
      </c>
    </row>
    <row r="4" spans="1:19" x14ac:dyDescent="0.25">
      <c r="A4" s="19" t="str">
        <f>INDEX(Stats[Channel],MATCH(Week2[[#This Row],[Name]],Stats[Name],0))</f>
        <v>Funi</v>
      </c>
      <c r="B4" s="19">
        <f>INDEX(Stats[Day],MATCH(Week2[[#This Row],[Name]],Stats[Name],0))</f>
        <v>0</v>
      </c>
      <c r="C4" s="19">
        <f>INDEX(Stats[Hashtag],MATCH(Week2[[#This Row],[Name]],Stats[Name],0))</f>
        <v>0</v>
      </c>
      <c r="D4" s="11" t="s">
        <v>41</v>
      </c>
      <c r="E4" s="19" t="b">
        <f>IF(INDEX(Stats[Incude],MATCH(Week2[[#This Row],[Name]],Stats[Name],0)),TRUE,NA())</f>
        <v>1</v>
      </c>
      <c r="F4" s="17"/>
      <c r="G4" s="17"/>
      <c r="H4" s="13">
        <v>22</v>
      </c>
      <c r="I4" s="8">
        <f>IF(ISBLANK(Week2[[#This Row],[Rank]]),NA(),0+((Week2[[#This Row],[Rank]]-MIN(Week2[Rank]))*(1-0))/(MAX(Week2[Rank])-MIN(Week2[Rank])))</f>
        <v>1</v>
      </c>
      <c r="J4" s="4">
        <f>IFERROR(INDEX(Week1[Total Normalized],MATCH(Week2[[#This Row],[Name]],Week1[Name],0)),INDEX(Stats[Last Normalize],MATCH(Week2[[#This Row],[Name]],Stats[Name],0)))</f>
        <v>0</v>
      </c>
      <c r="K4" s="5">
        <f>IFERROR(Week2[[#This Row],[Normalized]]+Week2[[#This Row],[Previous Normalized Total]],Week2[[#This Row],[Previous Normalized Total]])</f>
        <v>1</v>
      </c>
      <c r="L4" s="4">
        <f>IFERROR(INDEX(Week1[Episodes],MATCH(Week2[[#This Row],[Name]],Week1[Name],0)),INDEX(Stats[Last Episode],MATCH(Week2[[#This Row],[Name]],Stats[Name],0),))+IF(ISBLANK(Week2[[#This Row],[Rank]]),0,1)</f>
        <v>1</v>
      </c>
      <c r="M4" s="19">
        <f>INDEX(Stats[Total Episodes],MATCH(Week2[[#This Row],[Name]],Stats[Name],0))</f>
        <v>0</v>
      </c>
      <c r="N4" s="5">
        <f>IFERROR(Week2[[#This Row],[Total Normalized]]/Week2[[#This Row],[Episodes]],Week2[[#This Row],[Previous Average]])</f>
        <v>1</v>
      </c>
      <c r="O4" s="4" t="e">
        <f>Week2[[#This Row],[Previous Normalized Total]]/(Week2[[#This Row],[Episodes]]-1)</f>
        <v>#DIV/0!</v>
      </c>
      <c r="P4" s="5">
        <f>IF(Week2[[#This Row],[Include]]=TRUE,COUNTIFS(Week2[Previous Average],"&gt;=0",Week2[Previous Average],"&lt;="&amp;Week2[[#This Row],[Previous Average]],Week2[Include],"=TRUE"),NA())</f>
        <v>0</v>
      </c>
      <c r="Q4" s="5">
        <f>IF(Week2[[#This Row],[Include]]=TRUE,COUNTIFS(Week2[Average],"&gt;=0",Week2[Average],"&lt;="&amp;Week2[[#This Row],[Average]],Week2[Include],"=TRUE"),NA())</f>
        <v>4</v>
      </c>
      <c r="R4" s="6">
        <f>Week2[Last Rank]-Week2[[#This Row],[New Rank]]</f>
        <v>-4</v>
      </c>
      <c r="S4" s="5">
        <f>IFERROR(INDEX(Week1[Hype List Occurences],MATCH(Week2[[#This Row],[Name]],Week1[Name],0)),INDEX(Stats[Last Hypelist],MATCH(Week2[[#This Row],[Name]],Stats[Name],0)))</f>
        <v>0</v>
      </c>
    </row>
    <row r="5" spans="1:19" x14ac:dyDescent="0.25">
      <c r="A5" s="19" t="str">
        <f>INDEX(Stats[Channel],MATCH(Week2[[#This Row],[Name]],Stats[Name],0))</f>
        <v>Funi</v>
      </c>
      <c r="B5" s="19">
        <f>INDEX(Stats[Day],MATCH(Week2[[#This Row],[Name]],Stats[Name],0))</f>
        <v>0</v>
      </c>
      <c r="C5" s="19">
        <f>INDEX(Stats[Hashtag],MATCH(Week2[[#This Row],[Name]],Stats[Name],0))</f>
        <v>0</v>
      </c>
      <c r="D5" s="11" t="s">
        <v>42</v>
      </c>
      <c r="E5" s="19" t="b">
        <f>IF(INDEX(Stats[Incude],MATCH(Week2[[#This Row],[Name]],Stats[Name],0)),TRUE,NA())</f>
        <v>1</v>
      </c>
      <c r="F5" s="17"/>
      <c r="G5" s="17"/>
      <c r="H5" s="13">
        <v>16</v>
      </c>
      <c r="I5" s="8">
        <f>IF(ISBLANK(Week2[[#This Row],[Rank]]),NA(),0+((Week2[[#This Row],[Rank]]-MIN(Week2[Rank]))*(1-0))/(MAX(Week2[Rank])-MIN(Week2[Rank])))</f>
        <v>0.5714285714285714</v>
      </c>
      <c r="J5" s="4">
        <f>IFERROR(INDEX(Week1[Total Normalized],MATCH(Week2[[#This Row],[Name]],Week1[Name],0)),INDEX(Stats[Last Normalize],MATCH(Week2[[#This Row],[Name]],Stats[Name],0)))</f>
        <v>0</v>
      </c>
      <c r="K5" s="5">
        <f>IFERROR(Week2[[#This Row],[Normalized]]+Week2[[#This Row],[Previous Normalized Total]],Week2[[#This Row],[Previous Normalized Total]])</f>
        <v>0.5714285714285714</v>
      </c>
      <c r="L5" s="4">
        <f>IFERROR(INDEX(Week1[Episodes],MATCH(Week2[[#This Row],[Name]],Week1[Name],0)),INDEX(Stats[Last Episode],MATCH(Week2[[#This Row],[Name]],Stats[Name],0),))+IF(ISBLANK(Week2[[#This Row],[Rank]]),0,1)</f>
        <v>1</v>
      </c>
      <c r="M5" s="19">
        <f>INDEX(Stats[Total Episodes],MATCH(Week2[[#This Row],[Name]],Stats[Name],0))</f>
        <v>0</v>
      </c>
      <c r="N5" s="5">
        <f>IFERROR(Week2[[#This Row],[Total Normalized]]/Week2[[#This Row],[Episodes]],Week2[[#This Row],[Previous Average]])</f>
        <v>0.5714285714285714</v>
      </c>
      <c r="O5" s="4" t="e">
        <f>Week2[[#This Row],[Previous Normalized Total]]/(Week2[[#This Row],[Episodes]]-1)</f>
        <v>#DIV/0!</v>
      </c>
      <c r="P5" s="5">
        <f>IF(Week2[[#This Row],[Include]]=TRUE,COUNTIFS(Week2[Previous Average],"&gt;=0",Week2[Previous Average],"&lt;="&amp;Week2[[#This Row],[Previous Average]],Week2[Include],"=TRUE"),NA())</f>
        <v>0</v>
      </c>
      <c r="Q5" s="5">
        <f>IF(Week2[[#This Row],[Include]]=TRUE,COUNTIFS(Week2[Average],"&gt;=0",Week2[Average],"&lt;="&amp;Week2[[#This Row],[Average]],Week2[Include],"=TRUE"),NA())</f>
        <v>3</v>
      </c>
      <c r="R5" s="6">
        <f>Week2[Last Rank]-Week2[[#This Row],[New Rank]]</f>
        <v>-3</v>
      </c>
      <c r="S5" s="5">
        <f>IFERROR(INDEX(Week1[Hype List Occurences],MATCH(Week2[[#This Row],[Name]],Week1[Name],0)),INDEX(Stats[Last Hypelist],MATCH(Week2[[#This Row],[Name]],Stats[Name],0)))</f>
        <v>0</v>
      </c>
    </row>
    <row r="6" spans="1:19" x14ac:dyDescent="0.25">
      <c r="A6"/>
      <c r="B6"/>
      <c r="C6"/>
      <c r="D6"/>
      <c r="E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A7"/>
      <c r="B7"/>
      <c r="C7"/>
      <c r="D7"/>
      <c r="E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/>
      <c r="B8"/>
      <c r="C8"/>
      <c r="D8"/>
      <c r="E8"/>
      <c r="H8"/>
      <c r="I8"/>
      <c r="J8"/>
      <c r="K8"/>
      <c r="L8"/>
      <c r="M8"/>
      <c r="N8"/>
      <c r="O8"/>
      <c r="P8"/>
      <c r="Q8"/>
      <c r="R8"/>
      <c r="S8"/>
    </row>
    <row r="9" spans="1:19" x14ac:dyDescent="0.25">
      <c r="A9"/>
      <c r="B9"/>
      <c r="C9"/>
      <c r="D9"/>
      <c r="E9"/>
      <c r="H9"/>
      <c r="I9"/>
      <c r="J9"/>
      <c r="K9"/>
      <c r="L9"/>
      <c r="M9"/>
      <c r="N9"/>
      <c r="O9"/>
      <c r="P9"/>
      <c r="Q9"/>
      <c r="R9"/>
      <c r="S9"/>
    </row>
    <row r="10" spans="1:19" x14ac:dyDescent="0.25">
      <c r="A10"/>
      <c r="B10"/>
      <c r="C10"/>
      <c r="D10"/>
      <c r="E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/>
      <c r="B11"/>
      <c r="C11"/>
      <c r="D11"/>
      <c r="E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25">
      <c r="A12"/>
      <c r="B12"/>
      <c r="C12"/>
      <c r="D12"/>
      <c r="E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/>
      <c r="B13"/>
      <c r="C13"/>
      <c r="D13"/>
      <c r="E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/>
      <c r="B14"/>
      <c r="C14"/>
      <c r="D14"/>
      <c r="E14"/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25">
      <c r="A15"/>
      <c r="B15"/>
      <c r="C15"/>
      <c r="D15"/>
      <c r="E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25">
      <c r="A16"/>
      <c r="B16"/>
      <c r="C16"/>
      <c r="D16"/>
      <c r="E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/>
      <c r="B17"/>
      <c r="C17"/>
      <c r="D17"/>
      <c r="E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25">
      <c r="A18"/>
      <c r="B18"/>
      <c r="C18"/>
      <c r="D18"/>
      <c r="E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25">
      <c r="A19"/>
      <c r="B19"/>
      <c r="C19"/>
      <c r="D19"/>
      <c r="E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/>
      <c r="B20"/>
      <c r="C20"/>
      <c r="D20"/>
      <c r="E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5">
      <c r="A21"/>
      <c r="B21"/>
      <c r="C21"/>
      <c r="D21"/>
      <c r="E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5">
      <c r="A22"/>
      <c r="B22"/>
      <c r="C22"/>
      <c r="D22"/>
      <c r="E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/>
      <c r="B23"/>
      <c r="C23"/>
      <c r="D23"/>
      <c r="E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25">
      <c r="A24"/>
      <c r="B24"/>
      <c r="C24"/>
      <c r="D24"/>
      <c r="E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25">
      <c r="A25"/>
      <c r="B25"/>
      <c r="C25"/>
      <c r="D25"/>
      <c r="E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/>
      <c r="B26"/>
      <c r="C26"/>
      <c r="D26"/>
      <c r="E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25">
      <c r="A27"/>
      <c r="B27"/>
      <c r="C27"/>
      <c r="D27"/>
      <c r="E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25">
      <c r="A28"/>
      <c r="B28"/>
      <c r="C28"/>
      <c r="D28"/>
      <c r="E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/>
      <c r="B29"/>
      <c r="C29"/>
      <c r="D29"/>
      <c r="E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25">
      <c r="A30"/>
      <c r="B30"/>
      <c r="C30"/>
      <c r="D30"/>
      <c r="E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25">
      <c r="A31"/>
      <c r="B31"/>
      <c r="C31"/>
      <c r="D31"/>
      <c r="E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/>
      <c r="B32"/>
      <c r="C32"/>
      <c r="D32"/>
      <c r="E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25">
      <c r="A33"/>
      <c r="B33"/>
      <c r="C33"/>
      <c r="D33"/>
      <c r="E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5">
      <c r="A34"/>
      <c r="B34"/>
      <c r="C34"/>
      <c r="D34"/>
      <c r="E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25">
      <c r="A35"/>
      <c r="B35"/>
      <c r="C35"/>
      <c r="D35"/>
      <c r="E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5">
      <c r="A36"/>
      <c r="B36"/>
      <c r="C36"/>
      <c r="D36"/>
      <c r="E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5">
      <c r="A37"/>
      <c r="B37"/>
      <c r="C37"/>
      <c r="D37"/>
      <c r="E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5">
      <c r="A38"/>
      <c r="B38"/>
      <c r="C38"/>
      <c r="D38"/>
      <c r="E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25">
      <c r="A39"/>
      <c r="B39"/>
      <c r="C39"/>
      <c r="D39"/>
      <c r="E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5">
      <c r="A40"/>
      <c r="B40"/>
      <c r="C40"/>
      <c r="D40"/>
      <c r="E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5">
      <c r="A41"/>
      <c r="B41"/>
      <c r="C41"/>
      <c r="D41"/>
      <c r="E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5">
      <c r="A42"/>
      <c r="B42"/>
      <c r="C42"/>
      <c r="D42"/>
      <c r="E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25">
      <c r="A43"/>
      <c r="B43"/>
      <c r="C43"/>
      <c r="D43"/>
      <c r="E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25">
      <c r="A44"/>
      <c r="B44"/>
      <c r="C44"/>
      <c r="D44"/>
      <c r="E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25">
      <c r="A45"/>
      <c r="B45"/>
      <c r="C45"/>
      <c r="D45"/>
      <c r="E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5">
      <c r="A46"/>
      <c r="B46"/>
      <c r="C46"/>
      <c r="D46"/>
      <c r="E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25">
      <c r="A47"/>
      <c r="B47"/>
      <c r="C47"/>
      <c r="D47"/>
      <c r="E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25">
      <c r="A48"/>
      <c r="B48"/>
      <c r="C48"/>
      <c r="D48"/>
      <c r="E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5">
      <c r="A49"/>
      <c r="B49"/>
      <c r="C49"/>
      <c r="D49"/>
      <c r="E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5">
      <c r="A50"/>
      <c r="B50"/>
      <c r="C50"/>
      <c r="D50"/>
      <c r="E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25">
      <c r="A51"/>
      <c r="B51"/>
      <c r="C51"/>
      <c r="D51"/>
      <c r="E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25">
      <c r="A52"/>
      <c r="B52"/>
      <c r="C52"/>
      <c r="D52"/>
      <c r="E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5">
      <c r="A53"/>
      <c r="B53"/>
      <c r="C53"/>
      <c r="D53"/>
      <c r="E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25">
      <c r="A54"/>
      <c r="B54"/>
      <c r="C54"/>
      <c r="D54"/>
      <c r="E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25">
      <c r="A55"/>
      <c r="B55"/>
      <c r="C55"/>
      <c r="D55"/>
      <c r="E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25">
      <c r="A56"/>
      <c r="B56"/>
      <c r="C56"/>
      <c r="D56"/>
      <c r="E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25">
      <c r="A57"/>
      <c r="B57"/>
      <c r="C57"/>
      <c r="D57"/>
      <c r="E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25">
      <c r="A58"/>
      <c r="B58"/>
      <c r="C58"/>
      <c r="D58"/>
      <c r="E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25">
      <c r="A59"/>
      <c r="B59"/>
      <c r="C59"/>
      <c r="D59"/>
      <c r="E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25">
      <c r="A60"/>
      <c r="B60"/>
      <c r="C60"/>
      <c r="D60"/>
      <c r="E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25">
      <c r="A61"/>
      <c r="B61"/>
      <c r="C61"/>
      <c r="D61"/>
      <c r="E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25">
      <c r="A62"/>
      <c r="B62"/>
      <c r="C62"/>
      <c r="D62"/>
      <c r="E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25">
      <c r="A63"/>
      <c r="B63"/>
      <c r="C63"/>
      <c r="D63"/>
      <c r="E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25">
      <c r="A64"/>
      <c r="B64"/>
      <c r="C64"/>
      <c r="D64"/>
      <c r="E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25">
      <c r="A65"/>
      <c r="B65"/>
      <c r="C65"/>
      <c r="D65"/>
      <c r="E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25">
      <c r="A66"/>
      <c r="B66"/>
      <c r="C66"/>
      <c r="D66"/>
      <c r="E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25">
      <c r="A67"/>
      <c r="B67"/>
      <c r="C67"/>
      <c r="D67"/>
      <c r="E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25">
      <c r="A68"/>
      <c r="B68"/>
      <c r="C68"/>
      <c r="D68"/>
      <c r="E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25">
      <c r="A69"/>
      <c r="B69"/>
      <c r="C69"/>
      <c r="D69"/>
      <c r="E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25">
      <c r="A70"/>
      <c r="B70"/>
      <c r="C70"/>
      <c r="D70"/>
      <c r="E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25">
      <c r="A71"/>
      <c r="B71"/>
      <c r="C71"/>
      <c r="D71"/>
      <c r="E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25">
      <c r="A72"/>
      <c r="B72"/>
      <c r="C72"/>
      <c r="D72"/>
      <c r="E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25">
      <c r="A73"/>
      <c r="B73"/>
      <c r="C73"/>
      <c r="D73"/>
      <c r="E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25">
      <c r="A74"/>
      <c r="B74"/>
      <c r="C74"/>
      <c r="D74"/>
      <c r="E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25">
      <c r="A75"/>
      <c r="B75"/>
      <c r="C75"/>
      <c r="D75"/>
      <c r="E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25">
      <c r="A76"/>
      <c r="B76"/>
      <c r="C76"/>
      <c r="D76"/>
      <c r="E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25">
      <c r="A77"/>
      <c r="B77"/>
      <c r="C77"/>
      <c r="D77"/>
      <c r="E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25">
      <c r="A78"/>
      <c r="B78"/>
      <c r="C78"/>
      <c r="D78"/>
      <c r="E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25">
      <c r="A79"/>
      <c r="B79"/>
      <c r="C79"/>
      <c r="D79"/>
      <c r="E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25">
      <c r="A80"/>
      <c r="B80"/>
      <c r="C80"/>
      <c r="D80"/>
      <c r="E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25">
      <c r="A81"/>
      <c r="B81"/>
      <c r="C81"/>
      <c r="D81"/>
      <c r="E81"/>
      <c r="H81"/>
      <c r="I81"/>
      <c r="J81"/>
      <c r="K81"/>
      <c r="L81"/>
      <c r="M81"/>
      <c r="N81"/>
      <c r="O81"/>
      <c r="P81"/>
      <c r="Q81"/>
      <c r="R81"/>
      <c r="S81"/>
    </row>
  </sheetData>
  <conditionalFormatting sqref="A82:S1048576 A1:S5">
    <cfRule type="containsErrors" dxfId="45" priority="6">
      <formula>ISERROR(A1)</formula>
    </cfRule>
  </conditionalFormatting>
  <conditionalFormatting sqref="L2:L5">
    <cfRule type="expression" dxfId="44" priority="2">
      <formula>INDIRECT("Week2[@[Total Episodes]]")-INDIRECT("Week2[@Episodes]")&lt;=2</formula>
    </cfRule>
  </conditionalFormatting>
  <conditionalFormatting sqref="L2:M5">
    <cfRule type="expression" dxfId="43" priority="1">
      <formula>INDIRECT("Week2[@[Total Episodes]]")-INDIRECT("Week2[@Episodes]")=0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0"/>
  <sheetViews>
    <sheetView workbookViewId="0">
      <selection activeCell="E10" sqref="E10"/>
    </sheetView>
  </sheetViews>
  <sheetFormatPr defaultRowHeight="15" x14ac:dyDescent="0.25"/>
  <cols>
    <col min="1" max="1" width="10.42578125" style="19" customWidth="1"/>
    <col min="2" max="3" width="9.140625" style="19"/>
    <col min="4" max="4" width="36.28515625" style="11" customWidth="1"/>
    <col min="5" max="5" width="9.7109375" style="19" customWidth="1"/>
    <col min="8" max="8" width="9.140625" style="10"/>
    <col min="9" max="9" width="13.42578125" style="4" customWidth="1"/>
    <col min="10" max="10" width="12.28515625" style="4" customWidth="1"/>
    <col min="11" max="11" width="13" style="4" customWidth="1"/>
    <col min="12" max="12" width="9.5703125" style="4" customWidth="1"/>
    <col min="13" max="13" width="9.85546875" style="19" customWidth="1"/>
    <col min="14" max="14" width="11.140625" style="4" customWidth="1"/>
    <col min="15" max="15" width="10.85546875" style="4" customWidth="1"/>
    <col min="16" max="16" width="8.5703125" style="4" customWidth="1"/>
    <col min="17" max="17" width="8.85546875" style="4" customWidth="1"/>
    <col min="18" max="18" width="8.42578125" style="4" customWidth="1"/>
    <col min="19" max="19" width="9.28515625" style="4" customWidth="1"/>
  </cols>
  <sheetData>
    <row r="1" spans="1:19" x14ac:dyDescent="0.25">
      <c r="A1" s="18" t="s">
        <v>8</v>
      </c>
      <c r="B1" s="18" t="s">
        <v>7</v>
      </c>
      <c r="C1" s="18" t="s">
        <v>35</v>
      </c>
      <c r="D1" s="16" t="s">
        <v>0</v>
      </c>
      <c r="E1" s="18" t="s">
        <v>15</v>
      </c>
      <c r="F1" s="2" t="s">
        <v>34</v>
      </c>
      <c r="G1" s="2" t="s">
        <v>1</v>
      </c>
      <c r="H1" s="9" t="s">
        <v>2</v>
      </c>
      <c r="I1" s="14" t="s">
        <v>9</v>
      </c>
      <c r="J1" s="3" t="s">
        <v>11</v>
      </c>
      <c r="K1" s="3" t="s">
        <v>10</v>
      </c>
      <c r="L1" s="3" t="s">
        <v>12</v>
      </c>
      <c r="M1" s="20" t="s">
        <v>23</v>
      </c>
      <c r="N1" s="3" t="s">
        <v>13</v>
      </c>
      <c r="O1" s="3" t="s">
        <v>14</v>
      </c>
      <c r="P1" s="3" t="s">
        <v>5</v>
      </c>
      <c r="Q1" s="3" t="s">
        <v>6</v>
      </c>
      <c r="R1" s="3" t="s">
        <v>4</v>
      </c>
      <c r="S1" s="3" t="s">
        <v>17</v>
      </c>
    </row>
    <row r="2" spans="1:19" x14ac:dyDescent="0.25">
      <c r="A2" s="19" t="e">
        <f>INDEX(Stats[Channel],MATCH(Week1[[#This Row],[Name]],Stats[Name],0))</f>
        <v>#N/A</v>
      </c>
      <c r="B2" s="19" t="e">
        <f>INDEX(Stats[Day],MATCH(Week1[[#This Row],[Name]],Stats[Name],0))</f>
        <v>#N/A</v>
      </c>
      <c r="C2" s="19" t="e">
        <f>INDEX(Stats[Hashtag],MATCH(Week1[[#This Row],[Name]],Stats[Name],0))</f>
        <v>#N/A</v>
      </c>
      <c r="E2" s="19" t="e">
        <f>IF(INDEX(Stats[Incude],MATCH(Week1[[#This Row],[Name]],Stats[Name],0)),TRUE,NA())</f>
        <v>#N/A</v>
      </c>
      <c r="F2" s="12"/>
      <c r="G2" s="12"/>
      <c r="H2" s="13"/>
      <c r="I2" s="8" t="e">
        <f>IF(ISBLANK(Week1[[#This Row],[Rank]]),NA(),0+((Week1[[#This Row],[Rank]]-MIN(Week1[Rank]))*(1-0))/(MAX(Week1[Rank])-MIN(Week1[Rank])))</f>
        <v>#N/A</v>
      </c>
      <c r="J2" s="4" t="e">
        <f>INDEX(Stats[Last Normalize],MATCH(Week1[[#This Row],[Name]],Stats[Name],0))</f>
        <v>#N/A</v>
      </c>
      <c r="K2" s="5" t="e">
        <f>IFERROR(Week1[[#This Row],[Normalized]]+Week1[[#This Row],[Previous Normalized Total]],Week1[[#This Row],[Normalized]])</f>
        <v>#N/A</v>
      </c>
      <c r="L2" s="4" t="e">
        <f>INDEX(Stats[Last Episode],MATCH(Week1[[#This Row],[Name]],Stats[Name],0),)+IF(ISBLANK(Week1[[#This Row],[Rank]]),0,1)</f>
        <v>#N/A</v>
      </c>
      <c r="M2" s="19" t="e">
        <f>INDEX(Stats[Total Episodes],MATCH(Week1[[#This Row],[Name]],Stats[Name],0))</f>
        <v>#N/A</v>
      </c>
      <c r="N2" s="5" t="e">
        <f>IFERROR(Week1[[#This Row],[Total Normalized]]/Week1[[#This Row],[Episodes]],Week1[[#This Row],[Previous Average]])</f>
        <v>#N/A</v>
      </c>
      <c r="O2" s="4" t="e">
        <f>Week1[[#This Row],[Previous Normalized Total]]/(Week1[[#This Row],[Episodes]]-1)</f>
        <v>#N/A</v>
      </c>
      <c r="P2" s="5" t="e">
        <f>IF(Week1[[#This Row],[Include]]=TRUE,COUNTIFS(Week1[Previous Average],"&gt;=0",Week1[Previous Average],"&lt;="&amp;Week1[[#This Row],[Previous Average]],Week1[Include],"=TRUE"),NA())</f>
        <v>#N/A</v>
      </c>
      <c r="Q2" s="5" t="e">
        <f>IF(Week1[[#This Row],[Include]]=TRUE,COUNTIFS(Week1[Average],"&gt;=0",Week1[Average],"&lt;="&amp;Week1[[#This Row],[Average]],Week1[Include],"=TRUE"),NA())</f>
        <v>#N/A</v>
      </c>
      <c r="R2" s="6" t="e">
        <f>Week1[Last Rank]-Week1[[#This Row],[New Rank]]</f>
        <v>#N/A</v>
      </c>
      <c r="S2" s="5" t="e">
        <f>INDEX(Stats[Last Hypelist],MATCH(Week1[[#This Row],[Name]],Stats[Name],0))</f>
        <v>#N/A</v>
      </c>
    </row>
    <row r="3" spans="1:19" x14ac:dyDescent="0.25">
      <c r="A3" s="19" t="e">
        <f>INDEX(Stats[Channel],MATCH(Week1[[#This Row],[Name]],Stats[Name],0))</f>
        <v>#N/A</v>
      </c>
      <c r="B3" s="19" t="e">
        <f>INDEX(Stats[Day],MATCH(Week1[[#This Row],[Name]],Stats[Name],0))</f>
        <v>#N/A</v>
      </c>
      <c r="C3" s="19" t="e">
        <f>INDEX(Stats[Hashtag],MATCH(Week1[[#This Row],[Name]],Stats[Name],0))</f>
        <v>#N/A</v>
      </c>
      <c r="E3" s="19" t="e">
        <f>IF(INDEX(Stats[Incude],MATCH(Week1[[#This Row],[Name]],Stats[Name],0)),TRUE,NA())</f>
        <v>#N/A</v>
      </c>
      <c r="F3" s="17"/>
      <c r="G3" s="17"/>
      <c r="H3" s="13"/>
      <c r="I3" s="8" t="e">
        <f>IF(ISBLANK(Week1[[#This Row],[Rank]]),NA(),0+((Week1[[#This Row],[Rank]]-MIN(Week1[Rank]))*(1-0))/(MAX(Week1[Rank])-MIN(Week1[Rank])))</f>
        <v>#N/A</v>
      </c>
      <c r="J3" s="4" t="e">
        <f>INDEX(Stats[Last Normalize],MATCH(Week1[[#This Row],[Name]],Stats[Name],0))</f>
        <v>#N/A</v>
      </c>
      <c r="K3" s="5" t="e">
        <f>IFERROR(Week1[[#This Row],[Normalized]]+Week1[[#This Row],[Previous Normalized Total]],Week1[[#This Row],[Normalized]])</f>
        <v>#N/A</v>
      </c>
      <c r="L3" s="4" t="e">
        <f>INDEX(Stats[Last Episode],MATCH(Week1[[#This Row],[Name]],Stats[Name],0),)+IF(ISBLANK(Week1[[#This Row],[Rank]]),0,1)</f>
        <v>#N/A</v>
      </c>
      <c r="M3" s="19" t="e">
        <f>INDEX(Stats[Total Episodes],MATCH(Week1[[#This Row],[Name]],Stats[Name],0))</f>
        <v>#N/A</v>
      </c>
      <c r="N3" s="5" t="e">
        <f>IFERROR(Week1[[#This Row],[Total Normalized]]/Week1[[#This Row],[Episodes]],Week1[[#This Row],[Previous Average]])</f>
        <v>#N/A</v>
      </c>
      <c r="O3" s="4" t="e">
        <f>Week1[[#This Row],[Previous Normalized Total]]/(Week1[[#This Row],[Episodes]]-1)</f>
        <v>#N/A</v>
      </c>
      <c r="P3" s="5" t="e">
        <f>IF(Week1[[#This Row],[Include]]=TRUE,COUNTIFS(Week1[Previous Average],"&gt;=0",Week1[Previous Average],"&lt;="&amp;Week1[[#This Row],[Previous Average]],Week1[Include],"=TRUE"),NA())</f>
        <v>#N/A</v>
      </c>
      <c r="Q3" s="5" t="e">
        <f>IF(Week1[[#This Row],[Include]]=TRUE,COUNTIFS(Week1[Average],"&gt;=0",Week1[Average],"&lt;="&amp;Week1[[#This Row],[Average]],Week1[Include],"=TRUE"),NA())</f>
        <v>#N/A</v>
      </c>
      <c r="R3" s="6" t="e">
        <f>Week1[Last Rank]-Week1[[#This Row],[New Rank]]</f>
        <v>#N/A</v>
      </c>
      <c r="S3" s="5" t="e">
        <f>INDEX(Stats[Last Hypelist],MATCH(Week1[[#This Row],[Name]],Stats[Name],0))</f>
        <v>#N/A</v>
      </c>
    </row>
    <row r="4" spans="1:19" x14ac:dyDescent="0.25">
      <c r="A4" s="19" t="e">
        <f>INDEX(Stats[Channel],MATCH(Week1[[#This Row],[Name]],Stats[Name],0))</f>
        <v>#N/A</v>
      </c>
      <c r="B4" s="19" t="e">
        <f>INDEX(Stats[Day],MATCH(Week1[[#This Row],[Name]],Stats[Name],0))</f>
        <v>#N/A</v>
      </c>
      <c r="C4" s="19" t="e">
        <f>INDEX(Stats[Hashtag],MATCH(Week1[[#This Row],[Name]],Stats[Name],0))</f>
        <v>#N/A</v>
      </c>
      <c r="E4" s="19" t="e">
        <f>IF(INDEX(Stats[Incude],MATCH(Week1[[#This Row],[Name]],Stats[Name],0)),TRUE,NA())</f>
        <v>#N/A</v>
      </c>
      <c r="F4" s="17"/>
      <c r="G4" s="17"/>
      <c r="H4" s="13"/>
      <c r="I4" s="8" t="e">
        <f>IF(ISBLANK(Week1[[#This Row],[Rank]]),NA(),0+((Week1[[#This Row],[Rank]]-MIN(Week1[Rank]))*(1-0))/(MAX(Week1[Rank])-MIN(Week1[Rank])))</f>
        <v>#N/A</v>
      </c>
      <c r="J4" s="4" t="e">
        <f>INDEX(Stats[Last Normalize],MATCH(Week1[[#This Row],[Name]],Stats[Name],0))</f>
        <v>#N/A</v>
      </c>
      <c r="K4" s="5" t="e">
        <f>IFERROR(Week1[[#This Row],[Normalized]]+Week1[[#This Row],[Previous Normalized Total]],Week1[[#This Row],[Normalized]])</f>
        <v>#N/A</v>
      </c>
      <c r="L4" s="4" t="e">
        <f>INDEX(Stats[Last Episode],MATCH(Week1[[#This Row],[Name]],Stats[Name],0),)+IF(ISBLANK(Week1[[#This Row],[Rank]]),0,1)</f>
        <v>#N/A</v>
      </c>
      <c r="M4" s="19" t="e">
        <f>INDEX(Stats[Total Episodes],MATCH(Week1[[#This Row],[Name]],Stats[Name],0))</f>
        <v>#N/A</v>
      </c>
      <c r="N4" s="5" t="e">
        <f>IFERROR(Week1[[#This Row],[Total Normalized]]/Week1[[#This Row],[Episodes]],Week1[[#This Row],[Previous Average]])</f>
        <v>#N/A</v>
      </c>
      <c r="O4" s="4" t="e">
        <f>Week1[[#This Row],[Previous Normalized Total]]/(Week1[[#This Row],[Episodes]]-1)</f>
        <v>#N/A</v>
      </c>
      <c r="P4" s="5" t="e">
        <f>IF(Week1[[#This Row],[Include]]=TRUE,COUNTIFS(Week1[Previous Average],"&gt;=0",Week1[Previous Average],"&lt;="&amp;Week1[[#This Row],[Previous Average]],Week1[Include],"=TRUE"),NA())</f>
        <v>#N/A</v>
      </c>
      <c r="Q4" s="5" t="e">
        <f>IF(Week1[[#This Row],[Include]]=TRUE,COUNTIFS(Week1[Average],"&gt;=0",Week1[Average],"&lt;="&amp;Week1[[#This Row],[Average]],Week1[Include],"=TRUE"),NA())</f>
        <v>#N/A</v>
      </c>
      <c r="R4" s="6" t="e">
        <f>Week1[Last Rank]-Week1[[#This Row],[New Rank]]</f>
        <v>#N/A</v>
      </c>
      <c r="S4" s="5" t="e">
        <f>INDEX(Stats[Last Hypelist],MATCH(Week1[[#This Row],[Name]],Stats[Name],0))</f>
        <v>#N/A</v>
      </c>
    </row>
    <row r="5" spans="1:19" x14ac:dyDescent="0.25">
      <c r="A5" s="19" t="e">
        <f>INDEX(Stats[Channel],MATCH(Week1[[#This Row],[Name]],Stats[Name],0))</f>
        <v>#N/A</v>
      </c>
      <c r="B5" s="19" t="e">
        <f>INDEX(Stats[Day],MATCH(Week1[[#This Row],[Name]],Stats[Name],0))</f>
        <v>#N/A</v>
      </c>
      <c r="C5" s="19" t="e">
        <f>INDEX(Stats[Hashtag],MATCH(Week1[[#This Row],[Name]],Stats[Name],0))</f>
        <v>#N/A</v>
      </c>
      <c r="E5" s="19" t="e">
        <f>IF(INDEX(Stats[Incude],MATCH(Week1[[#This Row],[Name]],Stats[Name],0)),TRUE,NA())</f>
        <v>#N/A</v>
      </c>
      <c r="F5" s="17"/>
      <c r="G5" s="17"/>
      <c r="H5" s="13"/>
      <c r="I5" s="8" t="e">
        <f>IF(ISBLANK(Week1[[#This Row],[Rank]]),NA(),0+((Week1[[#This Row],[Rank]]-MIN(Week1[Rank]))*(1-0))/(MAX(Week1[Rank])-MIN(Week1[Rank])))</f>
        <v>#N/A</v>
      </c>
      <c r="J5" s="4" t="e">
        <f>INDEX(Stats[Last Normalize],MATCH(Week1[[#This Row],[Name]],Stats[Name],0))</f>
        <v>#N/A</v>
      </c>
      <c r="K5" s="5" t="e">
        <f>IFERROR(Week1[[#This Row],[Normalized]]+Week1[[#This Row],[Previous Normalized Total]],Week1[[#This Row],[Normalized]])</f>
        <v>#N/A</v>
      </c>
      <c r="L5" s="4" t="e">
        <f>INDEX(Stats[Last Episode],MATCH(Week1[[#This Row],[Name]],Stats[Name],0),)+IF(ISBLANK(Week1[[#This Row],[Rank]]),0,1)</f>
        <v>#N/A</v>
      </c>
      <c r="M5" s="19" t="e">
        <f>INDEX(Stats[Total Episodes],MATCH(Week1[[#This Row],[Name]],Stats[Name],0))</f>
        <v>#N/A</v>
      </c>
      <c r="N5" s="5" t="e">
        <f>IFERROR(Week1[[#This Row],[Total Normalized]]/Week1[[#This Row],[Episodes]],Week1[[#This Row],[Previous Average]])</f>
        <v>#N/A</v>
      </c>
      <c r="O5" s="4" t="e">
        <f>Week1[[#This Row],[Previous Normalized Total]]/(Week1[[#This Row],[Episodes]]-1)</f>
        <v>#N/A</v>
      </c>
      <c r="P5" s="5" t="e">
        <f>IF(Week1[[#This Row],[Include]]=TRUE,COUNTIFS(Week1[Previous Average],"&gt;=0",Week1[Previous Average],"&lt;="&amp;Week1[[#This Row],[Previous Average]],Week1[Include],"=TRUE"),NA())</f>
        <v>#N/A</v>
      </c>
      <c r="Q5" s="5" t="e">
        <f>IF(Week1[[#This Row],[Include]]=TRUE,COUNTIFS(Week1[Average],"&gt;=0",Week1[Average],"&lt;="&amp;Week1[[#This Row],[Average]],Week1[Include],"=TRUE"),NA())</f>
        <v>#N/A</v>
      </c>
      <c r="R5" s="6" t="e">
        <f>Week1[Last Rank]-Week1[[#This Row],[New Rank]]</f>
        <v>#N/A</v>
      </c>
      <c r="S5" s="5" t="e">
        <f>INDEX(Stats[Last Hypelist],MATCH(Week1[[#This Row],[Name]],Stats[Name],0))</f>
        <v>#N/A</v>
      </c>
    </row>
    <row r="6" spans="1:19" x14ac:dyDescent="0.25">
      <c r="A6" s="19" t="e">
        <f>INDEX(Stats[Channel],MATCH(Week1[[#This Row],[Name]],Stats[Name],0))</f>
        <v>#N/A</v>
      </c>
      <c r="B6" s="19" t="e">
        <f>INDEX(Stats[Day],MATCH(Week1[[#This Row],[Name]],Stats[Name],0))</f>
        <v>#N/A</v>
      </c>
      <c r="C6" s="19" t="e">
        <f>INDEX(Stats[Hashtag],MATCH(Week1[[#This Row],[Name]],Stats[Name],0))</f>
        <v>#N/A</v>
      </c>
      <c r="E6" s="19" t="e">
        <f>IF(INDEX(Stats[Incude],MATCH(Week1[[#This Row],[Name]],Stats[Name],0)),TRUE,NA())</f>
        <v>#N/A</v>
      </c>
      <c r="F6" s="17"/>
      <c r="G6" s="17"/>
      <c r="H6" s="13"/>
      <c r="I6" s="8" t="e">
        <f>IF(ISBLANK(Week1[[#This Row],[Rank]]),NA(),0+((Week1[[#This Row],[Rank]]-MIN(Week1[Rank]))*(1-0))/(MAX(Week1[Rank])-MIN(Week1[Rank])))</f>
        <v>#N/A</v>
      </c>
      <c r="J6" s="4" t="e">
        <f>INDEX(Stats[Last Normalize],MATCH(Week1[[#This Row],[Name]],Stats[Name],0))</f>
        <v>#N/A</v>
      </c>
      <c r="K6" s="5" t="e">
        <f>IFERROR(Week1[[#This Row],[Normalized]]+Week1[[#This Row],[Previous Normalized Total]],Week1[[#This Row],[Normalized]])</f>
        <v>#N/A</v>
      </c>
      <c r="L6" s="4" t="e">
        <f>INDEX(Stats[Last Episode],MATCH(Week1[[#This Row],[Name]],Stats[Name],0),)+IF(ISBLANK(Week1[[#This Row],[Rank]]),0,1)</f>
        <v>#N/A</v>
      </c>
      <c r="M6" s="19" t="e">
        <f>INDEX(Stats[Total Episodes],MATCH(Week1[[#This Row],[Name]],Stats[Name],0))</f>
        <v>#N/A</v>
      </c>
      <c r="N6" s="5" t="e">
        <f>IFERROR(Week1[[#This Row],[Total Normalized]]/Week1[[#This Row],[Episodes]],Week1[[#This Row],[Previous Average]])</f>
        <v>#N/A</v>
      </c>
      <c r="O6" s="4" t="e">
        <f>Week1[[#This Row],[Previous Normalized Total]]/(Week1[[#This Row],[Episodes]]-1)</f>
        <v>#N/A</v>
      </c>
      <c r="P6" s="5" t="e">
        <f>IF(Week1[[#This Row],[Include]]=TRUE,COUNTIFS(Week1[Previous Average],"&gt;=0",Week1[Previous Average],"&lt;="&amp;Week1[[#This Row],[Previous Average]],Week1[Include],"=TRUE"),NA())</f>
        <v>#N/A</v>
      </c>
      <c r="Q6" s="5" t="e">
        <f>IF(Week1[[#This Row],[Include]]=TRUE,COUNTIFS(Week1[Average],"&gt;=0",Week1[Average],"&lt;="&amp;Week1[[#This Row],[Average]],Week1[Include],"=TRUE"),NA())</f>
        <v>#N/A</v>
      </c>
      <c r="R6" s="6" t="e">
        <f>Week1[Last Rank]-Week1[[#This Row],[New Rank]]</f>
        <v>#N/A</v>
      </c>
      <c r="S6" s="5" t="e">
        <f>INDEX(Stats[Last Hypelist],MATCH(Week1[[#This Row],[Name]],Stats[Name],0))</f>
        <v>#N/A</v>
      </c>
    </row>
    <row r="7" spans="1:19" x14ac:dyDescent="0.25">
      <c r="A7" s="19" t="e">
        <f>INDEX(Stats[Channel],MATCH(Week1[[#This Row],[Name]],Stats[Name],0))</f>
        <v>#N/A</v>
      </c>
      <c r="B7" s="19" t="e">
        <f>INDEX(Stats[Day],MATCH(Week1[[#This Row],[Name]],Stats[Name],0))</f>
        <v>#N/A</v>
      </c>
      <c r="C7" s="19" t="e">
        <f>INDEX(Stats[Hashtag],MATCH(Week1[[#This Row],[Name]],Stats[Name],0))</f>
        <v>#N/A</v>
      </c>
      <c r="E7" s="19" t="e">
        <f>IF(INDEX(Stats[Incude],MATCH(Week1[[#This Row],[Name]],Stats[Name],0)),TRUE,NA())</f>
        <v>#N/A</v>
      </c>
      <c r="F7" s="17"/>
      <c r="G7" s="17"/>
      <c r="H7" s="13"/>
      <c r="I7" s="8" t="e">
        <f>IF(ISBLANK(Week1[[#This Row],[Rank]]),NA(),0+((Week1[[#This Row],[Rank]]-MIN(Week1[Rank]))*(1-0))/(MAX(Week1[Rank])-MIN(Week1[Rank])))</f>
        <v>#N/A</v>
      </c>
      <c r="J7" s="4" t="e">
        <f>INDEX(Stats[Last Normalize],MATCH(Week1[[#This Row],[Name]],Stats[Name],0))</f>
        <v>#N/A</v>
      </c>
      <c r="K7" s="5" t="e">
        <f>IFERROR(Week1[[#This Row],[Normalized]]+Week1[[#This Row],[Previous Normalized Total]],Week1[[#This Row],[Normalized]])</f>
        <v>#N/A</v>
      </c>
      <c r="L7" s="4" t="e">
        <f>INDEX(Stats[Last Episode],MATCH(Week1[[#This Row],[Name]],Stats[Name],0),)+IF(ISBLANK(Week1[[#This Row],[Rank]]),0,1)</f>
        <v>#N/A</v>
      </c>
      <c r="M7" s="19" t="e">
        <f>INDEX(Stats[Total Episodes],MATCH(Week1[[#This Row],[Name]],Stats[Name],0))</f>
        <v>#N/A</v>
      </c>
      <c r="N7" s="5" t="e">
        <f>IFERROR(Week1[[#This Row],[Total Normalized]]/Week1[[#This Row],[Episodes]],Week1[[#This Row],[Previous Average]])</f>
        <v>#N/A</v>
      </c>
      <c r="O7" s="4" t="e">
        <f>Week1[[#This Row],[Previous Normalized Total]]/(Week1[[#This Row],[Episodes]]-1)</f>
        <v>#N/A</v>
      </c>
      <c r="P7" s="5" t="e">
        <f>IF(Week1[[#This Row],[Include]]=TRUE,COUNTIFS(Week1[Previous Average],"&gt;=0",Week1[Previous Average],"&lt;="&amp;Week1[[#This Row],[Previous Average]],Week1[Include],"=TRUE"),NA())</f>
        <v>#N/A</v>
      </c>
      <c r="Q7" s="5" t="e">
        <f>IF(Week1[[#This Row],[Include]]=TRUE,COUNTIFS(Week1[Average],"&gt;=0",Week1[Average],"&lt;="&amp;Week1[[#This Row],[Average]],Week1[Include],"=TRUE"),NA())</f>
        <v>#N/A</v>
      </c>
      <c r="R7" s="6" t="e">
        <f>Week1[Last Rank]-Week1[[#This Row],[New Rank]]</f>
        <v>#N/A</v>
      </c>
      <c r="S7" s="5" t="e">
        <f>INDEX(Stats[Last Hypelist],MATCH(Week1[[#This Row],[Name]],Stats[Name],0))</f>
        <v>#N/A</v>
      </c>
    </row>
    <row r="8" spans="1:19" x14ac:dyDescent="0.25">
      <c r="A8" s="19" t="e">
        <f>INDEX(Stats[Channel],MATCH(Week1[[#This Row],[Name]],Stats[Name],0))</f>
        <v>#N/A</v>
      </c>
      <c r="B8" s="19" t="e">
        <f>INDEX(Stats[Day],MATCH(Week1[[#This Row],[Name]],Stats[Name],0))</f>
        <v>#N/A</v>
      </c>
      <c r="C8" s="19" t="e">
        <f>INDEX(Stats[Hashtag],MATCH(Week1[[#This Row],[Name]],Stats[Name],0))</f>
        <v>#N/A</v>
      </c>
      <c r="E8" s="19" t="e">
        <f>IF(INDEX(Stats[Incude],MATCH(Week1[[#This Row],[Name]],Stats[Name],0)),TRUE,NA())</f>
        <v>#N/A</v>
      </c>
      <c r="F8" s="17"/>
      <c r="G8" s="17"/>
      <c r="H8" s="13"/>
      <c r="I8" s="8" t="e">
        <f>IF(ISBLANK(Week1[[#This Row],[Rank]]),NA(),0+((Week1[[#This Row],[Rank]]-MIN(Week1[Rank]))*(1-0))/(MAX(Week1[Rank])-MIN(Week1[Rank])))</f>
        <v>#N/A</v>
      </c>
      <c r="J8" s="4" t="e">
        <f>INDEX(Stats[Last Normalize],MATCH(Week1[[#This Row],[Name]],Stats[Name],0))</f>
        <v>#N/A</v>
      </c>
      <c r="K8" s="5" t="e">
        <f>IFERROR(Week1[[#This Row],[Normalized]]+Week1[[#This Row],[Previous Normalized Total]],Week1[[#This Row],[Normalized]])</f>
        <v>#N/A</v>
      </c>
      <c r="L8" s="4" t="e">
        <f>INDEX(Stats[Last Episode],MATCH(Week1[[#This Row],[Name]],Stats[Name],0),)+IF(ISBLANK(Week1[[#This Row],[Rank]]),0,1)</f>
        <v>#N/A</v>
      </c>
      <c r="M8" s="19" t="e">
        <f>INDEX(Stats[Total Episodes],MATCH(Week1[[#This Row],[Name]],Stats[Name],0))</f>
        <v>#N/A</v>
      </c>
      <c r="N8" s="5" t="e">
        <f>IFERROR(Week1[[#This Row],[Total Normalized]]/Week1[[#This Row],[Episodes]],Week1[[#This Row],[Previous Average]])</f>
        <v>#N/A</v>
      </c>
      <c r="O8" s="4" t="e">
        <f>Week1[[#This Row],[Previous Normalized Total]]/(Week1[[#This Row],[Episodes]]-1)</f>
        <v>#N/A</v>
      </c>
      <c r="P8" s="5" t="e">
        <f>IF(Week1[[#This Row],[Include]]=TRUE,COUNTIFS(Week1[Previous Average],"&gt;=0",Week1[Previous Average],"&lt;="&amp;Week1[[#This Row],[Previous Average]],Week1[Include],"=TRUE"),NA())</f>
        <v>#N/A</v>
      </c>
      <c r="Q8" s="5" t="e">
        <f>IF(Week1[[#This Row],[Include]]=TRUE,COUNTIFS(Week1[Average],"&gt;=0",Week1[Average],"&lt;="&amp;Week1[[#This Row],[Average]],Week1[Include],"=TRUE"),NA())</f>
        <v>#N/A</v>
      </c>
      <c r="R8" s="6" t="e">
        <f>Week1[Last Rank]-Week1[[#This Row],[New Rank]]</f>
        <v>#N/A</v>
      </c>
      <c r="S8" s="5" t="e">
        <f>INDEX(Stats[Last Hypelist],MATCH(Week1[[#This Row],[Name]],Stats[Name],0))</f>
        <v>#N/A</v>
      </c>
    </row>
    <row r="9" spans="1:19" x14ac:dyDescent="0.25">
      <c r="A9" s="19" t="e">
        <f>INDEX(Stats[Channel],MATCH(Week1[[#This Row],[Name]],Stats[Name],0))</f>
        <v>#N/A</v>
      </c>
      <c r="B9" s="19" t="e">
        <f>INDEX(Stats[Day],MATCH(Week1[[#This Row],[Name]],Stats[Name],0))</f>
        <v>#N/A</v>
      </c>
      <c r="C9" s="19" t="e">
        <f>INDEX(Stats[Hashtag],MATCH(Week1[[#This Row],[Name]],Stats[Name],0))</f>
        <v>#N/A</v>
      </c>
      <c r="E9" s="19" t="e">
        <f>IF(INDEX(Stats[Incude],MATCH(Week1[[#This Row],[Name]],Stats[Name],0)),TRUE,NA())</f>
        <v>#N/A</v>
      </c>
      <c r="F9" s="17"/>
      <c r="G9" s="17"/>
      <c r="H9" s="13"/>
      <c r="I9" s="8" t="e">
        <f>IF(ISBLANK(Week1[[#This Row],[Rank]]),NA(),0+((Week1[[#This Row],[Rank]]-MIN(Week1[Rank]))*(1-0))/(MAX(Week1[Rank])-MIN(Week1[Rank])))</f>
        <v>#N/A</v>
      </c>
      <c r="J9" s="4" t="e">
        <f>INDEX(Stats[Last Normalize],MATCH(Week1[[#This Row],[Name]],Stats[Name],0))</f>
        <v>#N/A</v>
      </c>
      <c r="K9" s="5" t="e">
        <f>IFERROR(Week1[[#This Row],[Normalized]]+Week1[[#This Row],[Previous Normalized Total]],Week1[[#This Row],[Normalized]])</f>
        <v>#N/A</v>
      </c>
      <c r="L9" s="4" t="e">
        <f>INDEX(Stats[Last Episode],MATCH(Week1[[#This Row],[Name]],Stats[Name],0),)+IF(ISBLANK(Week1[[#This Row],[Rank]]),0,1)</f>
        <v>#N/A</v>
      </c>
      <c r="M9" s="19" t="e">
        <f>INDEX(Stats[Total Episodes],MATCH(Week1[[#This Row],[Name]],Stats[Name],0))</f>
        <v>#N/A</v>
      </c>
      <c r="N9" s="5" t="e">
        <f>IFERROR(Week1[[#This Row],[Total Normalized]]/Week1[[#This Row],[Episodes]],Week1[[#This Row],[Previous Average]])</f>
        <v>#N/A</v>
      </c>
      <c r="O9" s="4" t="e">
        <f>Week1[[#This Row],[Previous Normalized Total]]/(Week1[[#This Row],[Episodes]]-1)</f>
        <v>#N/A</v>
      </c>
      <c r="P9" s="5" t="e">
        <f>IF(Week1[[#This Row],[Include]]=TRUE,COUNTIFS(Week1[Previous Average],"&gt;=0",Week1[Previous Average],"&lt;="&amp;Week1[[#This Row],[Previous Average]],Week1[Include],"=TRUE"),NA())</f>
        <v>#N/A</v>
      </c>
      <c r="Q9" s="5" t="e">
        <f>IF(Week1[[#This Row],[Include]]=TRUE,COUNTIFS(Week1[Average],"&gt;=0",Week1[Average],"&lt;="&amp;Week1[[#This Row],[Average]],Week1[Include],"=TRUE"),NA())</f>
        <v>#N/A</v>
      </c>
      <c r="R9" s="6" t="e">
        <f>Week1[Last Rank]-Week1[[#This Row],[New Rank]]</f>
        <v>#N/A</v>
      </c>
      <c r="S9" s="5" t="e">
        <f>INDEX(Stats[Last Hypelist],MATCH(Week1[[#This Row],[Name]],Stats[Name],0))</f>
        <v>#N/A</v>
      </c>
    </row>
    <row r="10" spans="1:19" x14ac:dyDescent="0.25">
      <c r="A10" s="19" t="e">
        <f>INDEX(Stats[Channel],MATCH(Week1[[#This Row],[Name]],Stats[Name],0))</f>
        <v>#N/A</v>
      </c>
      <c r="B10" s="19" t="e">
        <f>INDEX(Stats[Day],MATCH(Week1[[#This Row],[Name]],Stats[Name],0))</f>
        <v>#N/A</v>
      </c>
      <c r="C10" s="19" t="e">
        <f>INDEX(Stats[Hashtag],MATCH(Week1[[#This Row],[Name]],Stats[Name],0))</f>
        <v>#N/A</v>
      </c>
      <c r="E10" s="19" t="e">
        <f>IF(INDEX(Stats[Incude],MATCH(Week1[[#This Row],[Name]],Stats[Name],0)),TRUE,NA())</f>
        <v>#N/A</v>
      </c>
      <c r="F10" s="17"/>
      <c r="G10" s="17"/>
      <c r="H10" s="13"/>
      <c r="I10" s="8" t="e">
        <f>IF(ISBLANK(Week1[[#This Row],[Rank]]),NA(),0+((Week1[[#This Row],[Rank]]-MIN(Week1[Rank]))*(1-0))/(MAX(Week1[Rank])-MIN(Week1[Rank])))</f>
        <v>#N/A</v>
      </c>
      <c r="J10" s="4" t="e">
        <f>INDEX(Stats[Last Normalize],MATCH(Week1[[#This Row],[Name]],Stats[Name],0))</f>
        <v>#N/A</v>
      </c>
      <c r="K10" s="5" t="e">
        <f>IFERROR(Week1[[#This Row],[Normalized]]+Week1[[#This Row],[Previous Normalized Total]],Week1[[#This Row],[Normalized]])</f>
        <v>#N/A</v>
      </c>
      <c r="L10" s="4" t="e">
        <f>INDEX(Stats[Last Episode],MATCH(Week1[[#This Row],[Name]],Stats[Name],0),)+IF(ISBLANK(Week1[[#This Row],[Rank]]),0,1)</f>
        <v>#N/A</v>
      </c>
      <c r="M10" s="19" t="e">
        <f>INDEX(Stats[Total Episodes],MATCH(Week1[[#This Row],[Name]],Stats[Name],0))</f>
        <v>#N/A</v>
      </c>
      <c r="N10" s="5" t="e">
        <f>IFERROR(Week1[[#This Row],[Total Normalized]]/Week1[[#This Row],[Episodes]],Week1[[#This Row],[Previous Average]])</f>
        <v>#N/A</v>
      </c>
      <c r="O10" s="4" t="e">
        <f>Week1[[#This Row],[Previous Normalized Total]]/(Week1[[#This Row],[Episodes]]-1)</f>
        <v>#N/A</v>
      </c>
      <c r="P10" s="5" t="e">
        <f>IF(Week1[[#This Row],[Include]]=TRUE,COUNTIFS(Week1[Previous Average],"&gt;=0",Week1[Previous Average],"&lt;="&amp;Week1[[#This Row],[Previous Average]],Week1[Include],"=TRUE"),NA())</f>
        <v>#N/A</v>
      </c>
      <c r="Q10" s="5" t="e">
        <f>IF(Week1[[#This Row],[Include]]=TRUE,COUNTIFS(Week1[Average],"&gt;=0",Week1[Average],"&lt;="&amp;Week1[[#This Row],[Average]],Week1[Include],"=TRUE"),NA())</f>
        <v>#N/A</v>
      </c>
      <c r="R10" s="6" t="e">
        <f>Week1[Last Rank]-Week1[[#This Row],[New Rank]]</f>
        <v>#N/A</v>
      </c>
      <c r="S10" s="5" t="e">
        <f>INDEX(Stats[Last Hypelist],MATCH(Week1[[#This Row],[Name]],Stats[Name],0))</f>
        <v>#N/A</v>
      </c>
    </row>
    <row r="11" spans="1:19" x14ac:dyDescent="0.25">
      <c r="A11"/>
      <c r="B11"/>
      <c r="C11"/>
      <c r="D11"/>
      <c r="E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25">
      <c r="A12"/>
      <c r="B12"/>
      <c r="C12"/>
      <c r="D12"/>
      <c r="E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/>
      <c r="B13"/>
      <c r="C13"/>
      <c r="D13"/>
      <c r="E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/>
      <c r="B14"/>
      <c r="C14"/>
      <c r="D14"/>
      <c r="E14"/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25">
      <c r="A15"/>
      <c r="B15"/>
      <c r="C15"/>
      <c r="D15"/>
      <c r="E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25">
      <c r="A16"/>
      <c r="B16"/>
      <c r="C16"/>
      <c r="D16"/>
      <c r="E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/>
      <c r="B17"/>
      <c r="C17"/>
      <c r="D17"/>
      <c r="E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25">
      <c r="A18"/>
      <c r="B18"/>
      <c r="C18"/>
      <c r="D18"/>
      <c r="E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25">
      <c r="A19"/>
      <c r="B19"/>
      <c r="C19"/>
      <c r="D19"/>
      <c r="E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/>
      <c r="B20"/>
      <c r="C20"/>
      <c r="D20"/>
      <c r="E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5">
      <c r="A21"/>
      <c r="B21"/>
      <c r="C21"/>
      <c r="D21"/>
      <c r="E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5">
      <c r="A22"/>
      <c r="B22"/>
      <c r="C22"/>
      <c r="D22"/>
      <c r="E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/>
      <c r="B23"/>
      <c r="C23"/>
      <c r="D23"/>
      <c r="E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25">
      <c r="A24"/>
      <c r="B24"/>
      <c r="C24"/>
      <c r="D24"/>
      <c r="E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25">
      <c r="A25"/>
      <c r="B25"/>
      <c r="C25"/>
      <c r="D25"/>
      <c r="E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/>
      <c r="B26"/>
      <c r="C26"/>
      <c r="D26"/>
      <c r="E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25">
      <c r="A27"/>
      <c r="B27"/>
      <c r="C27"/>
      <c r="D27"/>
      <c r="E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25">
      <c r="A28"/>
      <c r="B28"/>
      <c r="C28"/>
      <c r="D28"/>
      <c r="E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/>
      <c r="B29"/>
      <c r="C29"/>
      <c r="D29"/>
      <c r="E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25">
      <c r="A30"/>
      <c r="B30"/>
      <c r="C30"/>
      <c r="D30"/>
      <c r="E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25">
      <c r="A31"/>
      <c r="B31"/>
      <c r="C31"/>
      <c r="D31"/>
      <c r="E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/>
      <c r="B32"/>
      <c r="C32"/>
      <c r="D32"/>
      <c r="E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25">
      <c r="A33"/>
      <c r="B33"/>
      <c r="C33"/>
      <c r="D33"/>
      <c r="E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5">
      <c r="A34"/>
      <c r="B34"/>
      <c r="C34"/>
      <c r="D34"/>
      <c r="E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25">
      <c r="A35"/>
      <c r="B35"/>
      <c r="C35"/>
      <c r="D35"/>
      <c r="E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5">
      <c r="A36"/>
      <c r="B36"/>
      <c r="C36"/>
      <c r="D36"/>
      <c r="E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5">
      <c r="A37"/>
      <c r="B37"/>
      <c r="C37"/>
      <c r="D37"/>
      <c r="E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5">
      <c r="A38"/>
      <c r="B38"/>
      <c r="C38"/>
      <c r="D38"/>
      <c r="E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25">
      <c r="A39"/>
      <c r="B39"/>
      <c r="C39"/>
      <c r="D39"/>
      <c r="E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5">
      <c r="A40"/>
      <c r="B40"/>
      <c r="C40"/>
      <c r="D40"/>
      <c r="E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5">
      <c r="A41"/>
      <c r="B41"/>
      <c r="C41"/>
      <c r="D41"/>
      <c r="E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5">
      <c r="A42"/>
      <c r="B42"/>
      <c r="C42"/>
      <c r="D42"/>
      <c r="E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25">
      <c r="A43"/>
      <c r="B43"/>
      <c r="C43"/>
      <c r="D43"/>
      <c r="E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25">
      <c r="A44"/>
      <c r="B44"/>
      <c r="C44"/>
      <c r="D44"/>
      <c r="E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25">
      <c r="A45"/>
      <c r="B45"/>
      <c r="C45"/>
      <c r="D45"/>
      <c r="E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5">
      <c r="A46"/>
      <c r="B46"/>
      <c r="C46"/>
      <c r="D46"/>
      <c r="E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25">
      <c r="A47"/>
      <c r="B47"/>
      <c r="C47"/>
      <c r="D47"/>
      <c r="E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25">
      <c r="A48"/>
      <c r="B48"/>
      <c r="C48"/>
      <c r="D48"/>
      <c r="E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5">
      <c r="A49"/>
      <c r="B49"/>
      <c r="C49"/>
      <c r="D49"/>
      <c r="E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5">
      <c r="A50"/>
      <c r="B50"/>
      <c r="C50"/>
      <c r="D50"/>
      <c r="E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25">
      <c r="A51"/>
      <c r="B51"/>
      <c r="C51"/>
      <c r="D51"/>
      <c r="E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25">
      <c r="A52"/>
      <c r="B52"/>
      <c r="C52"/>
      <c r="D52"/>
      <c r="E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5">
      <c r="A53"/>
      <c r="B53"/>
      <c r="C53"/>
      <c r="D53"/>
      <c r="E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25">
      <c r="A54"/>
      <c r="B54"/>
      <c r="C54"/>
      <c r="D54"/>
      <c r="E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25">
      <c r="A55"/>
      <c r="B55"/>
      <c r="C55"/>
      <c r="D55"/>
      <c r="E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25">
      <c r="A56"/>
      <c r="B56"/>
      <c r="C56"/>
      <c r="D56"/>
      <c r="E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25">
      <c r="A57"/>
      <c r="B57"/>
      <c r="C57"/>
      <c r="D57"/>
      <c r="E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25">
      <c r="A58"/>
      <c r="B58"/>
      <c r="C58"/>
      <c r="D58"/>
      <c r="E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25">
      <c r="A59"/>
      <c r="B59"/>
      <c r="C59"/>
      <c r="D59"/>
      <c r="E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25">
      <c r="A60"/>
      <c r="B60"/>
      <c r="C60"/>
      <c r="D60"/>
      <c r="E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25">
      <c r="A61"/>
      <c r="B61"/>
      <c r="C61"/>
      <c r="D61"/>
      <c r="E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25">
      <c r="A62"/>
      <c r="B62"/>
      <c r="C62"/>
      <c r="D62"/>
      <c r="E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25">
      <c r="A63"/>
      <c r="B63"/>
      <c r="C63"/>
      <c r="D63"/>
      <c r="E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25">
      <c r="A64"/>
      <c r="B64"/>
      <c r="C64"/>
      <c r="D64"/>
      <c r="E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25">
      <c r="A65"/>
      <c r="B65"/>
      <c r="C65"/>
      <c r="D65"/>
      <c r="E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25">
      <c r="A66"/>
      <c r="B66"/>
      <c r="C66"/>
      <c r="D66"/>
      <c r="E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25">
      <c r="A67"/>
      <c r="B67"/>
      <c r="C67"/>
      <c r="D67"/>
      <c r="E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25">
      <c r="A68"/>
      <c r="B68"/>
      <c r="C68"/>
      <c r="D68"/>
      <c r="E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25">
      <c r="A69"/>
      <c r="B69"/>
      <c r="C69"/>
      <c r="D69"/>
      <c r="E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25">
      <c r="A70"/>
      <c r="B70"/>
      <c r="C70"/>
      <c r="D70"/>
      <c r="E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25">
      <c r="A71"/>
      <c r="B71"/>
      <c r="C71"/>
      <c r="D71"/>
      <c r="E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25">
      <c r="A72"/>
      <c r="B72"/>
      <c r="C72"/>
      <c r="D72"/>
      <c r="E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25">
      <c r="A73"/>
      <c r="B73"/>
      <c r="C73"/>
      <c r="D73"/>
      <c r="E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25">
      <c r="A74"/>
      <c r="B74"/>
      <c r="C74"/>
      <c r="D74"/>
      <c r="E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25">
      <c r="A75"/>
      <c r="B75"/>
      <c r="C75"/>
      <c r="D75"/>
      <c r="E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25">
      <c r="A76"/>
      <c r="B76"/>
      <c r="C76"/>
      <c r="D76"/>
      <c r="E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25">
      <c r="A77"/>
      <c r="B77"/>
      <c r="C77"/>
      <c r="D77"/>
      <c r="E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25">
      <c r="A78"/>
      <c r="B78"/>
      <c r="C78"/>
      <c r="D78"/>
      <c r="E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25">
      <c r="A79"/>
      <c r="B79"/>
      <c r="C79"/>
      <c r="D79"/>
      <c r="E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25">
      <c r="A80"/>
      <c r="B80"/>
      <c r="C80"/>
      <c r="D80"/>
      <c r="E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25">
      <c r="A81"/>
      <c r="B81"/>
      <c r="C81"/>
      <c r="D81"/>
      <c r="E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25">
      <c r="A82"/>
      <c r="B82"/>
      <c r="C82"/>
      <c r="D82"/>
      <c r="E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25">
      <c r="A83"/>
      <c r="B83"/>
      <c r="C83"/>
      <c r="D83"/>
      <c r="E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25">
      <c r="A84"/>
      <c r="B84"/>
      <c r="C84"/>
      <c r="D84"/>
      <c r="E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25">
      <c r="A85"/>
      <c r="B85"/>
      <c r="C85"/>
      <c r="D85"/>
      <c r="E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25">
      <c r="A86"/>
      <c r="B86"/>
      <c r="C86"/>
      <c r="D86"/>
      <c r="E86"/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25">
      <c r="A87"/>
      <c r="B87"/>
      <c r="C87"/>
      <c r="D87"/>
      <c r="E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25">
      <c r="A88"/>
      <c r="B88"/>
      <c r="C88"/>
      <c r="D88"/>
      <c r="E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25">
      <c r="A89"/>
      <c r="B89"/>
      <c r="C89"/>
      <c r="D89"/>
      <c r="E89"/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25">
      <c r="A90"/>
      <c r="B90"/>
      <c r="C90"/>
      <c r="D90"/>
      <c r="E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25">
      <c r="A91"/>
      <c r="B91"/>
      <c r="C91"/>
      <c r="D91"/>
      <c r="E91"/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25">
      <c r="A92"/>
      <c r="B92"/>
      <c r="C92"/>
      <c r="D92"/>
      <c r="E92"/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25">
      <c r="A93"/>
      <c r="B93"/>
      <c r="C93"/>
      <c r="D93"/>
      <c r="E93"/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25">
      <c r="A94"/>
      <c r="B94"/>
      <c r="C94"/>
      <c r="D94"/>
      <c r="E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25">
      <c r="A95"/>
      <c r="B95"/>
      <c r="C95"/>
      <c r="D95"/>
      <c r="E95"/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25">
      <c r="A96"/>
      <c r="B96"/>
      <c r="C96"/>
      <c r="D96"/>
      <c r="E96"/>
      <c r="H96"/>
      <c r="I96"/>
      <c r="J96"/>
      <c r="K96"/>
      <c r="L96"/>
      <c r="M96"/>
      <c r="N96"/>
      <c r="O96"/>
      <c r="P96"/>
      <c r="Q96"/>
      <c r="R96"/>
      <c r="S96"/>
    </row>
    <row r="97" spans="1:19" x14ac:dyDescent="0.25">
      <c r="A97"/>
      <c r="B97"/>
      <c r="C97"/>
      <c r="D97"/>
      <c r="E97"/>
      <c r="H97"/>
      <c r="I97"/>
      <c r="J97"/>
      <c r="K97"/>
      <c r="L97"/>
      <c r="M97"/>
      <c r="N97"/>
      <c r="O97"/>
      <c r="P97"/>
      <c r="Q97"/>
      <c r="R97"/>
      <c r="S97"/>
    </row>
    <row r="98" spans="1:19" x14ac:dyDescent="0.25">
      <c r="A98"/>
      <c r="B98"/>
      <c r="C98"/>
      <c r="D98"/>
      <c r="E98"/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25">
      <c r="A99"/>
      <c r="B99"/>
      <c r="C99"/>
      <c r="D99"/>
      <c r="E99"/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25">
      <c r="A100"/>
      <c r="B100"/>
      <c r="C100"/>
      <c r="D100"/>
      <c r="E100"/>
      <c r="H100"/>
      <c r="I100"/>
      <c r="J100"/>
      <c r="K100"/>
      <c r="L100"/>
      <c r="M100"/>
      <c r="N100"/>
      <c r="O100"/>
      <c r="P100"/>
      <c r="Q100"/>
      <c r="R100"/>
      <c r="S100"/>
    </row>
  </sheetData>
  <conditionalFormatting sqref="A1:S10 A101:S1048576">
    <cfRule type="containsErrors" dxfId="23" priority="4">
      <formula>ISERROR(A1)</formula>
    </cfRule>
  </conditionalFormatting>
  <conditionalFormatting sqref="L2:L10">
    <cfRule type="expression" dxfId="22" priority="2">
      <formula>INDIRECT("Week1[@[Total Episodes]]")-INDIRECT("Week1[@Episodes]")&lt;=2</formula>
    </cfRule>
  </conditionalFormatting>
  <conditionalFormatting sqref="L2:M10">
    <cfRule type="expression" dxfId="21" priority="1">
      <formula>INDIRECT("Week1[@[Total Episodes]]")-INDIRECT("Week1[@Episodes]")=0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"/>
  <sheetViews>
    <sheetView tabSelected="1" workbookViewId="0">
      <selection activeCell="B4" sqref="B4"/>
    </sheetView>
  </sheetViews>
  <sheetFormatPr defaultRowHeight="15" x14ac:dyDescent="0.25"/>
  <cols>
    <col min="3" max="3" width="9.140625" style="7"/>
    <col min="4" max="4" width="10.42578125" customWidth="1"/>
    <col min="6" max="6" width="14.42578125" customWidth="1"/>
    <col min="7" max="7" width="14" customWidth="1"/>
    <col min="8" max="8" width="15.85546875" customWidth="1"/>
    <col min="9" max="9" width="16.140625" customWidth="1"/>
    <col min="10" max="10" width="14.28515625" customWidth="1"/>
  </cols>
  <sheetData>
    <row r="1" spans="1:13" x14ac:dyDescent="0.25">
      <c r="A1" t="s">
        <v>43</v>
      </c>
      <c r="B1" t="s">
        <v>48</v>
      </c>
      <c r="C1" t="s">
        <v>47</v>
      </c>
      <c r="D1" t="s">
        <v>49</v>
      </c>
      <c r="E1" t="s">
        <v>16</v>
      </c>
      <c r="F1" s="7" t="s">
        <v>0</v>
      </c>
      <c r="G1" t="s">
        <v>8</v>
      </c>
      <c r="H1" t="s">
        <v>7</v>
      </c>
      <c r="I1" t="s">
        <v>35</v>
      </c>
      <c r="J1" t="s">
        <v>19</v>
      </c>
      <c r="K1" t="s">
        <v>23</v>
      </c>
      <c r="L1" t="s">
        <v>20</v>
      </c>
      <c r="M1" t="s">
        <v>21</v>
      </c>
    </row>
    <row r="2" spans="1:13" x14ac:dyDescent="0.25">
      <c r="A2">
        <v>1</v>
      </c>
      <c r="B2">
        <v>11</v>
      </c>
      <c r="C2">
        <v>111</v>
      </c>
      <c r="D2">
        <v>1</v>
      </c>
      <c r="E2" t="b">
        <v>1</v>
      </c>
      <c r="F2" s="7" t="s">
        <v>36</v>
      </c>
      <c r="G2" t="s">
        <v>18</v>
      </c>
      <c r="H2" t="s">
        <v>37</v>
      </c>
      <c r="J2">
        <v>0</v>
      </c>
      <c r="K2">
        <v>0</v>
      </c>
      <c r="L2">
        <v>0</v>
      </c>
      <c r="M2">
        <v>0</v>
      </c>
    </row>
    <row r="3" spans="1:13" x14ac:dyDescent="0.25">
      <c r="C3"/>
      <c r="D3">
        <v>19</v>
      </c>
      <c r="E3" t="b">
        <v>1</v>
      </c>
      <c r="F3" s="7" t="s">
        <v>40</v>
      </c>
      <c r="G3" t="s">
        <v>38</v>
      </c>
      <c r="H3" t="s">
        <v>39</v>
      </c>
      <c r="J3">
        <v>0</v>
      </c>
      <c r="K3">
        <v>0</v>
      </c>
      <c r="L3">
        <v>0</v>
      </c>
      <c r="M3">
        <v>0</v>
      </c>
    </row>
    <row r="4" spans="1:13" x14ac:dyDescent="0.25">
      <c r="C4"/>
      <c r="D4">
        <v>20</v>
      </c>
      <c r="E4" t="b">
        <v>1</v>
      </c>
      <c r="F4" s="7" t="s">
        <v>41</v>
      </c>
      <c r="G4" t="s">
        <v>38</v>
      </c>
      <c r="J4">
        <v>0</v>
      </c>
      <c r="K4">
        <v>0</v>
      </c>
      <c r="L4">
        <v>0</v>
      </c>
      <c r="M4">
        <v>0</v>
      </c>
    </row>
    <row r="5" spans="1:13" x14ac:dyDescent="0.25">
      <c r="C5"/>
      <c r="D5">
        <v>21</v>
      </c>
      <c r="E5" t="b">
        <v>1</v>
      </c>
      <c r="F5" s="7" t="s">
        <v>42</v>
      </c>
      <c r="G5" t="s">
        <v>38</v>
      </c>
      <c r="J5">
        <v>0</v>
      </c>
      <c r="K5">
        <v>0</v>
      </c>
      <c r="L5">
        <v>0</v>
      </c>
      <c r="M5">
        <v>0</v>
      </c>
    </row>
  </sheetData>
  <conditionalFormatting sqref="F2">
    <cfRule type="expression" dxfId="1" priority="13">
      <formula>MATCH(F2,W:W,0)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6607-4874-42E8-AD86-1042F507F575}">
  <dimension ref="A1:B2"/>
  <sheetViews>
    <sheetView workbookViewId="0">
      <selection activeCell="F40" sqref="F40"/>
    </sheetView>
  </sheetViews>
  <sheetFormatPr defaultRowHeight="15" x14ac:dyDescent="0.25"/>
  <sheetData>
    <row r="1" spans="1:2" x14ac:dyDescent="0.25">
      <c r="A1" t="s">
        <v>44</v>
      </c>
      <c r="B1" t="s">
        <v>45</v>
      </c>
    </row>
    <row r="2" spans="1:2" x14ac:dyDescent="0.25">
      <c r="A2">
        <v>2015</v>
      </c>
      <c r="B2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workbookViewId="0">
      <selection activeCell="B8" sqref="B8"/>
    </sheetView>
  </sheetViews>
  <sheetFormatPr defaultColWidth="9.140625" defaultRowHeight="15" x14ac:dyDescent="0.25"/>
  <cols>
    <col min="1" max="1" width="9.140625" style="21"/>
    <col min="2" max="2" width="98.42578125" style="21" customWidth="1"/>
    <col min="3" max="16384" width="9.140625" style="21"/>
  </cols>
  <sheetData>
    <row r="1" spans="1:4" x14ac:dyDescent="0.25">
      <c r="A1" s="21" t="s">
        <v>24</v>
      </c>
      <c r="B1" s="22"/>
      <c r="D1" s="23"/>
    </row>
    <row r="2" spans="1:4" x14ac:dyDescent="0.25">
      <c r="A2" s="22" t="s">
        <v>25</v>
      </c>
    </row>
    <row r="3" spans="1:4" x14ac:dyDescent="0.25">
      <c r="A3" s="24" t="s">
        <v>26</v>
      </c>
    </row>
    <row r="4" spans="1:4" x14ac:dyDescent="0.25">
      <c r="A4" s="25" t="s">
        <v>27</v>
      </c>
    </row>
    <row r="5" spans="1:4" x14ac:dyDescent="0.25">
      <c r="A5" s="23" t="s">
        <v>28</v>
      </c>
    </row>
    <row r="6" spans="1:4" x14ac:dyDescent="0.25">
      <c r="A6" s="21" t="s">
        <v>22</v>
      </c>
      <c r="B6" s="21" t="s">
        <v>29</v>
      </c>
    </row>
    <row r="8" spans="1:4" ht="60" x14ac:dyDescent="0.25">
      <c r="A8" s="21" t="s">
        <v>30</v>
      </c>
      <c r="B8" s="2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4</vt:lpstr>
      <vt:lpstr>Week 3</vt:lpstr>
      <vt:lpstr>Week 2</vt:lpstr>
      <vt:lpstr>Week 1</vt:lpstr>
      <vt:lpstr>Show Stats</vt:lpstr>
      <vt:lpstr>Record Stats</vt:lpstr>
      <vt:lpstr>Spreadsheet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A Ballard</dc:creator>
  <cp:lastModifiedBy>Reid</cp:lastModifiedBy>
  <dcterms:created xsi:type="dcterms:W3CDTF">2015-10-16T23:13:18Z</dcterms:created>
  <dcterms:modified xsi:type="dcterms:W3CDTF">2018-09-02T19:45:05Z</dcterms:modified>
</cp:coreProperties>
</file>