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istics A2/Questions/LP/Financial/"/>
    </mc:Choice>
  </mc:AlternateContent>
  <xr:revisionPtr revIDLastSave="0" documentId="13_ncr:1_{D169E816-20B7-E14D-9198-8048BC8DD922}" xr6:coauthVersionLast="47" xr6:coauthVersionMax="47" xr10:uidLastSave="{00000000-0000-0000-0000-000000000000}"/>
  <bookViews>
    <workbookView xWindow="0" yWindow="0" windowWidth="28800" windowHeight="18000" activeTab="6" xr2:uid="{91BCDF39-CA0D-4472-B537-39A54AE8CEB7}"/>
  </bookViews>
  <sheets>
    <sheet name="Intro" sheetId="1" r:id="rId1"/>
    <sheet name="10.1 integer programming" sheetId="2" r:id="rId2"/>
    <sheet name="Example 10.10a,b" sheetId="5" r:id="rId3"/>
    <sheet name="10.10c" sheetId="3" r:id="rId4"/>
    <sheet name="Mixed integer example" sheetId="4" r:id="rId5"/>
    <sheet name="Binary variables" sheetId="6" r:id="rId6"/>
    <sheet name="Capital budgeting (for class)" sheetId="7" r:id="rId7"/>
  </sheets>
  <definedNames>
    <definedName name="solver_adj" localSheetId="1" hidden="1">'10.1 integer programming'!$B$35:$C$35</definedName>
    <definedName name="solver_adj" localSheetId="6" hidden="1">'Capital budgeting (for class)'!$B$27:$E$27</definedName>
    <definedName name="solver_adj" localSheetId="2" hidden="1">'Example 10.10a,b'!$I$27:$J$27</definedName>
    <definedName name="solver_adj" localSheetId="4" hidden="1">'Mixed integer example'!$J$19:$K$19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4" hidden="1">2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lhs1" localSheetId="1" hidden="1">'10.1 integer programming'!$B$35:$C$35</definedName>
    <definedName name="solver_lhs1" localSheetId="3" hidden="1">'10.10c'!$B$14:$C$14</definedName>
    <definedName name="solver_lhs1" localSheetId="5" hidden="1">'Binary variables'!#REF!</definedName>
    <definedName name="solver_lhs1" localSheetId="6" hidden="1">'Capital budgeting (for class)'!$B$27:$E$27</definedName>
    <definedName name="solver_lhs1" localSheetId="2" hidden="1">'Example 10.10a,b'!$K$31:$K$32</definedName>
    <definedName name="solver_lhs1" localSheetId="4" hidden="1">'Mixed integer example'!$J$19</definedName>
    <definedName name="solver_lhs2" localSheetId="1" hidden="1">'10.1 integer programming'!$D$38:$D$39</definedName>
    <definedName name="solver_lhs2" localSheetId="3" hidden="1">'10.10c'!$D$18</definedName>
    <definedName name="solver_lhs2" localSheetId="5" hidden="1">'Binary variables'!#REF!</definedName>
    <definedName name="solver_lhs2" localSheetId="6" hidden="1">'Capital budgeting (for class)'!$F$31</definedName>
    <definedName name="solver_lhs2" localSheetId="2" hidden="1">'Example 10.10a,b'!$K$33</definedName>
    <definedName name="solver_lhs2" localSheetId="4" hidden="1">'Mixed integer example'!$M$23:$M$25</definedName>
    <definedName name="solver_lhs3" localSheetId="1" hidden="1">'10.1 integer programming'!#REF!</definedName>
    <definedName name="solver_lhs3" localSheetId="3" hidden="1">'10.10c'!$D$19</definedName>
    <definedName name="solver_lhs3" localSheetId="6" hidden="1">'Capital budgeting (for class)'!$F$64</definedName>
    <definedName name="solver_lhs3" localSheetId="2" hidden="1">'Example 10.10a,b'!$D$33</definedName>
    <definedName name="solver_lhs4" localSheetId="3" hidden="1">'10.10c'!$D$20</definedName>
    <definedName name="solver_lhs4" localSheetId="6" hidden="1">'Capital budgeting (for class)'!#REF!</definedName>
    <definedName name="solver_lin" localSheetId="1" hidden="1">1</definedName>
    <definedName name="solver_lin" localSheetId="6" hidden="1">1</definedName>
    <definedName name="solver_lin" localSheetId="2" hidden="1">1</definedName>
    <definedName name="solver_lin" localSheetId="4" hidden="1">1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um" localSheetId="1" hidden="1">2</definedName>
    <definedName name="solver_num" localSheetId="3" hidden="1">0</definedName>
    <definedName name="solver_num" localSheetId="5" hidden="1">0</definedName>
    <definedName name="solver_num" localSheetId="6" hidden="1">2</definedName>
    <definedName name="solver_num" localSheetId="2" hidden="1">2</definedName>
    <definedName name="solver_num" localSheetId="4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4" hidden="1">1</definedName>
    <definedName name="solver_opt" localSheetId="1" hidden="1">'10.1 integer programming'!$D$35</definedName>
    <definedName name="solver_opt" localSheetId="6" hidden="1">'Capital budgeting (for class)'!$F$28</definedName>
    <definedName name="solver_opt" localSheetId="2" hidden="1">'Example 10.10a,b'!$K$28</definedName>
    <definedName name="solver_opt" localSheetId="4" hidden="1">'Mixed integer example'!$L$20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4" hidden="1">1</definedName>
    <definedName name="solver_rel1" localSheetId="1" hidden="1">4</definedName>
    <definedName name="solver_rel1" localSheetId="3" hidden="1">4</definedName>
    <definedName name="solver_rel1" localSheetId="5" hidden="1">5</definedName>
    <definedName name="solver_rel1" localSheetId="6" hidden="1">5</definedName>
    <definedName name="solver_rel1" localSheetId="2" hidden="1">1</definedName>
    <definedName name="solver_rel1" localSheetId="4" hidden="1">4</definedName>
    <definedName name="solver_rel2" localSheetId="1" hidden="1">1</definedName>
    <definedName name="solver_rel2" localSheetId="3" hidden="1">1</definedName>
    <definedName name="solver_rel2" localSheetId="5" hidden="1">3</definedName>
    <definedName name="solver_rel2" localSheetId="6" hidden="1">1</definedName>
    <definedName name="solver_rel2" localSheetId="2" hidden="1">3</definedName>
    <definedName name="solver_rel2" localSheetId="4" hidden="1">1</definedName>
    <definedName name="solver_rel3" localSheetId="1" hidden="1">1</definedName>
    <definedName name="solver_rel3" localSheetId="3" hidden="1">3</definedName>
    <definedName name="solver_rel3" localSheetId="6" hidden="1">2</definedName>
    <definedName name="solver_rel3" localSheetId="2" hidden="1">3</definedName>
    <definedName name="solver_rel4" localSheetId="3" hidden="1">1</definedName>
    <definedName name="solver_rel4" localSheetId="6" hidden="1">1</definedName>
    <definedName name="solver_rhs1" localSheetId="1" hidden="1">"integer"</definedName>
    <definedName name="solver_rhs1" localSheetId="3" hidden="1">integer</definedName>
    <definedName name="solver_rhs1" localSheetId="5" hidden="1">binary</definedName>
    <definedName name="solver_rhs1" localSheetId="6" hidden="1">"binary"</definedName>
    <definedName name="solver_rhs1" localSheetId="2" hidden="1">'Example 10.10a,b'!$M$31:$M$32</definedName>
    <definedName name="solver_rhs1" localSheetId="4" hidden="1">"integer"</definedName>
    <definedName name="solver_rhs2" localSheetId="1" hidden="1">'10.1 integer programming'!$F$38:$F$39</definedName>
    <definedName name="solver_rhs2" localSheetId="3" hidden="1">'10.10c'!$F$18</definedName>
    <definedName name="solver_rhs2" localSheetId="5" hidden="1">'Binary variables'!#REF!</definedName>
    <definedName name="solver_rhs2" localSheetId="6" hidden="1">'Capital budgeting (for class)'!$H$31</definedName>
    <definedName name="solver_rhs2" localSheetId="2" hidden="1">'Example 10.10a,b'!$M$33</definedName>
    <definedName name="solver_rhs2" localSheetId="4" hidden="1">'Mixed integer example'!$O$23:$O$25</definedName>
    <definedName name="solver_rhs3" localSheetId="1" hidden="1">'10.1 integer programming'!#REF!</definedName>
    <definedName name="solver_rhs3" localSheetId="3" hidden="1">'10.10c'!$F$19</definedName>
    <definedName name="solver_rhs3" localSheetId="6" hidden="1">'Capital budgeting (for class)'!$H$64</definedName>
    <definedName name="solver_rhs3" localSheetId="2" hidden="1">'Example 10.10a,b'!$F$33</definedName>
    <definedName name="solver_rhs4" localSheetId="3" hidden="1">'10.10c'!$F$20</definedName>
    <definedName name="solver_rhs4" localSheetId="6" hidden="1">'Capital budgeting (for class)'!#REF!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2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er" localSheetId="1" hidden="1">2</definedName>
    <definedName name="solver_ver" localSheetId="3" hidden="1">3</definedName>
    <definedName name="solver_ver" localSheetId="5" hidden="1">3</definedName>
    <definedName name="solver_ver" localSheetId="6" hidden="1">2</definedName>
    <definedName name="solver_ver" localSheetId="2" hidden="1">2</definedName>
    <definedName name="solver_ver" localSheetId="4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7" l="1"/>
  <c r="F63" i="7"/>
  <c r="F60" i="7"/>
  <c r="F42" i="7"/>
  <c r="F53" i="7"/>
  <c r="F52" i="7"/>
  <c r="F49" i="7"/>
  <c r="F38" i="7"/>
  <c r="F41" i="7"/>
  <c r="F31" i="7"/>
  <c r="F28" i="7"/>
  <c r="L20" i="4"/>
  <c r="M24" i="4"/>
  <c r="M25" i="4"/>
  <c r="M23" i="4"/>
  <c r="E24" i="4"/>
  <c r="E25" i="4"/>
  <c r="E23" i="4"/>
  <c r="D20" i="4"/>
  <c r="D19" i="3"/>
  <c r="D20" i="3"/>
  <c r="D18" i="3"/>
  <c r="D15" i="3"/>
  <c r="Q27" i="5"/>
  <c r="R33" i="5"/>
  <c r="R32" i="5"/>
  <c r="R31" i="5"/>
  <c r="R28" i="5"/>
  <c r="K28" i="5"/>
  <c r="K32" i="5"/>
  <c r="K33" i="5"/>
  <c r="K31" i="5"/>
  <c r="D39" i="2"/>
  <c r="D38" i="2"/>
  <c r="D35" i="2"/>
  <c r="D30" i="2"/>
  <c r="D29" i="2"/>
  <c r="D26" i="2"/>
  <c r="E62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F75" i="6"/>
  <c r="E75" i="6"/>
  <c r="F63" i="6"/>
  <c r="F64" i="6"/>
  <c r="F65" i="6"/>
  <c r="F66" i="6"/>
  <c r="F67" i="6"/>
  <c r="F68" i="6"/>
  <c r="F69" i="6"/>
  <c r="F62" i="6"/>
  <c r="E63" i="6"/>
  <c r="G63" i="6"/>
  <c r="E64" i="6"/>
  <c r="G64" i="6"/>
  <c r="E65" i="6"/>
  <c r="E66" i="6"/>
  <c r="G66" i="6"/>
  <c r="E67" i="6"/>
  <c r="G67" i="6"/>
  <c r="E68" i="6"/>
  <c r="G68" i="6"/>
  <c r="E69" i="6"/>
  <c r="G69" i="6"/>
  <c r="E52" i="6"/>
  <c r="F52" i="6"/>
  <c r="F40" i="6"/>
  <c r="E40" i="6"/>
  <c r="G40" i="6"/>
  <c r="F41" i="6"/>
  <c r="F42" i="6"/>
  <c r="F43" i="6"/>
  <c r="F44" i="6"/>
  <c r="F45" i="6"/>
  <c r="F46" i="6"/>
  <c r="F47" i="6"/>
  <c r="E41" i="6"/>
  <c r="E42" i="6"/>
  <c r="E43" i="6"/>
  <c r="E44" i="6"/>
  <c r="E45" i="6"/>
  <c r="E46" i="6"/>
  <c r="E47" i="6"/>
  <c r="D19" i="6"/>
  <c r="G19" i="6"/>
  <c r="D20" i="6"/>
  <c r="G20" i="6"/>
  <c r="D21" i="6"/>
  <c r="G21" i="6"/>
  <c r="D18" i="6"/>
  <c r="G18" i="6"/>
  <c r="G42" i="6"/>
  <c r="G47" i="6"/>
  <c r="G45" i="6"/>
  <c r="G77" i="6"/>
  <c r="G43" i="6"/>
  <c r="G46" i="6"/>
  <c r="G44" i="6"/>
  <c r="G52" i="6"/>
  <c r="G65" i="6"/>
  <c r="G41" i="6"/>
  <c r="G82" i="6"/>
  <c r="G81" i="6"/>
  <c r="G80" i="6"/>
  <c r="G76" i="6"/>
  <c r="G75" i="6"/>
  <c r="G78" i="6"/>
  <c r="G79" i="6"/>
  <c r="G62" i="6"/>
  <c r="D32" i="5"/>
  <c r="D33" i="5"/>
  <c r="D31" i="5"/>
  <c r="D28" i="5"/>
</calcChain>
</file>

<file path=xl/sharedStrings.xml><?xml version="1.0" encoding="utf-8"?>
<sst xmlns="http://schemas.openxmlformats.org/spreadsheetml/2006/main" count="383" uniqueCount="201">
  <si>
    <t>Problem type</t>
  </si>
  <si>
    <t>Section</t>
  </si>
  <si>
    <t>10.1</t>
  </si>
  <si>
    <t>10.2</t>
  </si>
  <si>
    <t>Integer programming</t>
  </si>
  <si>
    <t>Modelling with binary variables</t>
  </si>
  <si>
    <t>10-12,10-13</t>
  </si>
  <si>
    <t>10.1 Integer programming</t>
  </si>
  <si>
    <t>Similar constraints and objective function like other LPs we have covered so far,</t>
  </si>
  <si>
    <r>
      <t xml:space="preserve">but one or more of the decision variables has to take on an </t>
    </r>
    <r>
      <rPr>
        <b/>
        <sz val="11"/>
        <color theme="1"/>
        <rFont val="Calibri"/>
        <family val="2"/>
        <scheme val="minor"/>
      </rPr>
      <t>integer value</t>
    </r>
    <r>
      <rPr>
        <sz val="11"/>
        <color theme="1"/>
        <rFont val="Calibri"/>
        <family val="2"/>
        <scheme val="minor"/>
      </rPr>
      <t xml:space="preserve"> in the final solution.</t>
    </r>
  </si>
  <si>
    <t>Three types of integer programming problems:</t>
  </si>
  <si>
    <t>1. Pure integer programming problems - all variables must have integer values</t>
  </si>
  <si>
    <t>2. Mixed-integer programming problems - some (but not all) variables must be integers</t>
  </si>
  <si>
    <t>3. 0-1 (binary) problems - DV's must have integer solution values of 0 or 1</t>
  </si>
  <si>
    <t>rounding off the optimal solution values, but not without problems</t>
  </si>
  <si>
    <t>rounded values can be outside feasible region</t>
  </si>
  <si>
    <t>not necessarily the optimal integer solution (there might be a better one elsewhere)</t>
  </si>
  <si>
    <t>enumeration - listing all the feasible solutions and selecting the best</t>
  </si>
  <si>
    <t>tedious, take a long time (even for fairly small problems)</t>
  </si>
  <si>
    <t>virtually impossible for large problems</t>
  </si>
  <si>
    <t>Some options to manually solve integer problems:</t>
  </si>
  <si>
    <t>Fortunately, we have Excel and Solver.</t>
  </si>
  <si>
    <t>Note - integer programming solution can never be better than the same LP solution.</t>
  </si>
  <si>
    <t>usually worse in terms of higher cost or lower profit.</t>
  </si>
  <si>
    <t>wedding planning service</t>
  </si>
  <si>
    <t>Two types of ads available</t>
  </si>
  <si>
    <t>Advertisement budget = $1800 per week</t>
  </si>
  <si>
    <t>She wants at least two prime-time ads and no more than six off-peak ads.</t>
  </si>
  <si>
    <t>variables</t>
  </si>
  <si>
    <t>X1</t>
  </si>
  <si>
    <t>X2</t>
  </si>
  <si>
    <t>prime-time</t>
  </si>
  <si>
    <t>off-peak</t>
  </si>
  <si>
    <t>solution</t>
  </si>
  <si>
    <t>cost</t>
  </si>
  <si>
    <t>constraints</t>
  </si>
  <si>
    <t>&lt;=</t>
  </si>
  <si>
    <t>reach</t>
  </si>
  <si>
    <t>10-10, Mixed integer example</t>
  </si>
  <si>
    <t>xilene - produced in 50 kg bags</t>
  </si>
  <si>
    <t>hexall - sold by the kg (dry bulk), can be produced in any quantity</t>
  </si>
  <si>
    <t>both are composed of ingredients A, B and C:</t>
  </si>
  <si>
    <t>A</t>
  </si>
  <si>
    <t>B</t>
  </si>
  <si>
    <t>C</t>
  </si>
  <si>
    <t>Amount per 50 kg bag of xylene (kg)</t>
  </si>
  <si>
    <t>Amount per kg of hexall (kg)</t>
  </si>
  <si>
    <t>Amount of ingredients available (kg)</t>
  </si>
  <si>
    <t>Ingredient</t>
  </si>
  <si>
    <t>xyline</t>
  </si>
  <si>
    <t>hexall</t>
  </si>
  <si>
    <t>per kg mixed</t>
  </si>
  <si>
    <t>per 50 kg bag</t>
  </si>
  <si>
    <t>profit:</t>
  </si>
  <si>
    <t>RHS</t>
  </si>
  <si>
    <t>LHS</t>
  </si>
  <si>
    <t>sign</t>
  </si>
  <si>
    <t>10.2 Modelling with 0-1 (binary) variables</t>
  </si>
  <si>
    <t>0-1 DV's - assigned value of 0 if condition is not met, 1 if it is met</t>
  </si>
  <si>
    <t>For example assignment problems - assigning individuals to a set of jobs</t>
  </si>
  <si>
    <t>1 if person is assigned, 0 if not</t>
  </si>
  <si>
    <t>Let's look at some other examples</t>
  </si>
  <si>
    <t>a)</t>
  </si>
  <si>
    <t>at least three of these choices are to be selected</t>
  </si>
  <si>
    <t>b)</t>
  </si>
  <si>
    <t>Either 1 or 4 must be undertaken, but not both</t>
  </si>
  <si>
    <t>C)</t>
  </si>
  <si>
    <t>if 4 is selected, then 6 must also be selected</t>
  </si>
  <si>
    <t>d)</t>
  </si>
  <si>
    <t>5 cannot be selected unless investments 2 and 3 are both also selected</t>
  </si>
  <si>
    <t>e)</t>
  </si>
  <si>
    <t>5 must be selected if investments 2 and 3 are both also selected</t>
  </si>
  <si>
    <t>Constraints?</t>
  </si>
  <si>
    <t>formulate constraints to satisfy the following:</t>
  </si>
  <si>
    <t>if we have x2+x3 on the RHS, then RHS=2 (if x2=1 and x3=1)</t>
  </si>
  <si>
    <t>in that case, LHS should also = 2</t>
  </si>
  <si>
    <t>so sounds like "something with x5" &lt;= x2 + x3</t>
  </si>
  <si>
    <t>x5</t>
  </si>
  <si>
    <t>x2</t>
  </si>
  <si>
    <t>x3</t>
  </si>
  <si>
    <t>Possible scenarios</t>
  </si>
  <si>
    <t>select only x2 - should be possible</t>
  </si>
  <si>
    <t>none selected - should be possible</t>
  </si>
  <si>
    <t>select only x3 - should be possible</t>
  </si>
  <si>
    <t>so 5 can only be selected if both x2 and x3 =1, but should be able to select 2, 3, 2&amp;3 or none</t>
  </si>
  <si>
    <t>select both x2&amp;x3 but not x5 - should be possible</t>
  </si>
  <si>
    <t>select only x5 - should not be possible</t>
  </si>
  <si>
    <t>select x5 and x2 but not x3 - should not be possible</t>
  </si>
  <si>
    <t>select x5 and x3 but not x2 - should not be possible</t>
  </si>
  <si>
    <t>select x5 and x2&amp;x3 - should be possible</t>
  </si>
  <si>
    <t>again, sounds like "something with x5" on the LHS and "x2+x3" on the RHS</t>
  </si>
  <si>
    <t>if both x2 and x3 are selected, then x5 must be selected,</t>
  </si>
  <si>
    <r>
      <t>select both x2&amp;x3 but not x5 - should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be possible</t>
    </r>
  </si>
  <si>
    <t>select only x5 - should be possible</t>
  </si>
  <si>
    <t>select x5 and x2 but not x3 - should be possible</t>
  </si>
  <si>
    <t>select x5 and x3 but not x2 - should be possible</t>
  </si>
  <si>
    <t>Decision variables: let x1 be the number of PT ads and x2 the number of OP ads per week</t>
  </si>
  <si>
    <t>Objective max reach = 8200*x1 +5100*x2</t>
  </si>
  <si>
    <t>390*x1 + 240*x2 &lt;= 1800</t>
  </si>
  <si>
    <t>(budget constraint)</t>
  </si>
  <si>
    <t>x1 &gt;= 2</t>
  </si>
  <si>
    <t>(PT min)</t>
  </si>
  <si>
    <t>x2 &lt;= 6</t>
  </si>
  <si>
    <t>(max OP ads)</t>
  </si>
  <si>
    <t>x1, x2 &gt;=0</t>
  </si>
  <si>
    <t>(non-neg)</t>
  </si>
  <si>
    <t>budget</t>
  </si>
  <si>
    <t>PT</t>
  </si>
  <si>
    <t>&gt;=</t>
  </si>
  <si>
    <t>OP</t>
  </si>
  <si>
    <t>x1, x2 &gt;=0; x1, x2 integer</t>
  </si>
  <si>
    <t>(both be integers)</t>
  </si>
  <si>
    <t>x1</t>
  </si>
  <si>
    <t>x4</t>
  </si>
  <si>
    <t>x1+x2+x3+x4+x5+x6 &gt;=3</t>
  </si>
  <si>
    <t>if x4 = 1, then x6 must also be 1</t>
  </si>
  <si>
    <t xml:space="preserve">if x4 = 0 , then x6 can be 0 or 1, </t>
  </si>
  <si>
    <t>L&lt;=R?</t>
  </si>
  <si>
    <t>none selected - should be possible but is not allowed using this constraint</t>
  </si>
  <si>
    <t>Lets try 2x5 &gt;= x2 + x3</t>
  </si>
  <si>
    <t>Perhaps x5 + 1 &gt;= x2 + x3?</t>
  </si>
  <si>
    <t>LP Applications week 3: integer programming and binary variables</t>
  </si>
  <si>
    <t>Example: Problem (problem 10-10)</t>
  </si>
  <si>
    <t>uses radio advertisements to market business</t>
  </si>
  <si>
    <t>each Prime-time costs $390 per ad and reaches 8200 people</t>
  </si>
  <si>
    <t>each Off-peak costs $240 per ad and reaches 5100 people</t>
  </si>
  <si>
    <r>
      <t xml:space="preserve">a) formulate as an </t>
    </r>
    <r>
      <rPr>
        <b/>
        <sz val="11"/>
        <color theme="1"/>
        <rFont val="Calibri"/>
        <family val="2"/>
        <scheme val="minor"/>
      </rPr>
      <t>LP</t>
    </r>
    <r>
      <rPr>
        <sz val="11"/>
        <color theme="1"/>
        <rFont val="Calibri"/>
        <family val="2"/>
        <scheme val="minor"/>
      </rPr>
      <t xml:space="preserve"> - assume divisibility</t>
    </r>
  </si>
  <si>
    <t>b) if you have to guess the "best" integer solutions for this problem, what would your guess for the values of x1 and x2 be?</t>
  </si>
  <si>
    <t>c) let's formulate as an integer program</t>
  </si>
  <si>
    <t>Bagwell Chemical Company produces two industrial chemicals</t>
  </si>
  <si>
    <t>How many bags of xyline and kg of hexall should they mix for max profit? Formulate the problem and find the optimal solution (if any) using solver).</t>
  </si>
  <si>
    <t>Exercise problems</t>
  </si>
  <si>
    <t>10-15, Capital budgeting example and Fixed charge example in R&amp;S</t>
  </si>
  <si>
    <t>Capital budgeting example in this workbook, 10-14</t>
  </si>
  <si>
    <t>Capital budgeting example</t>
  </si>
  <si>
    <t>Stockco is considering four investments:</t>
  </si>
  <si>
    <t>Investment:</t>
  </si>
  <si>
    <t>NPV</t>
  </si>
  <si>
    <t>Cash outflow (t=0)</t>
  </si>
  <si>
    <t>Current cash available</t>
  </si>
  <si>
    <t>a) Formulate an IP to maximise the NPV obtained from investments 1-4.</t>
  </si>
  <si>
    <t>Stockco can invest in at most two investments</t>
  </si>
  <si>
    <t>If they invest in investment 2, then they must also invest in investment 1.</t>
  </si>
  <si>
    <t>If they invest in investment 2, then they may not invest in investment 4.</t>
  </si>
  <si>
    <t>b) What constraints should Stockco add to satisfy each of the following requirements? (hint: play around with scenarios)</t>
  </si>
  <si>
    <t>select x1 but not x2 - should be possible</t>
  </si>
  <si>
    <t>none selected - should not be possible (have to choose 1)</t>
  </si>
  <si>
    <t>select x2 but not x1 - should be possible</t>
  </si>
  <si>
    <t>select both x1 and x4 - should not be possible</t>
  </si>
  <si>
    <t>=?</t>
  </si>
  <si>
    <t>Fun with binary variable constraints</t>
  </si>
  <si>
    <t>Six DV's (binary) to represent six alternative options - x1, x2, x3, x4, x5, x6</t>
  </si>
  <si>
    <t>Let's try the constraint x1+x4 = 1</t>
  </si>
  <si>
    <t>Scenario description</t>
  </si>
  <si>
    <t>Let's try the constraint x4 &lt;= x6, which we write as</t>
  </si>
  <si>
    <t>x4 - x6 &lt;= 0 (vars LHS, const RHS)</t>
  </si>
  <si>
    <t>However, if 4 is not selected, it is still possible to select 6 (dependant selection).</t>
  </si>
  <si>
    <t>Slightly more advanced examples (work through on your own)</t>
  </si>
  <si>
    <t>Let's try 2*x5 &lt;= x2 + x3</t>
  </si>
  <si>
    <t>what about x5 + 1 &lt;= x2 + x3? this will also give LHS =2 if we select 5</t>
  </si>
  <si>
    <t>but we should be able to select x5, or x2, or x3 on their own, together, or none at all</t>
  </si>
  <si>
    <t>Examples in class</t>
  </si>
  <si>
    <t>Obj Fun</t>
  </si>
  <si>
    <t>Solution</t>
  </si>
  <si>
    <t>Constrains</t>
  </si>
  <si>
    <t>Wiring</t>
  </si>
  <si>
    <t>Assembly</t>
  </si>
  <si>
    <t>Vars</t>
  </si>
  <si>
    <t>7C</t>
  </si>
  <si>
    <t>6F</t>
  </si>
  <si>
    <t>Income max</t>
  </si>
  <si>
    <t>INT Constraint</t>
  </si>
  <si>
    <t>Nothng</t>
  </si>
  <si>
    <t>Round Up</t>
  </si>
  <si>
    <t>Budget</t>
  </si>
  <si>
    <t>Already done in prev sheet</t>
  </si>
  <si>
    <t>Obj func</t>
  </si>
  <si>
    <t>Cost</t>
  </si>
  <si>
    <t>85x+1.5h</t>
  </si>
  <si>
    <t>x</t>
  </si>
  <si>
    <t>h</t>
  </si>
  <si>
    <t>Total</t>
  </si>
  <si>
    <t>Constraints</t>
  </si>
  <si>
    <t>a</t>
  </si>
  <si>
    <t>b</t>
  </si>
  <si>
    <t xml:space="preserve">c </t>
  </si>
  <si>
    <t>Mixed Int</t>
  </si>
  <si>
    <t>Select</t>
  </si>
  <si>
    <t>a.)</t>
  </si>
  <si>
    <t>OBJ</t>
  </si>
  <si>
    <t>Inv1+Inv2+inv3+Inv4</t>
  </si>
  <si>
    <t>Max NPV</t>
  </si>
  <si>
    <t>Cash available</t>
  </si>
  <si>
    <t>With binary</t>
  </si>
  <si>
    <t>b.)1</t>
  </si>
  <si>
    <t>2 purchases</t>
  </si>
  <si>
    <t>b.)2</t>
  </si>
  <si>
    <t>=</t>
  </si>
  <si>
    <t>b.)3</t>
  </si>
  <si>
    <t>1 and 2</t>
  </si>
  <si>
    <t>cant do 4 if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</si>
</sst>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&quot;* #,##0.00_-;\-&quot;R&quot;* #,##0.00_-;_-&quot;R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0" xfId="0" applyFont="1"/>
    <xf numFmtId="164" fontId="0" fillId="0" borderId="0" xfId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16" fontId="0" fillId="0" borderId="1" xfId="0" quotePrefix="1" applyNumberFormat="1" applyBorder="1" applyAlignment="1">
      <alignment wrapText="1"/>
    </xf>
    <xf numFmtId="16" fontId="0" fillId="0" borderId="0" xfId="0" quotePrefix="1" applyNumberFormat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3" xfId="0" quotePrefix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Alignment="1">
      <alignment horizontal="left" indent="1"/>
    </xf>
    <xf numFmtId="0" fontId="0" fillId="6" borderId="0" xfId="0" applyFill="1"/>
    <xf numFmtId="0" fontId="0" fillId="7" borderId="0" xfId="0" applyFill="1"/>
    <xf numFmtId="0" fontId="8" fillId="0" borderId="0" xfId="0" applyFont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</xdr:row>
      <xdr:rowOff>137160</xdr:rowOff>
    </xdr:from>
    <xdr:to>
      <xdr:col>5</xdr:col>
      <xdr:colOff>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25911A-AF6D-4BA1-8544-FD6D5D992A60}"/>
            </a:ext>
          </a:extLst>
        </xdr:cNvPr>
        <xdr:cNvSpPr txBox="1"/>
      </xdr:nvSpPr>
      <xdr:spPr>
        <a:xfrm>
          <a:off x="137160" y="320040"/>
          <a:ext cx="4709160" cy="272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For the final week we will focus</a:t>
          </a:r>
          <a:r>
            <a:rPr lang="en-ZA" sz="1100" baseline="0"/>
            <a:t> on 10.1 Integer Programming, and 10.2 Binary variables, as set out in the table below.</a:t>
          </a:r>
        </a:p>
        <a:p>
          <a:endParaRPr lang="en-ZA" sz="1100" baseline="0"/>
        </a:p>
        <a:p>
          <a:r>
            <a:rPr lang="en-ZA" sz="1100" baseline="0"/>
            <a:t>Sections 10.3 Goal Programming and 10.4 Non-linear programming will not be covered in class, nor will students be examined on any material from them.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223632</xdr:colOff>
      <xdr:row>0</xdr:row>
      <xdr:rowOff>0</xdr:rowOff>
    </xdr:from>
    <xdr:to>
      <xdr:col>17</xdr:col>
      <xdr:colOff>8283</xdr:colOff>
      <xdr:row>14</xdr:row>
      <xdr:rowOff>136099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1D6FF-FE0F-453E-95A9-6D464520A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2" y="0"/>
          <a:ext cx="4075043" cy="2803099"/>
        </a:xfrm>
        <a:prstGeom prst="rect">
          <a:avLst/>
        </a:prstGeom>
      </xdr:spPr>
    </xdr:pic>
    <xdr:clientData/>
  </xdr:twoCellAnchor>
  <xdr:twoCellAnchor editAs="oneCell">
    <xdr:from>
      <xdr:col>10</xdr:col>
      <xdr:colOff>198783</xdr:colOff>
      <xdr:row>14</xdr:row>
      <xdr:rowOff>137234</xdr:rowOff>
    </xdr:from>
    <xdr:to>
      <xdr:col>17</xdr:col>
      <xdr:colOff>281609</xdr:colOff>
      <xdr:row>28</xdr:row>
      <xdr:rowOff>96642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FC629-1FE2-4413-B670-EEB1FE8AA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7913" y="2804234"/>
          <a:ext cx="4373218" cy="2626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34A-FBC5-4570-9861-943EE033FE6B}">
  <dimension ref="B1:E16"/>
  <sheetViews>
    <sheetView zoomScale="140" zoomScaleNormal="140" workbookViewId="0">
      <selection activeCell="D19" sqref="D19"/>
    </sheetView>
  </sheetViews>
  <sheetFormatPr baseColWidth="10" defaultColWidth="8.83203125" defaultRowHeight="15" x14ac:dyDescent="0.2"/>
  <cols>
    <col min="3" max="3" width="29.5" bestFit="1" customWidth="1"/>
    <col min="4" max="4" width="27.83203125" bestFit="1" customWidth="1"/>
    <col min="5" max="5" width="20.6640625" customWidth="1"/>
  </cols>
  <sheetData>
    <row r="1" spans="2:5" x14ac:dyDescent="0.2">
      <c r="B1" s="7" t="s">
        <v>121</v>
      </c>
    </row>
    <row r="10" spans="2:5" ht="16" thickBot="1" x14ac:dyDescent="0.25"/>
    <row r="11" spans="2:5" ht="17" thickBot="1" x14ac:dyDescent="0.25">
      <c r="B11" s="4" t="s">
        <v>1</v>
      </c>
      <c r="C11" s="5" t="s">
        <v>0</v>
      </c>
      <c r="D11" s="5" t="s">
        <v>161</v>
      </c>
      <c r="E11" s="6" t="s">
        <v>131</v>
      </c>
    </row>
    <row r="12" spans="2:5" ht="16" x14ac:dyDescent="0.2">
      <c r="B12" s="22" t="s">
        <v>2</v>
      </c>
      <c r="C12" s="1" t="s">
        <v>4</v>
      </c>
      <c r="D12" s="23" t="s">
        <v>38</v>
      </c>
      <c r="E12" s="24" t="s">
        <v>6</v>
      </c>
    </row>
    <row r="13" spans="2:5" ht="49" thickBot="1" x14ac:dyDescent="0.25">
      <c r="B13" s="25" t="s">
        <v>3</v>
      </c>
      <c r="C13" s="3" t="s">
        <v>5</v>
      </c>
      <c r="D13" s="26" t="s">
        <v>133</v>
      </c>
      <c r="E13" s="27" t="s">
        <v>132</v>
      </c>
    </row>
    <row r="14" spans="2:5" x14ac:dyDescent="0.2">
      <c r="C14" s="1"/>
    </row>
    <row r="15" spans="2:5" x14ac:dyDescent="0.2">
      <c r="C15" s="1"/>
    </row>
    <row r="16" spans="2:5" x14ac:dyDescent="0.2">
      <c r="C16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698D-936A-4F5A-AD4F-8272F8D177CC}">
  <dimension ref="A1:F39"/>
  <sheetViews>
    <sheetView topLeftCell="A24" zoomScale="125" zoomScaleNormal="140" workbookViewId="0">
      <selection activeCell="I38" sqref="I38"/>
    </sheetView>
  </sheetViews>
  <sheetFormatPr baseColWidth="10" defaultColWidth="8.83203125" defaultRowHeight="15" x14ac:dyDescent="0.2"/>
  <sheetData>
    <row r="1" spans="1:3" x14ac:dyDescent="0.2">
      <c r="A1" s="7" t="s">
        <v>7</v>
      </c>
    </row>
    <row r="2" spans="1:3" x14ac:dyDescent="0.2">
      <c r="A2" t="s">
        <v>8</v>
      </c>
    </row>
    <row r="3" spans="1:3" x14ac:dyDescent="0.2">
      <c r="A3" t="s">
        <v>9</v>
      </c>
    </row>
    <row r="5" spans="1:3" x14ac:dyDescent="0.2">
      <c r="A5" t="s">
        <v>10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13</v>
      </c>
    </row>
    <row r="10" spans="1:3" x14ac:dyDescent="0.2">
      <c r="A10" t="s">
        <v>20</v>
      </c>
    </row>
    <row r="11" spans="1:3" x14ac:dyDescent="0.2">
      <c r="B11" t="s">
        <v>14</v>
      </c>
    </row>
    <row r="12" spans="1:3" x14ac:dyDescent="0.2">
      <c r="C12" t="s">
        <v>15</v>
      </c>
    </row>
    <row r="13" spans="1:3" x14ac:dyDescent="0.2">
      <c r="C13" t="s">
        <v>16</v>
      </c>
    </row>
    <row r="15" spans="1:3" x14ac:dyDescent="0.2">
      <c r="B15" t="s">
        <v>17</v>
      </c>
    </row>
    <row r="16" spans="1:3" x14ac:dyDescent="0.2">
      <c r="C16" t="s">
        <v>18</v>
      </c>
    </row>
    <row r="17" spans="1:6" x14ac:dyDescent="0.2">
      <c r="C17" t="s">
        <v>19</v>
      </c>
    </row>
    <row r="19" spans="1:6" x14ac:dyDescent="0.2">
      <c r="A19" t="s">
        <v>21</v>
      </c>
    </row>
    <row r="21" spans="1:6" x14ac:dyDescent="0.2">
      <c r="A21" t="s">
        <v>22</v>
      </c>
    </row>
    <row r="22" spans="1:6" x14ac:dyDescent="0.2">
      <c r="B22" t="s">
        <v>23</v>
      </c>
    </row>
    <row r="24" spans="1:6" x14ac:dyDescent="0.2">
      <c r="A24" t="s">
        <v>167</v>
      </c>
      <c r="B24">
        <v>7</v>
      </c>
      <c r="C24">
        <v>6</v>
      </c>
    </row>
    <row r="25" spans="1:6" x14ac:dyDescent="0.2">
      <c r="A25" t="s">
        <v>162</v>
      </c>
      <c r="B25" t="s">
        <v>168</v>
      </c>
      <c r="C25" t="s">
        <v>169</v>
      </c>
      <c r="D25" s="30" t="s">
        <v>170</v>
      </c>
    </row>
    <row r="26" spans="1:6" x14ac:dyDescent="0.2">
      <c r="A26" t="s">
        <v>163</v>
      </c>
      <c r="B26" s="29">
        <v>3.75</v>
      </c>
      <c r="C26" s="29">
        <v>1.4999999999999998</v>
      </c>
      <c r="D26" s="30">
        <f>SUMPRODUCT(B24:C24,B26:C26)</f>
        <v>35.25</v>
      </c>
    </row>
    <row r="28" spans="1:6" x14ac:dyDescent="0.2">
      <c r="A28" t="s">
        <v>164</v>
      </c>
      <c r="D28" t="s">
        <v>55</v>
      </c>
      <c r="F28" t="s">
        <v>54</v>
      </c>
    </row>
    <row r="29" spans="1:6" x14ac:dyDescent="0.2">
      <c r="A29" t="s">
        <v>165</v>
      </c>
      <c r="B29">
        <v>2</v>
      </c>
      <c r="C29">
        <v>3</v>
      </c>
      <c r="D29">
        <f>SUMPRODUCT(B29:C29,$B$26:$C$26)</f>
        <v>12</v>
      </c>
      <c r="E29" t="s">
        <v>36</v>
      </c>
      <c r="F29">
        <v>12</v>
      </c>
    </row>
    <row r="30" spans="1:6" x14ac:dyDescent="0.2">
      <c r="A30" t="s">
        <v>166</v>
      </c>
      <c r="B30">
        <v>6</v>
      </c>
      <c r="C30">
        <v>5</v>
      </c>
      <c r="D30">
        <f>SUMPRODUCT(B30:C30,$B$26:$C$26)</f>
        <v>30</v>
      </c>
      <c r="E30" t="s">
        <v>36</v>
      </c>
      <c r="F30">
        <v>30</v>
      </c>
    </row>
    <row r="33" spans="1:6" x14ac:dyDescent="0.2">
      <c r="A33" t="s">
        <v>167</v>
      </c>
      <c r="B33">
        <v>7</v>
      </c>
      <c r="C33">
        <v>6</v>
      </c>
    </row>
    <row r="34" spans="1:6" x14ac:dyDescent="0.2">
      <c r="A34" t="s">
        <v>162</v>
      </c>
      <c r="B34" t="s">
        <v>168</v>
      </c>
      <c r="C34" t="s">
        <v>169</v>
      </c>
      <c r="D34" s="30" t="s">
        <v>170</v>
      </c>
    </row>
    <row r="35" spans="1:6" x14ac:dyDescent="0.2">
      <c r="A35" t="s">
        <v>163</v>
      </c>
      <c r="B35" s="29">
        <v>5</v>
      </c>
      <c r="C35" s="29">
        <v>0</v>
      </c>
      <c r="D35" s="30">
        <f>SUMPRODUCT(B33:C33,B35:C35)</f>
        <v>35</v>
      </c>
    </row>
    <row r="37" spans="1:6" x14ac:dyDescent="0.2">
      <c r="A37" t="s">
        <v>164</v>
      </c>
      <c r="D37" t="s">
        <v>55</v>
      </c>
      <c r="F37" t="s">
        <v>54</v>
      </c>
    </row>
    <row r="38" spans="1:6" x14ac:dyDescent="0.2">
      <c r="A38" t="s">
        <v>165</v>
      </c>
      <c r="B38">
        <v>2</v>
      </c>
      <c r="C38">
        <v>3</v>
      </c>
      <c r="D38">
        <f>SUMPRODUCT(B38:C38,$B$35:$C$35)</f>
        <v>10</v>
      </c>
      <c r="E38" t="s">
        <v>36</v>
      </c>
      <c r="F38">
        <v>12</v>
      </c>
    </row>
    <row r="39" spans="1:6" x14ac:dyDescent="0.2">
      <c r="A39" t="s">
        <v>166</v>
      </c>
      <c r="B39">
        <v>6</v>
      </c>
      <c r="C39">
        <v>5</v>
      </c>
      <c r="D39">
        <f>SUMPRODUCT(B39:C39,$B$35:$C$35)</f>
        <v>30</v>
      </c>
      <c r="E39" t="s">
        <v>36</v>
      </c>
      <c r="F39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F639-9E02-40B0-BD45-AA0562B7607D}">
  <dimension ref="A1:T35"/>
  <sheetViews>
    <sheetView topLeftCell="A15" zoomScale="112" zoomScaleNormal="140" workbookViewId="0">
      <selection activeCell="H42" sqref="H42"/>
    </sheetView>
  </sheetViews>
  <sheetFormatPr baseColWidth="10" defaultColWidth="8.83203125" defaultRowHeight="15" x14ac:dyDescent="0.2"/>
  <cols>
    <col min="1" max="1" width="11.6640625" customWidth="1"/>
    <col min="2" max="2" width="11.83203125" customWidth="1"/>
    <col min="3" max="3" width="11.1640625" customWidth="1"/>
  </cols>
  <sheetData>
    <row r="1" spans="1:2" x14ac:dyDescent="0.2">
      <c r="A1" s="7" t="s">
        <v>122</v>
      </c>
    </row>
    <row r="3" spans="1:2" x14ac:dyDescent="0.2">
      <c r="A3" t="s">
        <v>24</v>
      </c>
    </row>
    <row r="4" spans="1:2" x14ac:dyDescent="0.2">
      <c r="A4" t="s">
        <v>123</v>
      </c>
    </row>
    <row r="6" spans="1:2" x14ac:dyDescent="0.2">
      <c r="A6" t="s">
        <v>25</v>
      </c>
    </row>
    <row r="7" spans="1:2" x14ac:dyDescent="0.2">
      <c r="B7" t="s">
        <v>124</v>
      </c>
    </row>
    <row r="8" spans="1:2" x14ac:dyDescent="0.2">
      <c r="B8" t="s">
        <v>125</v>
      </c>
    </row>
    <row r="10" spans="1:2" x14ac:dyDescent="0.2">
      <c r="A10" t="s">
        <v>26</v>
      </c>
    </row>
    <row r="12" spans="1:2" x14ac:dyDescent="0.2">
      <c r="A12" t="s">
        <v>27</v>
      </c>
    </row>
    <row r="14" spans="1:2" x14ac:dyDescent="0.2">
      <c r="A14" t="s">
        <v>126</v>
      </c>
    </row>
    <row r="16" spans="1:2" x14ac:dyDescent="0.2">
      <c r="A16" t="s">
        <v>96</v>
      </c>
    </row>
    <row r="18" spans="1:20" x14ac:dyDescent="0.2">
      <c r="A18" t="s">
        <v>97</v>
      </c>
    </row>
    <row r="20" spans="1:20" x14ac:dyDescent="0.2">
      <c r="A20" t="s">
        <v>72</v>
      </c>
      <c r="B20" t="s">
        <v>98</v>
      </c>
      <c r="D20" t="s">
        <v>99</v>
      </c>
    </row>
    <row r="21" spans="1:20" x14ac:dyDescent="0.2">
      <c r="B21" t="s">
        <v>100</v>
      </c>
      <c r="D21" t="s">
        <v>101</v>
      </c>
    </row>
    <row r="22" spans="1:20" x14ac:dyDescent="0.2">
      <c r="B22" t="s">
        <v>102</v>
      </c>
      <c r="D22" t="s">
        <v>103</v>
      </c>
    </row>
    <row r="23" spans="1:20" x14ac:dyDescent="0.2">
      <c r="B23" t="s">
        <v>104</v>
      </c>
      <c r="D23" t="s">
        <v>105</v>
      </c>
    </row>
    <row r="25" spans="1:20" x14ac:dyDescent="0.2">
      <c r="A25" s="31" t="s">
        <v>171</v>
      </c>
      <c r="B25" t="s">
        <v>31</v>
      </c>
      <c r="C25" t="s">
        <v>32</v>
      </c>
      <c r="H25" s="12" t="s">
        <v>172</v>
      </c>
      <c r="I25" t="s">
        <v>31</v>
      </c>
      <c r="J25" t="s">
        <v>32</v>
      </c>
      <c r="O25" s="12" t="s">
        <v>173</v>
      </c>
      <c r="P25" t="s">
        <v>31</v>
      </c>
      <c r="Q25" t="s">
        <v>32</v>
      </c>
    </row>
    <row r="26" spans="1:20" x14ac:dyDescent="0.2">
      <c r="A26" t="s">
        <v>28</v>
      </c>
      <c r="B26" t="s">
        <v>29</v>
      </c>
      <c r="C26" t="s">
        <v>30</v>
      </c>
      <c r="H26" t="s">
        <v>28</v>
      </c>
      <c r="I26" t="s">
        <v>29</v>
      </c>
      <c r="J26" t="s">
        <v>30</v>
      </c>
      <c r="O26" t="s">
        <v>28</v>
      </c>
      <c r="P26" t="s">
        <v>29</v>
      </c>
      <c r="Q26" t="s">
        <v>30</v>
      </c>
    </row>
    <row r="27" spans="1:20" x14ac:dyDescent="0.2">
      <c r="A27" t="s">
        <v>33</v>
      </c>
      <c r="B27" s="15">
        <v>4</v>
      </c>
      <c r="C27" s="16">
        <v>1</v>
      </c>
      <c r="H27" t="s">
        <v>33</v>
      </c>
      <c r="I27" s="15">
        <v>1.9999999999999996</v>
      </c>
      <c r="J27" s="16">
        <v>4.25</v>
      </c>
      <c r="O27" t="s">
        <v>33</v>
      </c>
      <c r="P27" s="15">
        <v>1.9999999999999996</v>
      </c>
      <c r="Q27" s="16">
        <f>ROUNDUP(4.25,0)</f>
        <v>5</v>
      </c>
    </row>
    <row r="28" spans="1:20" x14ac:dyDescent="0.2">
      <c r="A28" t="s">
        <v>37</v>
      </c>
      <c r="B28">
        <v>8200</v>
      </c>
      <c r="C28">
        <v>5100</v>
      </c>
      <c r="D28">
        <f>SUMPRODUCT($B$27:$C$27,B28:C28)</f>
        <v>37900</v>
      </c>
      <c r="H28" t="s">
        <v>37</v>
      </c>
      <c r="I28">
        <v>8200</v>
      </c>
      <c r="J28">
        <v>5100</v>
      </c>
      <c r="K28">
        <f>SUMPRODUCT(I27:J27,I28:J28)</f>
        <v>38075</v>
      </c>
      <c r="O28" t="s">
        <v>37</v>
      </c>
      <c r="P28">
        <v>8200</v>
      </c>
      <c r="Q28">
        <v>5100</v>
      </c>
      <c r="R28">
        <f>SUMPRODUCT(P27:Q27,P28:Q28)</f>
        <v>41900</v>
      </c>
    </row>
    <row r="30" spans="1:20" x14ac:dyDescent="0.2">
      <c r="A30" t="s">
        <v>35</v>
      </c>
      <c r="D30" t="s">
        <v>55</v>
      </c>
      <c r="E30" t="s">
        <v>56</v>
      </c>
      <c r="F30" t="s">
        <v>54</v>
      </c>
      <c r="H30" t="s">
        <v>35</v>
      </c>
      <c r="K30" t="s">
        <v>55</v>
      </c>
      <c r="L30" t="s">
        <v>56</v>
      </c>
      <c r="M30" t="s">
        <v>54</v>
      </c>
      <c r="O30" t="s">
        <v>35</v>
      </c>
      <c r="R30" t="s">
        <v>55</v>
      </c>
      <c r="S30" t="s">
        <v>56</v>
      </c>
      <c r="T30" t="s">
        <v>54</v>
      </c>
    </row>
    <row r="31" spans="1:20" x14ac:dyDescent="0.2">
      <c r="A31" t="s">
        <v>106</v>
      </c>
      <c r="B31">
        <v>390</v>
      </c>
      <c r="C31">
        <v>240</v>
      </c>
      <c r="D31">
        <f>SUMPRODUCT($B$27:$C$27,B31:C31)</f>
        <v>1800</v>
      </c>
      <c r="E31" t="s">
        <v>36</v>
      </c>
      <c r="F31">
        <v>1800</v>
      </c>
      <c r="H31" t="s">
        <v>106</v>
      </c>
      <c r="I31">
        <v>390</v>
      </c>
      <c r="J31">
        <v>240</v>
      </c>
      <c r="K31">
        <f>SUMPRODUCT($I$27:$J$27,I31:J31)</f>
        <v>1799.9999999999998</v>
      </c>
      <c r="L31" t="s">
        <v>36</v>
      </c>
      <c r="M31">
        <v>1800</v>
      </c>
      <c r="O31" t="s">
        <v>106</v>
      </c>
      <c r="P31">
        <v>390</v>
      </c>
      <c r="Q31">
        <v>240</v>
      </c>
      <c r="R31">
        <f>SUMPRODUCT($I$27:$J$27,P31:Q31)</f>
        <v>1799.9999999999998</v>
      </c>
      <c r="S31" t="s">
        <v>36</v>
      </c>
      <c r="T31">
        <v>1800</v>
      </c>
    </row>
    <row r="32" spans="1:20" x14ac:dyDescent="0.2">
      <c r="A32" t="s">
        <v>109</v>
      </c>
      <c r="C32">
        <v>1</v>
      </c>
      <c r="D32">
        <f>SUMPRODUCT($B$27:$C$27,B32:C32)</f>
        <v>1</v>
      </c>
      <c r="E32" t="s">
        <v>36</v>
      </c>
      <c r="F32">
        <v>6</v>
      </c>
      <c r="H32" t="s">
        <v>109</v>
      </c>
      <c r="J32">
        <v>1</v>
      </c>
      <c r="K32">
        <f t="shared" ref="K32:K33" si="0">SUMPRODUCT($I$27:$J$27,I32:J32)</f>
        <v>4.25</v>
      </c>
      <c r="L32" t="s">
        <v>36</v>
      </c>
      <c r="M32">
        <v>6</v>
      </c>
      <c r="O32" t="s">
        <v>109</v>
      </c>
      <c r="Q32">
        <v>1</v>
      </c>
      <c r="R32">
        <f t="shared" ref="R32:R33" si="1">SUMPRODUCT($I$27:$J$27,P32:Q32)</f>
        <v>4.25</v>
      </c>
      <c r="S32" t="s">
        <v>36</v>
      </c>
      <c r="T32">
        <v>6</v>
      </c>
    </row>
    <row r="33" spans="1:20" x14ac:dyDescent="0.2">
      <c r="A33" t="s">
        <v>107</v>
      </c>
      <c r="B33">
        <v>1</v>
      </c>
      <c r="D33">
        <f t="shared" ref="D33" si="2">SUMPRODUCT($B$27:$C$27,B33:C33)</f>
        <v>4</v>
      </c>
      <c r="E33" t="s">
        <v>108</v>
      </c>
      <c r="F33">
        <v>2</v>
      </c>
      <c r="H33" t="s">
        <v>107</v>
      </c>
      <c r="I33">
        <v>1</v>
      </c>
      <c r="K33">
        <f t="shared" si="0"/>
        <v>1.9999999999999996</v>
      </c>
      <c r="L33" t="s">
        <v>108</v>
      </c>
      <c r="M33">
        <v>2</v>
      </c>
      <c r="O33" t="s">
        <v>107</v>
      </c>
      <c r="P33">
        <v>1</v>
      </c>
      <c r="R33">
        <f t="shared" si="1"/>
        <v>1.9999999999999996</v>
      </c>
      <c r="S33" t="s">
        <v>108</v>
      </c>
      <c r="T33">
        <v>2</v>
      </c>
    </row>
    <row r="35" spans="1:20" x14ac:dyDescent="0.2">
      <c r="A35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E659-86EC-4768-BC1B-552A5A45D0D8}">
  <dimension ref="A1:G20"/>
  <sheetViews>
    <sheetView zoomScale="140" zoomScaleNormal="140" workbookViewId="0">
      <selection activeCell="G14" sqref="G14"/>
    </sheetView>
  </sheetViews>
  <sheetFormatPr baseColWidth="10" defaultColWidth="8.83203125" defaultRowHeight="15" x14ac:dyDescent="0.2"/>
  <cols>
    <col min="2" max="2" width="12.33203125" customWidth="1"/>
    <col min="3" max="3" width="11.83203125" customWidth="1"/>
  </cols>
  <sheetData>
    <row r="1" spans="1:7" x14ac:dyDescent="0.2">
      <c r="A1" t="s">
        <v>128</v>
      </c>
    </row>
    <row r="3" spans="1:7" x14ac:dyDescent="0.2">
      <c r="A3" t="s">
        <v>96</v>
      </c>
    </row>
    <row r="5" spans="1:7" x14ac:dyDescent="0.2">
      <c r="A5" t="s">
        <v>97</v>
      </c>
    </row>
    <row r="7" spans="1:7" x14ac:dyDescent="0.2">
      <c r="A7" t="s">
        <v>72</v>
      </c>
      <c r="B7" t="s">
        <v>98</v>
      </c>
      <c r="D7" t="s">
        <v>99</v>
      </c>
    </row>
    <row r="8" spans="1:7" x14ac:dyDescent="0.2">
      <c r="B8" t="s">
        <v>100</v>
      </c>
      <c r="D8" t="s">
        <v>101</v>
      </c>
    </row>
    <row r="9" spans="1:7" x14ac:dyDescent="0.2">
      <c r="B9" t="s">
        <v>102</v>
      </c>
      <c r="D9" t="s">
        <v>103</v>
      </c>
    </row>
    <row r="10" spans="1:7" x14ac:dyDescent="0.2">
      <c r="B10" t="s">
        <v>110</v>
      </c>
      <c r="D10" t="s">
        <v>105</v>
      </c>
      <c r="E10" t="s">
        <v>111</v>
      </c>
    </row>
    <row r="12" spans="1:7" x14ac:dyDescent="0.2">
      <c r="B12" t="s">
        <v>31</v>
      </c>
      <c r="C12" t="s">
        <v>32</v>
      </c>
    </row>
    <row r="13" spans="1:7" x14ac:dyDescent="0.2">
      <c r="A13" t="s">
        <v>28</v>
      </c>
      <c r="B13" t="s">
        <v>29</v>
      </c>
      <c r="C13" t="s">
        <v>30</v>
      </c>
      <c r="G13" s="12" t="s">
        <v>175</v>
      </c>
    </row>
    <row r="14" spans="1:7" x14ac:dyDescent="0.2">
      <c r="A14" t="s">
        <v>33</v>
      </c>
      <c r="B14">
        <v>0</v>
      </c>
      <c r="C14" s="12">
        <v>0</v>
      </c>
    </row>
    <row r="15" spans="1:7" x14ac:dyDescent="0.2">
      <c r="A15" t="s">
        <v>34</v>
      </c>
      <c r="B15">
        <v>390</v>
      </c>
      <c r="C15">
        <v>240</v>
      </c>
      <c r="D15">
        <f>SUMPRODUCT(B14:C14,B15:C15)</f>
        <v>0</v>
      </c>
    </row>
    <row r="17" spans="1:6" x14ac:dyDescent="0.2">
      <c r="A17" t="s">
        <v>35</v>
      </c>
      <c r="D17" t="s">
        <v>55</v>
      </c>
      <c r="F17" t="s">
        <v>54</v>
      </c>
    </row>
    <row r="18" spans="1:6" x14ac:dyDescent="0.2">
      <c r="A18" t="s">
        <v>107</v>
      </c>
      <c r="D18">
        <f>SUMPRODUCT(B18:C18,$B$14:$C$14)</f>
        <v>0</v>
      </c>
      <c r="E18" t="s">
        <v>108</v>
      </c>
      <c r="F18">
        <v>2</v>
      </c>
    </row>
    <row r="19" spans="1:6" x14ac:dyDescent="0.2">
      <c r="A19" t="s">
        <v>109</v>
      </c>
      <c r="D19">
        <f t="shared" ref="D19:D20" si="0">SUMPRODUCT(B19:C19,$B$14:$C$14)</f>
        <v>0</v>
      </c>
      <c r="E19" t="s">
        <v>36</v>
      </c>
      <c r="F19">
        <v>6</v>
      </c>
    </row>
    <row r="20" spans="1:6" x14ac:dyDescent="0.2">
      <c r="A20" t="s">
        <v>174</v>
      </c>
      <c r="D20">
        <f t="shared" si="0"/>
        <v>0</v>
      </c>
      <c r="E20" t="s">
        <v>36</v>
      </c>
      <c r="F20">
        <v>1800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37A3C-C889-45DD-A093-068F39856D4B}">
  <dimension ref="A1:O25"/>
  <sheetViews>
    <sheetView topLeftCell="A9" zoomScaleNormal="140" workbookViewId="0">
      <selection activeCell="J20" sqref="J20"/>
    </sheetView>
  </sheetViews>
  <sheetFormatPr baseColWidth="10" defaultColWidth="8.83203125" defaultRowHeight="15" x14ac:dyDescent="0.2"/>
  <cols>
    <col min="1" max="1" width="11" customWidth="1"/>
    <col min="3" max="3" width="9" customWidth="1"/>
    <col min="4" max="4" width="11.5" customWidth="1"/>
  </cols>
  <sheetData>
    <row r="1" spans="1:4" x14ac:dyDescent="0.2">
      <c r="A1" s="7" t="s">
        <v>129</v>
      </c>
    </row>
    <row r="2" spans="1:4" x14ac:dyDescent="0.2">
      <c r="B2" t="s">
        <v>39</v>
      </c>
    </row>
    <row r="3" spans="1:4" x14ac:dyDescent="0.2">
      <c r="B3" t="s">
        <v>40</v>
      </c>
    </row>
    <row r="4" spans="1:4" x14ac:dyDescent="0.2">
      <c r="A4" t="s">
        <v>41</v>
      </c>
    </row>
    <row r="6" spans="1:4" s="1" customFormat="1" ht="80" x14ac:dyDescent="0.2">
      <c r="A6" s="1" t="s">
        <v>48</v>
      </c>
      <c r="B6" s="1" t="s">
        <v>45</v>
      </c>
      <c r="C6" s="1" t="s">
        <v>46</v>
      </c>
      <c r="D6" s="1" t="s">
        <v>47</v>
      </c>
    </row>
    <row r="7" spans="1:4" x14ac:dyDescent="0.2">
      <c r="A7" t="s">
        <v>42</v>
      </c>
      <c r="B7">
        <v>30</v>
      </c>
      <c r="C7">
        <v>0.5</v>
      </c>
      <c r="D7">
        <v>2000</v>
      </c>
    </row>
    <row r="8" spans="1:4" x14ac:dyDescent="0.2">
      <c r="A8" t="s">
        <v>43</v>
      </c>
      <c r="B8">
        <v>18</v>
      </c>
      <c r="C8">
        <v>0.4</v>
      </c>
      <c r="D8">
        <v>800</v>
      </c>
    </row>
    <row r="9" spans="1:4" x14ac:dyDescent="0.2">
      <c r="A9" t="s">
        <v>44</v>
      </c>
      <c r="B9">
        <v>2</v>
      </c>
      <c r="C9">
        <v>0.1</v>
      </c>
      <c r="D9">
        <v>200</v>
      </c>
    </row>
    <row r="11" spans="1:4" x14ac:dyDescent="0.2">
      <c r="A11" t="s">
        <v>53</v>
      </c>
    </row>
    <row r="12" spans="1:4" x14ac:dyDescent="0.2">
      <c r="A12" t="s">
        <v>49</v>
      </c>
      <c r="B12" s="8">
        <v>85</v>
      </c>
      <c r="C12" t="s">
        <v>52</v>
      </c>
    </row>
    <row r="13" spans="1:4" x14ac:dyDescent="0.2">
      <c r="A13" t="s">
        <v>50</v>
      </c>
      <c r="B13" s="8">
        <v>1.5</v>
      </c>
      <c r="C13" t="s">
        <v>51</v>
      </c>
    </row>
    <row r="14" spans="1:4" x14ac:dyDescent="0.2">
      <c r="B14" s="8"/>
    </row>
    <row r="15" spans="1:4" x14ac:dyDescent="0.2">
      <c r="A15" t="s">
        <v>130</v>
      </c>
      <c r="B15" s="8"/>
    </row>
    <row r="17" spans="1:15" x14ac:dyDescent="0.2">
      <c r="A17" t="s">
        <v>176</v>
      </c>
      <c r="B17" t="s">
        <v>178</v>
      </c>
      <c r="H17" s="12" t="s">
        <v>186</v>
      </c>
      <c r="I17" t="s">
        <v>176</v>
      </c>
      <c r="J17" t="s">
        <v>178</v>
      </c>
    </row>
    <row r="18" spans="1:15" x14ac:dyDescent="0.2">
      <c r="A18" t="s">
        <v>167</v>
      </c>
      <c r="B18" t="s">
        <v>179</v>
      </c>
      <c r="C18" t="s">
        <v>180</v>
      </c>
      <c r="I18" t="s">
        <v>167</v>
      </c>
      <c r="J18" t="s">
        <v>179</v>
      </c>
      <c r="K18" t="s">
        <v>180</v>
      </c>
    </row>
    <row r="19" spans="1:15" x14ac:dyDescent="0.2">
      <c r="A19" t="s">
        <v>163</v>
      </c>
      <c r="B19">
        <v>44.444444444444443</v>
      </c>
      <c r="C19">
        <v>0</v>
      </c>
      <c r="D19" t="s">
        <v>181</v>
      </c>
      <c r="I19" t="s">
        <v>163</v>
      </c>
      <c r="J19">
        <v>44</v>
      </c>
      <c r="K19">
        <v>20</v>
      </c>
      <c r="L19" t="s">
        <v>181</v>
      </c>
    </row>
    <row r="20" spans="1:15" x14ac:dyDescent="0.2">
      <c r="A20" t="s">
        <v>177</v>
      </c>
      <c r="B20">
        <v>85</v>
      </c>
      <c r="C20">
        <v>1.5</v>
      </c>
      <c r="D20">
        <f>SUMPRODUCT(B19:C19,B20:C20)</f>
        <v>3777.7777777777778</v>
      </c>
      <c r="I20" t="s">
        <v>177</v>
      </c>
      <c r="J20">
        <v>85</v>
      </c>
      <c r="K20">
        <v>1.5</v>
      </c>
      <c r="L20">
        <f>SUMPRODUCT(J19:K19,J20:K20)</f>
        <v>3770</v>
      </c>
    </row>
    <row r="22" spans="1:15" x14ac:dyDescent="0.2">
      <c r="A22" t="s">
        <v>182</v>
      </c>
      <c r="E22" t="s">
        <v>55</v>
      </c>
      <c r="G22" t="s">
        <v>54</v>
      </c>
      <c r="I22" t="s">
        <v>182</v>
      </c>
      <c r="M22" t="s">
        <v>55</v>
      </c>
      <c r="O22" t="s">
        <v>54</v>
      </c>
    </row>
    <row r="23" spans="1:15" x14ac:dyDescent="0.2">
      <c r="A23" t="s">
        <v>183</v>
      </c>
      <c r="B23">
        <v>30</v>
      </c>
      <c r="C23">
        <v>0.5</v>
      </c>
      <c r="E23">
        <f>SUMPRODUCT($B$19:$C$19,B23:C23)</f>
        <v>1333.3333333333333</v>
      </c>
      <c r="F23" t="s">
        <v>36</v>
      </c>
      <c r="G23">
        <v>2000</v>
      </c>
      <c r="I23" t="s">
        <v>183</v>
      </c>
      <c r="J23">
        <v>30</v>
      </c>
      <c r="K23">
        <v>0.5</v>
      </c>
      <c r="M23">
        <f>SUMPRODUCT($J$19:$K$19,J23:K23)</f>
        <v>1330</v>
      </c>
      <c r="N23" t="s">
        <v>36</v>
      </c>
      <c r="O23">
        <v>2000</v>
      </c>
    </row>
    <row r="24" spans="1:15" x14ac:dyDescent="0.2">
      <c r="A24" t="s">
        <v>184</v>
      </c>
      <c r="B24">
        <v>18</v>
      </c>
      <c r="C24">
        <v>0.4</v>
      </c>
      <c r="E24">
        <f t="shared" ref="E24:E25" si="0">SUMPRODUCT($B$19:$C$19,B24:C24)</f>
        <v>800</v>
      </c>
      <c r="F24" t="s">
        <v>36</v>
      </c>
      <c r="G24">
        <v>800</v>
      </c>
      <c r="I24" t="s">
        <v>184</v>
      </c>
      <c r="J24">
        <v>18</v>
      </c>
      <c r="K24">
        <v>0.4</v>
      </c>
      <c r="M24">
        <f t="shared" ref="M24:M25" si="1">SUMPRODUCT($J$19:$K$19,J24:K24)</f>
        <v>800</v>
      </c>
      <c r="N24" t="s">
        <v>36</v>
      </c>
      <c r="O24">
        <v>800</v>
      </c>
    </row>
    <row r="25" spans="1:15" x14ac:dyDescent="0.2">
      <c r="A25" t="s">
        <v>185</v>
      </c>
      <c r="B25">
        <v>2</v>
      </c>
      <c r="C25">
        <v>0.1</v>
      </c>
      <c r="E25">
        <f t="shared" si="0"/>
        <v>88.888888888888886</v>
      </c>
      <c r="F25" t="s">
        <v>36</v>
      </c>
      <c r="G25">
        <v>200</v>
      </c>
      <c r="I25" t="s">
        <v>185</v>
      </c>
      <c r="J25">
        <v>2</v>
      </c>
      <c r="K25">
        <v>0.1</v>
      </c>
      <c r="M25">
        <f t="shared" si="1"/>
        <v>90</v>
      </c>
      <c r="N25" t="s">
        <v>36</v>
      </c>
      <c r="O25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B7DC-8C13-47D9-9D45-7554397C739C}">
  <dimension ref="A1:I82"/>
  <sheetViews>
    <sheetView topLeftCell="A33" zoomScale="189" zoomScaleNormal="140" workbookViewId="0">
      <selection activeCell="G22" sqref="G22"/>
    </sheetView>
  </sheetViews>
  <sheetFormatPr baseColWidth="10" defaultColWidth="8.83203125" defaultRowHeight="15" x14ac:dyDescent="0.2"/>
  <cols>
    <col min="1" max="1" width="17.5" customWidth="1"/>
    <col min="6" max="6" width="10.1640625" bestFit="1" customWidth="1"/>
    <col min="8" max="8" width="9.1640625" customWidth="1"/>
    <col min="9" max="9" width="68.1640625" bestFit="1" customWidth="1"/>
  </cols>
  <sheetData>
    <row r="1" spans="1:2" x14ac:dyDescent="0.2">
      <c r="A1" s="7" t="s">
        <v>57</v>
      </c>
    </row>
    <row r="2" spans="1:2" x14ac:dyDescent="0.2">
      <c r="A2" t="s">
        <v>58</v>
      </c>
    </row>
    <row r="3" spans="1:2" x14ac:dyDescent="0.2">
      <c r="A3" t="s">
        <v>59</v>
      </c>
    </row>
    <row r="4" spans="1:2" x14ac:dyDescent="0.2">
      <c r="B4" t="s">
        <v>60</v>
      </c>
    </row>
    <row r="6" spans="1:2" x14ac:dyDescent="0.2">
      <c r="A6" s="28" t="s">
        <v>150</v>
      </c>
    </row>
    <row r="7" spans="1:2" x14ac:dyDescent="0.2">
      <c r="A7" s="14"/>
    </row>
    <row r="8" spans="1:2" x14ac:dyDescent="0.2">
      <c r="A8" t="s">
        <v>151</v>
      </c>
    </row>
    <row r="9" spans="1:2" x14ac:dyDescent="0.2">
      <c r="A9" t="s">
        <v>73</v>
      </c>
    </row>
    <row r="11" spans="1:2" x14ac:dyDescent="0.2">
      <c r="A11" t="s">
        <v>62</v>
      </c>
      <c r="B11" t="s">
        <v>63</v>
      </c>
    </row>
    <row r="12" spans="1:2" x14ac:dyDescent="0.2">
      <c r="B12" t="s">
        <v>114</v>
      </c>
    </row>
    <row r="14" spans="1:2" x14ac:dyDescent="0.2">
      <c r="A14" t="s">
        <v>64</v>
      </c>
      <c r="B14" t="s">
        <v>65</v>
      </c>
    </row>
    <row r="16" spans="1:2" x14ac:dyDescent="0.2">
      <c r="B16" t="s">
        <v>152</v>
      </c>
    </row>
    <row r="17" spans="1:9" x14ac:dyDescent="0.2">
      <c r="B17" t="s">
        <v>112</v>
      </c>
      <c r="C17" t="s">
        <v>113</v>
      </c>
      <c r="D17" t="s">
        <v>55</v>
      </c>
      <c r="F17" t="s">
        <v>54</v>
      </c>
      <c r="I17" t="s">
        <v>153</v>
      </c>
    </row>
    <row r="18" spans="1:9" x14ac:dyDescent="0.2">
      <c r="A18" s="12" t="s">
        <v>187</v>
      </c>
      <c r="B18">
        <v>0</v>
      </c>
      <c r="C18">
        <v>0</v>
      </c>
      <c r="D18">
        <f>B18+C18</f>
        <v>0</v>
      </c>
      <c r="E18" s="2" t="s">
        <v>149</v>
      </c>
      <c r="F18">
        <v>1</v>
      </c>
      <c r="G18" t="b">
        <f>D18=F18</f>
        <v>0</v>
      </c>
      <c r="I18" s="10" t="s">
        <v>146</v>
      </c>
    </row>
    <row r="19" spans="1:9" x14ac:dyDescent="0.2">
      <c r="A19" s="12" t="s">
        <v>187</v>
      </c>
      <c r="B19">
        <v>1</v>
      </c>
      <c r="C19">
        <v>0</v>
      </c>
      <c r="D19">
        <f t="shared" ref="D19:D21" si="0">B19+C19</f>
        <v>1</v>
      </c>
      <c r="E19" s="2" t="s">
        <v>149</v>
      </c>
      <c r="F19">
        <v>1</v>
      </c>
      <c r="G19" t="b">
        <f t="shared" ref="G19:G21" si="1">D19=F19</f>
        <v>1</v>
      </c>
      <c r="I19" s="17" t="s">
        <v>145</v>
      </c>
    </row>
    <row r="20" spans="1:9" x14ac:dyDescent="0.2">
      <c r="A20" s="12" t="s">
        <v>187</v>
      </c>
      <c r="B20">
        <v>0</v>
      </c>
      <c r="C20">
        <v>1</v>
      </c>
      <c r="D20">
        <f t="shared" si="0"/>
        <v>1</v>
      </c>
      <c r="E20" s="2" t="s">
        <v>149</v>
      </c>
      <c r="F20">
        <v>1</v>
      </c>
      <c r="G20" t="b">
        <f t="shared" si="1"/>
        <v>1</v>
      </c>
      <c r="I20" s="17" t="s">
        <v>147</v>
      </c>
    </row>
    <row r="21" spans="1:9" x14ac:dyDescent="0.2">
      <c r="A21" s="12" t="s">
        <v>187</v>
      </c>
      <c r="B21">
        <v>1</v>
      </c>
      <c r="C21">
        <v>1</v>
      </c>
      <c r="D21">
        <f t="shared" si="0"/>
        <v>2</v>
      </c>
      <c r="E21" s="2" t="s">
        <v>149</v>
      </c>
      <c r="F21">
        <v>1</v>
      </c>
      <c r="G21" t="b">
        <f t="shared" si="1"/>
        <v>0</v>
      </c>
      <c r="I21" s="10" t="s">
        <v>148</v>
      </c>
    </row>
    <row r="23" spans="1:9" x14ac:dyDescent="0.2">
      <c r="A23" t="s">
        <v>66</v>
      </c>
      <c r="B23" t="s">
        <v>67</v>
      </c>
    </row>
    <row r="24" spans="1:9" x14ac:dyDescent="0.2">
      <c r="B24" t="s">
        <v>156</v>
      </c>
    </row>
    <row r="25" spans="1:9" x14ac:dyDescent="0.2">
      <c r="B25" t="s">
        <v>154</v>
      </c>
    </row>
    <row r="26" spans="1:9" x14ac:dyDescent="0.2">
      <c r="B26" t="s">
        <v>155</v>
      </c>
    </row>
    <row r="27" spans="1:9" x14ac:dyDescent="0.2">
      <c r="B27" t="s">
        <v>116</v>
      </c>
    </row>
    <row r="28" spans="1:9" x14ac:dyDescent="0.2">
      <c r="B28" t="s">
        <v>115</v>
      </c>
    </row>
    <row r="30" spans="1:9" x14ac:dyDescent="0.2">
      <c r="A30" s="28" t="s">
        <v>157</v>
      </c>
    </row>
    <row r="31" spans="1:9" x14ac:dyDescent="0.2">
      <c r="A31" t="s">
        <v>68</v>
      </c>
      <c r="B31" t="s">
        <v>69</v>
      </c>
    </row>
    <row r="32" spans="1:9" x14ac:dyDescent="0.2">
      <c r="C32" t="s">
        <v>84</v>
      </c>
    </row>
    <row r="33" spans="2:9" x14ac:dyDescent="0.2">
      <c r="C33" t="s">
        <v>76</v>
      </c>
    </row>
    <row r="34" spans="2:9" x14ac:dyDescent="0.2">
      <c r="C34" t="s">
        <v>74</v>
      </c>
    </row>
    <row r="35" spans="2:9" x14ac:dyDescent="0.2">
      <c r="C35" t="s">
        <v>75</v>
      </c>
    </row>
    <row r="37" spans="2:9" x14ac:dyDescent="0.2">
      <c r="B37" t="s">
        <v>158</v>
      </c>
    </row>
    <row r="38" spans="2:9" x14ac:dyDescent="0.2">
      <c r="B38" s="7" t="s">
        <v>80</v>
      </c>
    </row>
    <row r="39" spans="2:9" x14ac:dyDescent="0.2">
      <c r="B39" t="s">
        <v>77</v>
      </c>
      <c r="C39" t="s">
        <v>78</v>
      </c>
      <c r="D39" t="s">
        <v>79</v>
      </c>
      <c r="E39" t="s">
        <v>55</v>
      </c>
      <c r="F39" t="s">
        <v>54</v>
      </c>
      <c r="I39" t="s">
        <v>153</v>
      </c>
    </row>
    <row r="40" spans="2:9" x14ac:dyDescent="0.2">
      <c r="B40">
        <v>0</v>
      </c>
      <c r="C40">
        <v>0</v>
      </c>
      <c r="D40">
        <v>0</v>
      </c>
      <c r="E40">
        <f>2*B40</f>
        <v>0</v>
      </c>
      <c r="F40">
        <f>C40+D40</f>
        <v>0</v>
      </c>
      <c r="G40" t="b">
        <f>E40&lt;=F40</f>
        <v>1</v>
      </c>
      <c r="I40" s="17" t="s">
        <v>82</v>
      </c>
    </row>
    <row r="41" spans="2:9" x14ac:dyDescent="0.2">
      <c r="B41">
        <v>0</v>
      </c>
      <c r="C41">
        <v>1</v>
      </c>
      <c r="D41">
        <v>0</v>
      </c>
      <c r="E41">
        <f t="shared" ref="E41:E47" si="2">2*B41</f>
        <v>0</v>
      </c>
      <c r="F41">
        <f t="shared" ref="F41:F47" si="3">C41+D41</f>
        <v>1</v>
      </c>
      <c r="G41" t="b">
        <f t="shared" ref="G41:G47" si="4">E41&lt;=F41</f>
        <v>1</v>
      </c>
      <c r="I41" s="17" t="s">
        <v>81</v>
      </c>
    </row>
    <row r="42" spans="2:9" x14ac:dyDescent="0.2">
      <c r="B42">
        <v>0</v>
      </c>
      <c r="C42">
        <v>0</v>
      </c>
      <c r="D42">
        <v>1</v>
      </c>
      <c r="E42">
        <f t="shared" si="2"/>
        <v>0</v>
      </c>
      <c r="F42">
        <f t="shared" si="3"/>
        <v>1</v>
      </c>
      <c r="G42" t="b">
        <f t="shared" si="4"/>
        <v>1</v>
      </c>
      <c r="I42" s="17" t="s">
        <v>83</v>
      </c>
    </row>
    <row r="43" spans="2:9" x14ac:dyDescent="0.2">
      <c r="B43">
        <v>0</v>
      </c>
      <c r="C43">
        <v>1</v>
      </c>
      <c r="D43">
        <v>1</v>
      </c>
      <c r="E43">
        <f t="shared" si="2"/>
        <v>0</v>
      </c>
      <c r="F43">
        <f t="shared" si="3"/>
        <v>2</v>
      </c>
      <c r="G43" t="b">
        <f t="shared" si="4"/>
        <v>1</v>
      </c>
      <c r="I43" s="17" t="s">
        <v>85</v>
      </c>
    </row>
    <row r="44" spans="2:9" x14ac:dyDescent="0.2">
      <c r="B44">
        <v>1</v>
      </c>
      <c r="C44">
        <v>0</v>
      </c>
      <c r="D44">
        <v>0</v>
      </c>
      <c r="E44">
        <f t="shared" si="2"/>
        <v>2</v>
      </c>
      <c r="F44">
        <f t="shared" si="3"/>
        <v>0</v>
      </c>
      <c r="G44" t="b">
        <f t="shared" si="4"/>
        <v>0</v>
      </c>
      <c r="I44" s="10" t="s">
        <v>86</v>
      </c>
    </row>
    <row r="45" spans="2:9" x14ac:dyDescent="0.2">
      <c r="B45">
        <v>1</v>
      </c>
      <c r="C45">
        <v>1</v>
      </c>
      <c r="D45">
        <v>0</v>
      </c>
      <c r="E45">
        <f t="shared" si="2"/>
        <v>2</v>
      </c>
      <c r="F45">
        <f t="shared" si="3"/>
        <v>1</v>
      </c>
      <c r="G45" t="b">
        <f t="shared" si="4"/>
        <v>0</v>
      </c>
      <c r="I45" s="10" t="s">
        <v>87</v>
      </c>
    </row>
    <row r="46" spans="2:9" x14ac:dyDescent="0.2">
      <c r="B46">
        <v>1</v>
      </c>
      <c r="C46">
        <v>0</v>
      </c>
      <c r="D46">
        <v>1</v>
      </c>
      <c r="E46">
        <f t="shared" si="2"/>
        <v>2</v>
      </c>
      <c r="F46">
        <f t="shared" si="3"/>
        <v>1</v>
      </c>
      <c r="G46" t="b">
        <f t="shared" si="4"/>
        <v>0</v>
      </c>
      <c r="I46" s="10" t="s">
        <v>88</v>
      </c>
    </row>
    <row r="47" spans="2:9" x14ac:dyDescent="0.2">
      <c r="B47">
        <v>1</v>
      </c>
      <c r="C47">
        <v>1</v>
      </c>
      <c r="D47">
        <v>1</v>
      </c>
      <c r="E47">
        <f t="shared" si="2"/>
        <v>2</v>
      </c>
      <c r="F47">
        <f t="shared" si="3"/>
        <v>2</v>
      </c>
      <c r="G47" t="b">
        <f t="shared" si="4"/>
        <v>1</v>
      </c>
      <c r="I47" s="13" t="s">
        <v>89</v>
      </c>
    </row>
    <row r="49" spans="1:9" x14ac:dyDescent="0.2">
      <c r="B49" t="s">
        <v>159</v>
      </c>
    </row>
    <row r="50" spans="1:9" x14ac:dyDescent="0.2">
      <c r="B50" s="7" t="s">
        <v>80</v>
      </c>
    </row>
    <row r="51" spans="1:9" x14ac:dyDescent="0.2">
      <c r="B51" t="s">
        <v>77</v>
      </c>
      <c r="C51" t="s">
        <v>78</v>
      </c>
      <c r="D51" t="s">
        <v>79</v>
      </c>
      <c r="E51" t="s">
        <v>55</v>
      </c>
      <c r="F51" t="s">
        <v>54</v>
      </c>
      <c r="G51" t="s">
        <v>117</v>
      </c>
    </row>
    <row r="52" spans="1:9" x14ac:dyDescent="0.2">
      <c r="B52">
        <v>0</v>
      </c>
      <c r="C52">
        <v>0</v>
      </c>
      <c r="D52">
        <v>0</v>
      </c>
      <c r="E52">
        <f>B52+1</f>
        <v>1</v>
      </c>
      <c r="F52">
        <f>C52+D52</f>
        <v>0</v>
      </c>
      <c r="G52" t="b">
        <f>E52&lt;=F52</f>
        <v>0</v>
      </c>
      <c r="I52" s="10" t="s">
        <v>118</v>
      </c>
    </row>
    <row r="54" spans="1:9" x14ac:dyDescent="0.2">
      <c r="A54" t="s">
        <v>70</v>
      </c>
      <c r="B54" t="s">
        <v>71</v>
      </c>
    </row>
    <row r="55" spans="1:9" x14ac:dyDescent="0.2">
      <c r="C55" t="s">
        <v>91</v>
      </c>
    </row>
    <row r="56" spans="1:9" x14ac:dyDescent="0.2">
      <c r="C56" t="s">
        <v>160</v>
      </c>
    </row>
    <row r="57" spans="1:9" x14ac:dyDescent="0.2">
      <c r="C57" t="s">
        <v>90</v>
      </c>
    </row>
    <row r="58" spans="1:9" x14ac:dyDescent="0.2">
      <c r="B58" t="s">
        <v>119</v>
      </c>
    </row>
    <row r="59" spans="1:9" x14ac:dyDescent="0.2">
      <c r="B59" s="2"/>
    </row>
    <row r="60" spans="1:9" x14ac:dyDescent="0.2">
      <c r="B60" s="7" t="s">
        <v>80</v>
      </c>
    </row>
    <row r="61" spans="1:9" x14ac:dyDescent="0.2">
      <c r="B61" t="s">
        <v>77</v>
      </c>
      <c r="C61" t="s">
        <v>78</v>
      </c>
      <c r="D61" t="s">
        <v>79</v>
      </c>
      <c r="E61" t="s">
        <v>55</v>
      </c>
      <c r="F61" t="s">
        <v>54</v>
      </c>
      <c r="I61" t="s">
        <v>153</v>
      </c>
    </row>
    <row r="62" spans="1:9" x14ac:dyDescent="0.2">
      <c r="B62">
        <v>0</v>
      </c>
      <c r="C62">
        <v>0</v>
      </c>
      <c r="D62">
        <v>0</v>
      </c>
      <c r="E62">
        <f>2*B62</f>
        <v>0</v>
      </c>
      <c r="F62">
        <f>C62+D62</f>
        <v>0</v>
      </c>
      <c r="G62" s="18" t="b">
        <f>E62&gt;=F62</f>
        <v>1</v>
      </c>
      <c r="I62" s="13" t="s">
        <v>82</v>
      </c>
    </row>
    <row r="63" spans="1:9" x14ac:dyDescent="0.2">
      <c r="B63" s="7">
        <v>0</v>
      </c>
      <c r="C63" s="7">
        <v>1</v>
      </c>
      <c r="D63" s="7">
        <v>0</v>
      </c>
      <c r="E63" s="7">
        <f t="shared" ref="E63:E69" si="5">2*B63</f>
        <v>0</v>
      </c>
      <c r="F63" s="7">
        <f t="shared" ref="F63:F69" si="6">C63+D63</f>
        <v>1</v>
      </c>
      <c r="G63" s="20" t="b">
        <f t="shared" ref="G63:G68" si="7">E63&gt;=F63</f>
        <v>0</v>
      </c>
      <c r="H63" s="7"/>
      <c r="I63" s="21" t="s">
        <v>81</v>
      </c>
    </row>
    <row r="64" spans="1:9" x14ac:dyDescent="0.2">
      <c r="B64" s="7">
        <v>0</v>
      </c>
      <c r="C64" s="7">
        <v>0</v>
      </c>
      <c r="D64" s="7">
        <v>1</v>
      </c>
      <c r="E64" s="7">
        <f t="shared" si="5"/>
        <v>0</v>
      </c>
      <c r="F64" s="7">
        <f t="shared" si="6"/>
        <v>1</v>
      </c>
      <c r="G64" s="20" t="b">
        <f t="shared" si="7"/>
        <v>0</v>
      </c>
      <c r="H64" s="7"/>
      <c r="I64" s="21" t="s">
        <v>83</v>
      </c>
    </row>
    <row r="65" spans="2:9" x14ac:dyDescent="0.2">
      <c r="B65">
        <v>0</v>
      </c>
      <c r="C65">
        <v>1</v>
      </c>
      <c r="D65">
        <v>1</v>
      </c>
      <c r="E65">
        <f t="shared" si="5"/>
        <v>0</v>
      </c>
      <c r="F65">
        <f t="shared" si="6"/>
        <v>2</v>
      </c>
      <c r="G65" s="19" t="b">
        <f t="shared" si="7"/>
        <v>0</v>
      </c>
      <c r="I65" s="10" t="s">
        <v>92</v>
      </c>
    </row>
    <row r="66" spans="2:9" x14ac:dyDescent="0.2">
      <c r="B66">
        <v>1</v>
      </c>
      <c r="C66">
        <v>0</v>
      </c>
      <c r="D66">
        <v>0</v>
      </c>
      <c r="E66">
        <f t="shared" si="5"/>
        <v>2</v>
      </c>
      <c r="F66">
        <f t="shared" si="6"/>
        <v>0</v>
      </c>
      <c r="G66" s="18" t="b">
        <f t="shared" si="7"/>
        <v>1</v>
      </c>
      <c r="I66" s="13" t="s">
        <v>93</v>
      </c>
    </row>
    <row r="67" spans="2:9" x14ac:dyDescent="0.2">
      <c r="B67">
        <v>1</v>
      </c>
      <c r="C67">
        <v>1</v>
      </c>
      <c r="D67">
        <v>0</v>
      </c>
      <c r="E67">
        <f t="shared" si="5"/>
        <v>2</v>
      </c>
      <c r="F67">
        <f t="shared" si="6"/>
        <v>1</v>
      </c>
      <c r="G67" s="18" t="b">
        <f t="shared" si="7"/>
        <v>1</v>
      </c>
      <c r="I67" s="13" t="s">
        <v>94</v>
      </c>
    </row>
    <row r="68" spans="2:9" x14ac:dyDescent="0.2">
      <c r="B68">
        <v>1</v>
      </c>
      <c r="C68">
        <v>0</v>
      </c>
      <c r="D68">
        <v>1</v>
      </c>
      <c r="E68">
        <f t="shared" si="5"/>
        <v>2</v>
      </c>
      <c r="F68">
        <f t="shared" si="6"/>
        <v>1</v>
      </c>
      <c r="G68" s="18" t="b">
        <f t="shared" si="7"/>
        <v>1</v>
      </c>
      <c r="I68" s="13" t="s">
        <v>95</v>
      </c>
    </row>
    <row r="69" spans="2:9" x14ac:dyDescent="0.2">
      <c r="B69">
        <v>1</v>
      </c>
      <c r="C69">
        <v>1</v>
      </c>
      <c r="D69">
        <v>1</v>
      </c>
      <c r="E69">
        <f t="shared" si="5"/>
        <v>2</v>
      </c>
      <c r="F69">
        <f t="shared" si="6"/>
        <v>2</v>
      </c>
      <c r="G69" s="18" t="b">
        <f>E69&gt;=F69</f>
        <v>1</v>
      </c>
      <c r="I69" s="13" t="s">
        <v>89</v>
      </c>
    </row>
    <row r="72" spans="2:9" x14ac:dyDescent="0.2">
      <c r="B72" t="s">
        <v>120</v>
      </c>
    </row>
    <row r="73" spans="2:9" x14ac:dyDescent="0.2">
      <c r="B73" s="7" t="s">
        <v>80</v>
      </c>
    </row>
    <row r="74" spans="2:9" x14ac:dyDescent="0.2">
      <c r="B74" t="s">
        <v>77</v>
      </c>
      <c r="C74" t="s">
        <v>78</v>
      </c>
      <c r="D74" t="s">
        <v>79</v>
      </c>
      <c r="E74" t="s">
        <v>55</v>
      </c>
      <c r="F74" t="s">
        <v>54</v>
      </c>
      <c r="I74" t="s">
        <v>153</v>
      </c>
    </row>
    <row r="75" spans="2:9" x14ac:dyDescent="0.2">
      <c r="B75">
        <v>0</v>
      </c>
      <c r="C75">
        <v>0</v>
      </c>
      <c r="D75">
        <v>0</v>
      </c>
      <c r="E75">
        <f>B75+1</f>
        <v>1</v>
      </c>
      <c r="F75">
        <f>C75+D75</f>
        <v>0</v>
      </c>
      <c r="G75" s="18" t="b">
        <f>E75&gt;=F75</f>
        <v>1</v>
      </c>
      <c r="I75" s="13" t="s">
        <v>82</v>
      </c>
    </row>
    <row r="76" spans="2:9" x14ac:dyDescent="0.2">
      <c r="B76">
        <v>0</v>
      </c>
      <c r="C76">
        <v>1</v>
      </c>
      <c r="D76">
        <v>0</v>
      </c>
      <c r="E76">
        <f t="shared" ref="E76:E82" si="8">B76+1</f>
        <v>1</v>
      </c>
      <c r="F76">
        <f t="shared" ref="F76:F82" si="9">C76+D76</f>
        <v>1</v>
      </c>
      <c r="G76" s="18" t="b">
        <f t="shared" ref="G76:G81" si="10">E76&gt;=F76</f>
        <v>1</v>
      </c>
      <c r="I76" s="13" t="s">
        <v>81</v>
      </c>
    </row>
    <row r="77" spans="2:9" x14ac:dyDescent="0.2">
      <c r="B77">
        <v>0</v>
      </c>
      <c r="C77">
        <v>0</v>
      </c>
      <c r="D77">
        <v>1</v>
      </c>
      <c r="E77">
        <f t="shared" si="8"/>
        <v>1</v>
      </c>
      <c r="F77">
        <f t="shared" si="9"/>
        <v>1</v>
      </c>
      <c r="G77" s="18" t="b">
        <f t="shared" si="10"/>
        <v>1</v>
      </c>
      <c r="I77" s="13" t="s">
        <v>83</v>
      </c>
    </row>
    <row r="78" spans="2:9" x14ac:dyDescent="0.2">
      <c r="B78">
        <v>0</v>
      </c>
      <c r="C78">
        <v>1</v>
      </c>
      <c r="D78">
        <v>1</v>
      </c>
      <c r="E78">
        <f t="shared" si="8"/>
        <v>1</v>
      </c>
      <c r="F78">
        <f t="shared" si="9"/>
        <v>2</v>
      </c>
      <c r="G78" s="19" t="b">
        <f t="shared" si="10"/>
        <v>0</v>
      </c>
      <c r="I78" t="s">
        <v>92</v>
      </c>
    </row>
    <row r="79" spans="2:9" x14ac:dyDescent="0.2">
      <c r="B79">
        <v>1</v>
      </c>
      <c r="C79">
        <v>0</v>
      </c>
      <c r="D79">
        <v>0</v>
      </c>
      <c r="E79">
        <f t="shared" si="8"/>
        <v>2</v>
      </c>
      <c r="F79">
        <f t="shared" si="9"/>
        <v>0</v>
      </c>
      <c r="G79" s="18" t="b">
        <f t="shared" si="10"/>
        <v>1</v>
      </c>
      <c r="I79" s="13" t="s">
        <v>93</v>
      </c>
    </row>
    <row r="80" spans="2:9" x14ac:dyDescent="0.2">
      <c r="B80">
        <v>1</v>
      </c>
      <c r="C80">
        <v>1</v>
      </c>
      <c r="D80">
        <v>0</v>
      </c>
      <c r="E80">
        <f t="shared" si="8"/>
        <v>2</v>
      </c>
      <c r="F80">
        <f t="shared" si="9"/>
        <v>1</v>
      </c>
      <c r="G80" s="18" t="b">
        <f t="shared" si="10"/>
        <v>1</v>
      </c>
      <c r="I80" s="13" t="s">
        <v>94</v>
      </c>
    </row>
    <row r="81" spans="2:9" x14ac:dyDescent="0.2">
      <c r="B81">
        <v>1</v>
      </c>
      <c r="C81">
        <v>0</v>
      </c>
      <c r="D81">
        <v>1</v>
      </c>
      <c r="E81">
        <f t="shared" si="8"/>
        <v>2</v>
      </c>
      <c r="F81">
        <f t="shared" si="9"/>
        <v>1</v>
      </c>
      <c r="G81" s="18" t="b">
        <f t="shared" si="10"/>
        <v>1</v>
      </c>
      <c r="I81" s="13" t="s">
        <v>95</v>
      </c>
    </row>
    <row r="82" spans="2:9" x14ac:dyDescent="0.2">
      <c r="B82">
        <v>1</v>
      </c>
      <c r="C82">
        <v>1</v>
      </c>
      <c r="D82">
        <v>1</v>
      </c>
      <c r="E82">
        <f t="shared" si="8"/>
        <v>2</v>
      </c>
      <c r="F82">
        <f t="shared" si="9"/>
        <v>2</v>
      </c>
      <c r="G82" s="18" t="b">
        <f>E82&gt;=F82</f>
        <v>1</v>
      </c>
      <c r="I82" s="13" t="s">
        <v>89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DCCD-0D28-4030-A253-770A4E4C1940}">
  <dimension ref="A1:H64"/>
  <sheetViews>
    <sheetView tabSelected="1" topLeftCell="A5" zoomScale="110" zoomScaleNormal="140" workbookViewId="0">
      <selection activeCell="I35" sqref="I35"/>
    </sheetView>
  </sheetViews>
  <sheetFormatPr baseColWidth="10" defaultColWidth="8.83203125" defaultRowHeight="15" x14ac:dyDescent="0.2"/>
  <cols>
    <col min="1" max="1" width="17.5" customWidth="1"/>
    <col min="6" max="6" width="10.1640625" bestFit="1" customWidth="1"/>
    <col min="8" max="8" width="9.1640625" customWidth="1"/>
    <col min="9" max="9" width="48.83203125" bestFit="1" customWidth="1"/>
  </cols>
  <sheetData>
    <row r="1" spans="1:7" x14ac:dyDescent="0.2">
      <c r="A1" s="7" t="s">
        <v>57</v>
      </c>
    </row>
    <row r="2" spans="1:7" x14ac:dyDescent="0.2">
      <c r="A2" t="s">
        <v>58</v>
      </c>
    </row>
    <row r="3" spans="1:7" x14ac:dyDescent="0.2">
      <c r="A3" t="s">
        <v>59</v>
      </c>
    </row>
    <row r="4" spans="1:7" x14ac:dyDescent="0.2">
      <c r="B4" t="s">
        <v>60</v>
      </c>
    </row>
    <row r="6" spans="1:7" x14ac:dyDescent="0.2">
      <c r="A6" t="s">
        <v>61</v>
      </c>
    </row>
    <row r="8" spans="1:7" x14ac:dyDescent="0.2">
      <c r="A8" s="28" t="s">
        <v>134</v>
      </c>
    </row>
    <row r="9" spans="1:7" x14ac:dyDescent="0.2">
      <c r="A9" t="s">
        <v>135</v>
      </c>
    </row>
    <row r="11" spans="1:7" x14ac:dyDescent="0.2">
      <c r="A11" t="s">
        <v>136</v>
      </c>
      <c r="B11">
        <v>1</v>
      </c>
      <c r="C11">
        <v>2</v>
      </c>
      <c r="D11">
        <v>3</v>
      </c>
      <c r="E11">
        <v>4</v>
      </c>
    </row>
    <row r="12" spans="1:7" x14ac:dyDescent="0.2">
      <c r="A12" t="s">
        <v>137</v>
      </c>
      <c r="B12">
        <v>16000</v>
      </c>
      <c r="C12">
        <v>22000</v>
      </c>
      <c r="D12">
        <v>12000</v>
      </c>
      <c r="E12">
        <v>8000</v>
      </c>
    </row>
    <row r="13" spans="1:7" x14ac:dyDescent="0.2">
      <c r="A13" t="s">
        <v>138</v>
      </c>
      <c r="B13">
        <v>5000</v>
      </c>
      <c r="C13">
        <v>7000</v>
      </c>
      <c r="D13">
        <v>4000</v>
      </c>
      <c r="E13">
        <v>3000</v>
      </c>
    </row>
    <row r="14" spans="1:7" x14ac:dyDescent="0.2">
      <c r="B14" s="9"/>
      <c r="C14" s="9"/>
      <c r="D14" s="9"/>
      <c r="E14" s="9"/>
      <c r="F14" s="9"/>
      <c r="G14" s="9"/>
    </row>
    <row r="15" spans="1:7" x14ac:dyDescent="0.2">
      <c r="A15" t="s">
        <v>139</v>
      </c>
      <c r="B15" s="9"/>
      <c r="C15" s="9">
        <v>14000</v>
      </c>
      <c r="D15" s="9"/>
      <c r="E15" s="9"/>
      <c r="F15" s="9"/>
      <c r="G15" s="9"/>
    </row>
    <row r="17" spans="1:8" x14ac:dyDescent="0.2">
      <c r="A17" t="s">
        <v>140</v>
      </c>
    </row>
    <row r="18" spans="1:8" x14ac:dyDescent="0.2">
      <c r="A18" t="s">
        <v>144</v>
      </c>
    </row>
    <row r="19" spans="1:8" x14ac:dyDescent="0.2">
      <c r="A19">
        <v>1</v>
      </c>
      <c r="B19" t="s">
        <v>141</v>
      </c>
    </row>
    <row r="20" spans="1:8" x14ac:dyDescent="0.2">
      <c r="A20">
        <v>2</v>
      </c>
      <c r="B20" t="s">
        <v>142</v>
      </c>
    </row>
    <row r="21" spans="1:8" x14ac:dyDescent="0.2">
      <c r="A21">
        <v>3</v>
      </c>
      <c r="B21" t="s">
        <v>143</v>
      </c>
    </row>
    <row r="22" spans="1:8" s="11" customFormat="1" ht="16" thickBot="1" x14ac:dyDescent="0.25"/>
    <row r="24" spans="1:8" x14ac:dyDescent="0.2">
      <c r="A24" s="7" t="s">
        <v>188</v>
      </c>
    </row>
    <row r="26" spans="1:8" x14ac:dyDescent="0.2">
      <c r="A26" t="s">
        <v>189</v>
      </c>
      <c r="B26" t="s">
        <v>190</v>
      </c>
    </row>
    <row r="27" spans="1:8" x14ac:dyDescent="0.2">
      <c r="A27" t="s">
        <v>163</v>
      </c>
      <c r="B27" s="29">
        <v>0</v>
      </c>
      <c r="C27" s="29">
        <v>1</v>
      </c>
      <c r="D27" s="29">
        <v>1</v>
      </c>
      <c r="E27" s="29">
        <v>1</v>
      </c>
      <c r="F27" s="30" t="s">
        <v>191</v>
      </c>
    </row>
    <row r="28" spans="1:8" x14ac:dyDescent="0.2">
      <c r="A28" t="s">
        <v>137</v>
      </c>
      <c r="B28">
        <v>16000</v>
      </c>
      <c r="C28">
        <v>22000</v>
      </c>
      <c r="D28">
        <v>12000</v>
      </c>
      <c r="E28">
        <v>8000</v>
      </c>
      <c r="F28" s="30">
        <f>SUMPRODUCT(B27:E27,B28:E28)</f>
        <v>42000</v>
      </c>
    </row>
    <row r="30" spans="1:8" x14ac:dyDescent="0.2">
      <c r="A30" t="s">
        <v>182</v>
      </c>
      <c r="F30" t="s">
        <v>55</v>
      </c>
      <c r="H30" t="s">
        <v>54</v>
      </c>
    </row>
    <row r="31" spans="1:8" x14ac:dyDescent="0.2">
      <c r="A31" t="s">
        <v>192</v>
      </c>
      <c r="B31">
        <v>5000</v>
      </c>
      <c r="C31">
        <v>7000</v>
      </c>
      <c r="D31">
        <v>4000</v>
      </c>
      <c r="E31">
        <v>3000</v>
      </c>
      <c r="F31">
        <f>SUMPRODUCT(B27:E27,B31:E31)</f>
        <v>14000</v>
      </c>
      <c r="G31" t="s">
        <v>36</v>
      </c>
      <c r="H31">
        <v>14000</v>
      </c>
    </row>
    <row r="34" spans="1:8" x14ac:dyDescent="0.2">
      <c r="A34" s="7" t="s">
        <v>194</v>
      </c>
      <c r="B34" s="12" t="s">
        <v>193</v>
      </c>
    </row>
    <row r="36" spans="1:8" x14ac:dyDescent="0.2">
      <c r="A36" t="s">
        <v>189</v>
      </c>
    </row>
    <row r="37" spans="1:8" x14ac:dyDescent="0.2">
      <c r="A37" t="s">
        <v>163</v>
      </c>
      <c r="B37" s="32">
        <v>1</v>
      </c>
      <c r="C37" s="32">
        <v>1</v>
      </c>
      <c r="D37" s="32">
        <v>0</v>
      </c>
      <c r="E37" s="32">
        <v>0</v>
      </c>
      <c r="F37" s="30" t="s">
        <v>191</v>
      </c>
    </row>
    <row r="38" spans="1:8" x14ac:dyDescent="0.2">
      <c r="A38" t="s">
        <v>137</v>
      </c>
      <c r="B38">
        <v>16000</v>
      </c>
      <c r="C38">
        <v>22000</v>
      </c>
      <c r="D38">
        <v>12000</v>
      </c>
      <c r="E38">
        <v>8000</v>
      </c>
      <c r="F38" s="30">
        <f>SUMPRODUCT(B37:E37,B38:E38)</f>
        <v>38000</v>
      </c>
    </row>
    <row r="40" spans="1:8" x14ac:dyDescent="0.2">
      <c r="A40" t="s">
        <v>182</v>
      </c>
      <c r="F40" t="s">
        <v>55</v>
      </c>
      <c r="H40" t="s">
        <v>54</v>
      </c>
    </row>
    <row r="41" spans="1:8" x14ac:dyDescent="0.2">
      <c r="A41" t="s">
        <v>192</v>
      </c>
      <c r="B41">
        <v>5000</v>
      </c>
      <c r="C41">
        <v>7000</v>
      </c>
      <c r="D41">
        <v>4000</v>
      </c>
      <c r="E41">
        <v>3000</v>
      </c>
      <c r="F41">
        <f>SUMPRODUCT(B37:E37,B41:E41)</f>
        <v>12000</v>
      </c>
      <c r="G41" t="s">
        <v>36</v>
      </c>
      <c r="H41">
        <v>14000</v>
      </c>
    </row>
    <row r="42" spans="1:8" x14ac:dyDescent="0.2">
      <c r="A42" t="s">
        <v>195</v>
      </c>
      <c r="F42">
        <f>SUM(B37:E37)</f>
        <v>2</v>
      </c>
      <c r="G42" t="s">
        <v>36</v>
      </c>
      <c r="H42">
        <v>2</v>
      </c>
    </row>
    <row r="45" spans="1:8" x14ac:dyDescent="0.2">
      <c r="A45" s="7" t="s">
        <v>196</v>
      </c>
    </row>
    <row r="47" spans="1:8" x14ac:dyDescent="0.2">
      <c r="A47" t="s">
        <v>189</v>
      </c>
    </row>
    <row r="48" spans="1:8" x14ac:dyDescent="0.2">
      <c r="A48" t="s">
        <v>163</v>
      </c>
      <c r="B48" s="32">
        <v>1</v>
      </c>
      <c r="C48" s="32">
        <v>1</v>
      </c>
      <c r="D48" s="32">
        <v>0</v>
      </c>
      <c r="E48" s="32">
        <v>0</v>
      </c>
      <c r="F48" s="30" t="s">
        <v>191</v>
      </c>
    </row>
    <row r="49" spans="1:8" x14ac:dyDescent="0.2">
      <c r="A49" t="s">
        <v>137</v>
      </c>
      <c r="B49">
        <v>16000</v>
      </c>
      <c r="C49">
        <v>22000</v>
      </c>
      <c r="D49">
        <v>12000</v>
      </c>
      <c r="E49">
        <v>8000</v>
      </c>
      <c r="F49" s="30">
        <f>SUMPRODUCT(B48:E48,B49:E49)</f>
        <v>38000</v>
      </c>
    </row>
    <row r="51" spans="1:8" x14ac:dyDescent="0.2">
      <c r="A51" t="s">
        <v>182</v>
      </c>
      <c r="F51" t="s">
        <v>55</v>
      </c>
      <c r="H51" t="s">
        <v>54</v>
      </c>
    </row>
    <row r="52" spans="1:8" x14ac:dyDescent="0.2">
      <c r="A52" t="s">
        <v>192</v>
      </c>
      <c r="B52">
        <v>5000</v>
      </c>
      <c r="C52">
        <v>7000</v>
      </c>
      <c r="D52">
        <v>4000</v>
      </c>
      <c r="E52">
        <v>3000</v>
      </c>
      <c r="F52">
        <f>SUMPRODUCT(B48:E48,B52:E52)</f>
        <v>12000</v>
      </c>
      <c r="G52" t="s">
        <v>36</v>
      </c>
      <c r="H52">
        <v>14000</v>
      </c>
    </row>
    <row r="53" spans="1:8" x14ac:dyDescent="0.2">
      <c r="A53" t="s">
        <v>199</v>
      </c>
      <c r="F53">
        <f>C48-B48</f>
        <v>0</v>
      </c>
      <c r="G53" t="s">
        <v>197</v>
      </c>
      <c r="H53">
        <v>0</v>
      </c>
    </row>
    <row r="56" spans="1:8" x14ac:dyDescent="0.2">
      <c r="A56" t="s">
        <v>198</v>
      </c>
    </row>
    <row r="58" spans="1:8" x14ac:dyDescent="0.2">
      <c r="A58" t="s">
        <v>189</v>
      </c>
    </row>
    <row r="59" spans="1:8" x14ac:dyDescent="0.2">
      <c r="A59" t="s">
        <v>163</v>
      </c>
      <c r="B59" s="32">
        <v>1</v>
      </c>
      <c r="C59" s="32">
        <v>1</v>
      </c>
      <c r="D59" s="32">
        <v>0</v>
      </c>
      <c r="E59" s="32">
        <v>0</v>
      </c>
      <c r="F59" s="30" t="s">
        <v>191</v>
      </c>
    </row>
    <row r="60" spans="1:8" x14ac:dyDescent="0.2">
      <c r="A60" t="s">
        <v>137</v>
      </c>
      <c r="B60">
        <v>16000</v>
      </c>
      <c r="C60">
        <v>22000</v>
      </c>
      <c r="D60">
        <v>12000</v>
      </c>
      <c r="E60">
        <v>8000</v>
      </c>
      <c r="F60" s="30">
        <f>SUMPRODUCT(B59:E59,B60:E60)</f>
        <v>38000</v>
      </c>
    </row>
    <row r="62" spans="1:8" x14ac:dyDescent="0.2">
      <c r="A62" t="s">
        <v>182</v>
      </c>
      <c r="F62" t="s">
        <v>55</v>
      </c>
      <c r="H62" t="s">
        <v>54</v>
      </c>
    </row>
    <row r="63" spans="1:8" x14ac:dyDescent="0.2">
      <c r="A63" t="s">
        <v>192</v>
      </c>
      <c r="B63">
        <v>5000</v>
      </c>
      <c r="C63">
        <v>7000</v>
      </c>
      <c r="D63">
        <v>4000</v>
      </c>
      <c r="E63">
        <v>3000</v>
      </c>
      <c r="F63">
        <f>SUMPRODUCT(B59:E59,B63:E63)</f>
        <v>12000</v>
      </c>
      <c r="G63" t="s">
        <v>36</v>
      </c>
      <c r="H63">
        <v>14000</v>
      </c>
    </row>
    <row r="64" spans="1:8" x14ac:dyDescent="0.2">
      <c r="A64" t="s">
        <v>200</v>
      </c>
      <c r="F64">
        <f>C59-E59</f>
        <v>1</v>
      </c>
      <c r="G64" t="s">
        <v>197</v>
      </c>
      <c r="H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10.1 integer programming</vt:lpstr>
      <vt:lpstr>Example 10.10a,b</vt:lpstr>
      <vt:lpstr>10.10c</vt:lpstr>
      <vt:lpstr>Mixed integer example</vt:lpstr>
      <vt:lpstr>Binary variables</vt:lpstr>
      <vt:lpstr>Capital budgeting (for 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2019-10-04T14:29:08Z</dcterms:created>
  <dcterms:modified xsi:type="dcterms:W3CDTF">2022-11-06T13:43:54Z</dcterms:modified>
</cp:coreProperties>
</file>