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s A3/A1/A1 Completed/Queing Theory/"/>
    </mc:Choice>
  </mc:AlternateContent>
  <xr:revisionPtr revIDLastSave="0" documentId="13_ncr:1_{159F40DF-556A-4D42-9BDE-82FB0A6258FA}" xr6:coauthVersionLast="47" xr6:coauthVersionMax="47" xr10:uidLastSave="{00000000-0000-0000-0000-000000000000}"/>
  <bookViews>
    <workbookView xWindow="0" yWindow="0" windowWidth="28800" windowHeight="18000" activeTab="2" xr2:uid="{4BE52D94-3E05-4DEE-A9A3-2D8860E29748}"/>
  </bookViews>
  <sheets>
    <sheet name="MM1" sheetId="1" r:id="rId1"/>
    <sheet name="Acerno_Cache_XXXXX" sheetId="3" state="veryHidden" r:id="rId2"/>
    <sheet name="MMm" sheetId="2" r:id="rId3"/>
  </sheets>
  <definedNames>
    <definedName name="lambda">MMm!$B$19</definedName>
    <definedName name="Ls">MMm!$B$24</definedName>
    <definedName name="m">MMm!$B$21</definedName>
    <definedName name="mmu">MMm!$B$23</definedName>
    <definedName name="mu">MMm!$B$20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2" l="1"/>
  <c r="B67" i="1"/>
  <c r="B66" i="1"/>
  <c r="B26" i="1"/>
  <c r="B70" i="2" l="1"/>
  <c r="B24" i="2"/>
  <c r="B28" i="2"/>
  <c r="B29" i="2"/>
  <c r="B30" i="2"/>
  <c r="B23" i="2"/>
  <c r="B32" i="2"/>
  <c r="B34" i="2"/>
  <c r="B39" i="2"/>
  <c r="B41" i="2"/>
  <c r="B72" i="2"/>
  <c r="B44" i="2"/>
  <c r="B42" i="2"/>
  <c r="B36" i="2"/>
  <c r="B37" i="2"/>
  <c r="B22" i="2"/>
  <c r="B22" i="1"/>
  <c r="B30" i="1"/>
  <c r="B36" i="1"/>
  <c r="B37" i="1"/>
  <c r="B38" i="1"/>
  <c r="B39" i="1"/>
  <c r="B40" i="1"/>
  <c r="B41" i="1"/>
  <c r="B42" i="1"/>
  <c r="B35" i="1"/>
  <c r="B31" i="1"/>
  <c r="B23" i="1"/>
  <c r="B27" i="1"/>
  <c r="B24" i="1"/>
  <c r="B28" i="1"/>
  <c r="B20" i="1"/>
  <c r="B68" i="1"/>
</calcChain>
</file>

<file path=xl/sharedStrings.xml><?xml version="1.0" encoding="utf-8"?>
<sst xmlns="http://schemas.openxmlformats.org/spreadsheetml/2006/main" count="146" uniqueCount="98">
  <si>
    <t>Arnold's Muffler Shop example, Ch12</t>
  </si>
  <si>
    <t>mechanic is able to install new mufflers at an average rate of three per hour (one every twenty minutes)</t>
  </si>
  <si>
    <t>customers arrive at the shop at average rate of two per hour (one every 30 minutes)</t>
  </si>
  <si>
    <t>assume the conditions for a single-channel model are met</t>
  </si>
  <si>
    <t>calculate the various operating characteristics for the model.</t>
  </si>
  <si>
    <t>lambda =</t>
  </si>
  <si>
    <t>mu =</t>
  </si>
  <si>
    <t xml:space="preserve">lambda/mu = </t>
  </si>
  <si>
    <t>&lt;1?</t>
  </si>
  <si>
    <t>Yes - can use formulas for M/M/1 model</t>
  </si>
  <si>
    <t>Ls</t>
  </si>
  <si>
    <t>Lq</t>
  </si>
  <si>
    <t>L</t>
  </si>
  <si>
    <t>vehicles (waiting in the queue)</t>
  </si>
  <si>
    <t>vehicles (at the service point)</t>
  </si>
  <si>
    <t>vehicles (in the system)</t>
  </si>
  <si>
    <t>Wq</t>
  </si>
  <si>
    <t>hours (average waiting time in the queue)</t>
  </si>
  <si>
    <t>Ws</t>
  </si>
  <si>
    <t>cars per hour</t>
  </si>
  <si>
    <t>hours (average service time)</t>
  </si>
  <si>
    <t>W</t>
  </si>
  <si>
    <t>rho</t>
  </si>
  <si>
    <t>P0</t>
  </si>
  <si>
    <t>probability that there are 0 cars in the system</t>
  </si>
  <si>
    <t>percentage time the mechanic is busy</t>
  </si>
  <si>
    <r>
      <t xml:space="preserve">Probability of more than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cars in the system:</t>
    </r>
  </si>
  <si>
    <t>k</t>
  </si>
  <si>
    <t>P(n&gt;k)=</t>
  </si>
  <si>
    <t>looks familiar? P(n&gt;0)=1-P0</t>
  </si>
  <si>
    <t>Costs:</t>
  </si>
  <si>
    <t>Total service cost = (number of channels)*(cost per channel)</t>
  </si>
  <si>
    <t>Total service cost = mCs (m=number of channels, Cs= service cost (labour) per channel)</t>
  </si>
  <si>
    <t>Total waiting cost=(total waiting time for all arrivals)*(cost of waiting)</t>
  </si>
  <si>
    <t>=(number of arrivals)*(avg wait per arrival)*Cw</t>
  </si>
  <si>
    <t>we can write this as TWC = (lambda*W)*Cw</t>
  </si>
  <si>
    <t>hour (avg time in the system)</t>
  </si>
  <si>
    <t>or, if total waiting time is based on time in the queue:</t>
  </si>
  <si>
    <t>TWC= (lambda*Wq)*Cw</t>
  </si>
  <si>
    <t>So, total cost =</t>
  </si>
  <si>
    <t>total service cost + total waiting cost</t>
  </si>
  <si>
    <t>=</t>
  </si>
  <si>
    <t>m*Cs + lambda*W*Cw</t>
  </si>
  <si>
    <t>or</t>
  </si>
  <si>
    <t>m*Cs + lambda*Wq*Cw</t>
  </si>
  <si>
    <t>Assume the following:</t>
  </si>
  <si>
    <t>working hours=</t>
  </si>
  <si>
    <t>hours per day</t>
  </si>
  <si>
    <t>TWC per day =</t>
  </si>
  <si>
    <t>Cw=</t>
  </si>
  <si>
    <t>per hour waiting cost</t>
  </si>
  <si>
    <t>Cs=</t>
  </si>
  <si>
    <t>per hour service cost</t>
  </si>
  <si>
    <t>TSC per day =</t>
  </si>
  <si>
    <t>(hours/day)*(#channels)*(service cost/hour)</t>
  </si>
  <si>
    <t>(hours/day)*(arrivals/hour)*(hours in the queue)*(waiting cost/hour)</t>
  </si>
  <si>
    <t>Total cost =</t>
  </si>
  <si>
    <t>Arnold explores adding another service bay to his current workshop, and hiring a second mechanic.</t>
  </si>
  <si>
    <t>Both mechanics can install new mufflers at an average rate of three per hour (one every twenty minutes)</t>
  </si>
  <si>
    <t>assume the conditions for a multichannel-channel model are met</t>
  </si>
  <si>
    <t>m=</t>
  </si>
  <si>
    <t>channels</t>
  </si>
  <si>
    <t xml:space="preserve">lambda/m*mu = </t>
  </si>
  <si>
    <t>Yes - can use formulas for M/M/m model</t>
  </si>
  <si>
    <t>First, we need to determine P0:</t>
  </si>
  <si>
    <t>n</t>
  </si>
  <si>
    <t>sum</t>
  </si>
  <si>
    <t>P0=</t>
  </si>
  <si>
    <t>(probability of zero customer in the system)</t>
  </si>
  <si>
    <t>(average number of vehicles in the system)</t>
  </si>
  <si>
    <t>hours (avg time in the system)</t>
  </si>
  <si>
    <t>minutes</t>
  </si>
  <si>
    <t>(average number of vehicles in the queue)</t>
  </si>
  <si>
    <t>hours (avg time in the queue)</t>
  </si>
  <si>
    <t>adding the second channel seems to have drastically reduced both time in queue and ave vehicles waiting in the queue. But what about the costs?</t>
  </si>
  <si>
    <t>per hour service cost (per mechanic)</t>
  </si>
  <si>
    <t>After-tax cost of opening the second channel is very low (negligible for our calculations)</t>
  </si>
  <si>
    <t>approx 19.8% chance that there are more than 3 cars in the system</t>
  </si>
  <si>
    <t>If another mechanic can install mufflers at a rate of 4 per hour, but costs $20 per hour, should we replace our current mechanic with the new one?</t>
  </si>
  <si>
    <t>Extra questions:</t>
  </si>
  <si>
    <t>What is the probability that an arriving customer will have to wait in the queue before being serviced at Arnold's?</t>
  </si>
  <si>
    <t>What is the probability that there are more than two customers waiting to be serviced at Arnold's?</t>
  </si>
  <si>
    <t>arriving customer wait?</t>
  </si>
  <si>
    <t>don't wait - straight server</t>
  </si>
  <si>
    <t>wait</t>
  </si>
  <si>
    <t>Ls=</t>
  </si>
  <si>
    <t>m*mu=</t>
  </si>
  <si>
    <t>if m=2, then</t>
  </si>
  <si>
    <t>m-1 = 1</t>
  </si>
  <si>
    <t>Ask yourself - when will you wait in queue?</t>
  </si>
  <si>
    <t>Customer in queue</t>
  </si>
  <si>
    <t xml:space="preserve">Customer in System = </t>
  </si>
  <si>
    <t xml:space="preserve">Customer being served + </t>
  </si>
  <si>
    <t>To calculate the probability of waiting before being serviced, we need to add all the outcomes that results in waiting…</t>
  </si>
  <si>
    <t>Hint: if there are more than two customer waiting in the queue, how many are there in the system?</t>
  </si>
  <si>
    <t>Will discuss in class. Can follow similar reasoning as explained on the MM1 sheet.</t>
  </si>
  <si>
    <t>How does the service cost, waiting cost and total cost for 2 mechanics compare with just one?</t>
  </si>
  <si>
    <t>(cost to pay the current mechanic)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</si>
</sst>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$-409]* #,##0.00_ ;_-[$$-409]* \-#,##0.00\ ;_-[$$-409]* &quot;-&quot;??_ ;_-@_ 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shrinkToFi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3.png"/><Relationship Id="rId18" Type="http://schemas.openxmlformats.org/officeDocument/2006/relationships/customXml" Target="../ink/ink9.xml"/><Relationship Id="rId3" Type="http://schemas.openxmlformats.org/officeDocument/2006/relationships/image" Target="../media/image8.png"/><Relationship Id="rId21" Type="http://schemas.openxmlformats.org/officeDocument/2006/relationships/customXml" Target="../ink/ink10.xml"/><Relationship Id="rId7" Type="http://schemas.openxmlformats.org/officeDocument/2006/relationships/image" Target="../media/image10.png"/><Relationship Id="rId12" Type="http://schemas.openxmlformats.org/officeDocument/2006/relationships/customXml" Target="../ink/ink6.xml"/><Relationship Id="rId17" Type="http://schemas.openxmlformats.org/officeDocument/2006/relationships/image" Target="../media/image15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ustomXml" Target="../ink/ink3.xml"/><Relationship Id="rId11" Type="http://schemas.openxmlformats.org/officeDocument/2006/relationships/image" Target="../media/image12.png"/><Relationship Id="rId24" Type="http://schemas.openxmlformats.org/officeDocument/2006/relationships/image" Target="../media/image19.png"/><Relationship Id="rId5" Type="http://schemas.openxmlformats.org/officeDocument/2006/relationships/image" Target="../media/image9.png"/><Relationship Id="rId15" Type="http://schemas.openxmlformats.org/officeDocument/2006/relationships/image" Target="../media/image14.png"/><Relationship Id="rId23" Type="http://schemas.openxmlformats.org/officeDocument/2006/relationships/customXml" Target="../ink/ink11.xml"/><Relationship Id="rId10" Type="http://schemas.openxmlformats.org/officeDocument/2006/relationships/customXml" Target="../ink/ink5.xml"/><Relationship Id="rId19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11.png"/><Relationship Id="rId14" Type="http://schemas.openxmlformats.org/officeDocument/2006/relationships/customXml" Target="../ink/ink7.xml"/><Relationship Id="rId2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</xdr:col>
      <xdr:colOff>1981200</xdr:colOff>
      <xdr:row>11</xdr:row>
      <xdr:rowOff>41275</xdr:rowOff>
    </xdr:to>
    <xdr:pic>
      <xdr:nvPicPr>
        <xdr:cNvPr id="2" name="Picture 1" descr="What Does My Muffler Do? | Park Muffler Radiator Brakes &amp; Tires">
          <a:extLst>
            <a:ext uri="{FF2B5EF4-FFF2-40B4-BE49-F238E27FC236}">
              <a16:creationId xmlns:a16="http://schemas.microsoft.com/office/drawing/2014/main" id="{C63F88CD-CCDD-4207-A66B-AB0FB6F94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905125" cy="193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4</xdr:col>
      <xdr:colOff>57150</xdr:colOff>
      <xdr:row>11</xdr:row>
      <xdr:rowOff>41275</xdr:rowOff>
    </xdr:to>
    <xdr:pic>
      <xdr:nvPicPr>
        <xdr:cNvPr id="2" name="Picture 1" descr="What Does My Muffler Do? | Park Muffler Radiator Brakes &amp; Tires">
          <a:extLst>
            <a:ext uri="{FF2B5EF4-FFF2-40B4-BE49-F238E27FC236}">
              <a16:creationId xmlns:a16="http://schemas.microsoft.com/office/drawing/2014/main" id="{AEEC99F3-BD4D-4FC9-BF5F-A452F72FF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905125" cy="193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484560</xdr:colOff>
      <xdr:row>15</xdr:row>
      <xdr:rowOff>47700</xdr:rowOff>
    </xdr:from>
    <xdr:to>
      <xdr:col>24</xdr:col>
      <xdr:colOff>277800</xdr:colOff>
      <xdr:row>18</xdr:row>
      <xdr:rowOff>104040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CEA848A-D978-4580-80B7-168170C5D008}"/>
                </a:ext>
              </a:extLst>
            </xdr14:cNvPr>
            <xdr14:cNvContentPartPr/>
          </xdr14:nvContentPartPr>
          <xdr14:nvPr macro=""/>
          <xdr14:xfrm>
            <a:off x="14914935" y="2905200"/>
            <a:ext cx="402840" cy="627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CEA848A-D978-4580-80B7-168170C5D00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906295" y="2896560"/>
              <a:ext cx="420480" cy="64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455040</xdr:colOff>
      <xdr:row>15</xdr:row>
      <xdr:rowOff>115740</xdr:rowOff>
    </xdr:from>
    <xdr:to>
      <xdr:col>27</xdr:col>
      <xdr:colOff>173760</xdr:colOff>
      <xdr:row>18</xdr:row>
      <xdr:rowOff>78840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F02BDBB-BF88-4B46-9DAE-7075F7B0E43E}"/>
                </a:ext>
              </a:extLst>
            </xdr14:cNvPr>
            <xdr14:cNvContentPartPr/>
          </xdr14:nvContentPartPr>
          <xdr14:nvPr macro=""/>
          <xdr14:xfrm>
            <a:off x="16714215" y="2973240"/>
            <a:ext cx="328320" cy="534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F02BDBB-BF88-4B46-9DAE-7075F7B0E43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705215" y="2964600"/>
              <a:ext cx="345960" cy="552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522840</xdr:colOff>
      <xdr:row>18</xdr:row>
      <xdr:rowOff>131400</xdr:rowOff>
    </xdr:from>
    <xdr:to>
      <xdr:col>23</xdr:col>
      <xdr:colOff>249840</xdr:colOff>
      <xdr:row>24</xdr:row>
      <xdr:rowOff>58440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FDD491F-52A3-4320-AE91-3176800E44CB}"/>
                </a:ext>
              </a:extLst>
            </xdr14:cNvPr>
            <xdr14:cNvContentPartPr/>
          </xdr14:nvContentPartPr>
          <xdr14:nvPr macro=""/>
          <xdr14:xfrm>
            <a:off x="14343615" y="3560400"/>
            <a:ext cx="336600" cy="6890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FDD491F-52A3-4320-AE91-3176800E44C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334615" y="3551400"/>
              <a:ext cx="354240" cy="706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187920</xdr:colOff>
      <xdr:row>20</xdr:row>
      <xdr:rowOff>77280</xdr:rowOff>
    </xdr:from>
    <xdr:to>
      <xdr:col>26</xdr:col>
      <xdr:colOff>608400</xdr:colOff>
      <xdr:row>27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DCA00D-28A8-455D-A8E6-1AB3E59C920E}"/>
                </a:ext>
              </a:extLst>
            </xdr14:cNvPr>
            <xdr14:cNvContentPartPr/>
          </xdr14:nvContentPartPr>
          <xdr14:nvPr macro=""/>
          <xdr14:xfrm>
            <a:off x="16447095" y="3887280"/>
            <a:ext cx="420480" cy="9050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DCA00D-28A8-455D-A8E6-1AB3E59C920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438455" y="3878280"/>
              <a:ext cx="438120" cy="9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374160</xdr:colOff>
      <xdr:row>27</xdr:row>
      <xdr:rowOff>149700</xdr:rowOff>
    </xdr:from>
    <xdr:to>
      <xdr:col>23</xdr:col>
      <xdr:colOff>94680</xdr:colOff>
      <xdr:row>30</xdr:row>
      <xdr:rowOff>171840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AC47840-0994-41A1-B38D-DC04F464EF25}"/>
                </a:ext>
              </a:extLst>
            </xdr14:cNvPr>
            <xdr14:cNvContentPartPr/>
          </xdr14:nvContentPartPr>
          <xdr14:nvPr macro=""/>
          <xdr14:xfrm>
            <a:off x="14194935" y="4912200"/>
            <a:ext cx="330120" cy="5936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AC47840-0994-41A1-B38D-DC04F464EF2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185935" y="4903200"/>
              <a:ext cx="347760" cy="611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257160</xdr:colOff>
      <xdr:row>16</xdr:row>
      <xdr:rowOff>140880</xdr:rowOff>
    </xdr:from>
    <xdr:to>
      <xdr:col>28</xdr:col>
      <xdr:colOff>607440</xdr:colOff>
      <xdr:row>16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D8CD7CE-CCFD-4F3C-BFBE-A56BD8146648}"/>
                </a:ext>
              </a:extLst>
            </xdr14:cNvPr>
            <xdr14:cNvContentPartPr/>
          </xdr14:nvContentPartPr>
          <xdr14:nvPr macro=""/>
          <xdr14:xfrm>
            <a:off x="17735535" y="3188880"/>
            <a:ext cx="350280" cy="11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D8CD7CE-CCFD-4F3C-BFBE-A56BD814664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7726535" y="3179880"/>
              <a:ext cx="36792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485760</xdr:colOff>
      <xdr:row>26</xdr:row>
      <xdr:rowOff>190080</xdr:rowOff>
    </xdr:from>
    <xdr:to>
      <xdr:col>23</xdr:col>
      <xdr:colOff>365040</xdr:colOff>
      <xdr:row>27</xdr:row>
      <xdr:rowOff>28740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308FB06-825E-40ED-A392-6635E706160E}"/>
                </a:ext>
              </a:extLst>
            </xdr14:cNvPr>
            <xdr14:cNvContentPartPr/>
          </xdr14:nvContentPartPr>
          <xdr14:nvPr macro=""/>
          <xdr14:xfrm>
            <a:off x="14306535" y="4762080"/>
            <a:ext cx="488880" cy="291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308FB06-825E-40ED-A392-6635E706160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4297535" y="4753080"/>
              <a:ext cx="50652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195720</xdr:colOff>
      <xdr:row>33</xdr:row>
      <xdr:rowOff>67980</xdr:rowOff>
    </xdr:from>
    <xdr:to>
      <xdr:col>24</xdr:col>
      <xdr:colOff>2400</xdr:colOff>
      <xdr:row>38</xdr:row>
      <xdr:rowOff>47160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F2ABA92-598E-4093-A1E7-FE1B24C7D52A}"/>
                </a:ext>
              </a:extLst>
            </xdr14:cNvPr>
            <xdr14:cNvContentPartPr/>
          </xdr14:nvContentPartPr>
          <xdr14:nvPr macro=""/>
          <xdr14:xfrm>
            <a:off x="13406895" y="5973480"/>
            <a:ext cx="1635480" cy="9316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F2ABA92-598E-4093-A1E7-FE1B24C7D5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3398253" y="5964840"/>
              <a:ext cx="1653124" cy="94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304560</xdr:colOff>
      <xdr:row>47</xdr:row>
      <xdr:rowOff>99540</xdr:rowOff>
    </xdr:from>
    <xdr:to>
      <xdr:col>21</xdr:col>
      <xdr:colOff>270960</xdr:colOff>
      <xdr:row>47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DF309D3-3FC8-4ABD-8679-E8B0F5CD342A}"/>
                </a:ext>
              </a:extLst>
            </xdr14:cNvPr>
            <xdr14:cNvContentPartPr/>
          </xdr14:nvContentPartPr>
          <xdr14:nvPr macro=""/>
          <xdr14:xfrm>
            <a:off x="12906135" y="8672040"/>
            <a:ext cx="576000" cy="147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DF309D3-3FC8-4ABD-8679-E8B0F5CD342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897135" y="8663040"/>
              <a:ext cx="59364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171496</xdr:colOff>
      <xdr:row>15</xdr:row>
      <xdr:rowOff>72565</xdr:rowOff>
    </xdr:from>
    <xdr:to>
      <xdr:col>12</xdr:col>
      <xdr:colOff>30984</xdr:colOff>
      <xdr:row>32</xdr:row>
      <xdr:rowOff>30798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0DCBB-D6E2-4817-8B64-33B15492E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24550" t="16873" r="12917" b="7554"/>
        <a:stretch/>
      </xdr:blipFill>
      <xdr:spPr>
        <a:xfrm>
          <a:off x="3628374" y="2930065"/>
          <a:ext cx="4120183" cy="3196733"/>
        </a:xfrm>
        <a:prstGeom prst="rect">
          <a:avLst/>
        </a:prstGeom>
      </xdr:spPr>
    </xdr:pic>
    <xdr:clientData/>
  </xdr:twoCellAnchor>
  <xdr:twoCellAnchor>
    <xdr:from>
      <xdr:col>6</xdr:col>
      <xdr:colOff>219531</xdr:colOff>
      <xdr:row>17</xdr:row>
      <xdr:rowOff>175980</xdr:rowOff>
    </xdr:from>
    <xdr:to>
      <xdr:col>8</xdr:col>
      <xdr:colOff>277310</xdr:colOff>
      <xdr:row>20</xdr:row>
      <xdr:rowOff>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D762B33-B332-4AB3-A37E-90A904E75E43}"/>
                </a:ext>
              </a:extLst>
            </xdr14:cNvPr>
            <xdr14:cNvContentPartPr/>
          </xdr14:nvContentPartPr>
          <xdr14:nvPr macro=""/>
          <xdr14:xfrm>
            <a:off x="4285080" y="3414480"/>
            <a:ext cx="1275120" cy="4248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D762B33-B332-4AB3-A37E-90A904E75E4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76080" y="3405480"/>
              <a:ext cx="129276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4178</xdr:colOff>
      <xdr:row>29</xdr:row>
      <xdr:rowOff>10020</xdr:rowOff>
    </xdr:from>
    <xdr:to>
      <xdr:col>2</xdr:col>
      <xdr:colOff>24414</xdr:colOff>
      <xdr:row>30</xdr:row>
      <xdr:rowOff>65760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EBFEDE9-4547-4901-BFE6-61C1A7D153F2}"/>
                </a:ext>
              </a:extLst>
            </xdr14:cNvPr>
            <xdr14:cNvContentPartPr/>
          </xdr14:nvContentPartPr>
          <xdr14:nvPr macro=""/>
          <xdr14:xfrm>
            <a:off x="928800" y="5534520"/>
            <a:ext cx="726480" cy="246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EBFEDE9-4547-4901-BFE6-61C1A7D153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20160" y="5525520"/>
              <a:ext cx="744120" cy="263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07.581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65 587,'-1'413,"-28"-291,1 46,34-141,1 0,1 1,1-2,3 0,-1 0,3-1,1 0,2-2,-1 1,3-1,0-1,17 14,145 28,-122-45,-37-9,0-2,0-1,1 0,1-2,-1 0,0-1,2-1,-1-1,-1-1,2-1,-1-1,-1 0,2-2,-2 0,-4-2,-1-1,0 0,-1-1,1 0,-1-2,-1 0,-1-1,2 0,-2 0,-1-1,0-1,-1 0,-1-1,0-1,0 1,-2-1,-1-1,1 1,-2-1,5-12,-1 2,7-6,-2-2,-1 0,-3 0,0-2,-3 1,-1 0,-2-2,0-14,82-645,-87 687,-1 0,0 1,-1-1,0 1,0-1,-1 0,0 0,-1 0,1 1,-1-1,-2 1,2 0,-1 0,-1 0,-1 0,1 1,-1-1,0 1,0 0,-1-1,0 1,0 1,-1 0,0 0,0 0,0 1,0 0,-2-1,-31-13,21 11,0 0,1-2,-1 0,0-1,3-1,-1 1,0-2,2 0,0-1,0 0,2-1,-1-2,3 2,-1-2,0-1,11 13,0-1,-1 1,-1 0,2 1,-1-1,0 0,-2-1,2 2,-2-1,2 1,-2 0,1 0,-2 0,2 0,-1 0,0 1,0 0,0-1,-1 1,0 0,1 1,-1-1,0 1,1 0,-1 0,0 0,-1 0,2 1,-1 0,-1 0,2 0,-1 0,0 1,0 0,0-1,0 2,-1-1,-25 6,1 2,-2 1,3 1,-1 2,1 0,1 1,1 1,1 2,0 0,-4 6,0 2,2 0,0 2,2 2,1 0,1 1,-3 11,-18 19,-56 59,86-94,0 1,1 1,2 0,2 0,1 2,0-2,2 2,3-1,0 2,2-2,2 13,0-14,1-4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32:13.33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181 1102,'481'16,"466"-5,-546-77,-112 61,251 24,-478-16,-2 3,2 3,-1 3,48 14,94 18,-176-40,1 1,2 0,0-2,0 0,0-2,0-1,0-2,12-1,-25-3,-1-1,1 0,-2-1,1-1,-1 0,-1 0,1-1,-1-1,-2 0,2-3,-5 1,0 0,-1 0,0-2,-2 1,1 0,-2-1,0 1,-2-2,0 1,0 0,-1 0,-1-1,-1 0,0 1,-1 0,-1-1,-2-4,2-39,-13-87,-39-9,38 108,-3 0,-2 1,-2 0,-2 3,-2-1,-27-30,48 69,-1 0,-1 1,2 0,-2 0,1 0,0 1,-1 0,-1 1,1 0,1 0,-2 0,1 1,-1 0,2 1,-2 0,0 0,1 0,-1 1,2 0,-3 1,-32 0,-1087-40,606-3,326 49,-1 8,2 9,-18 9,-20 3,-10-23,188-14,0 2,0 2,1 3,-54 13,99-14,-1 0,2 1,-1 0,1 1,0 0,1 0,0 2,0-1,0 0,2 1,0-1,1 1,-1 2,2-2,-1 1,1-1,1 1,1 0,-1 1,2 0,0-1,0 0,1 0,1 1,0 1,-5 17,-15 335,14-311,3-47,1-1,0 0,0 1,1-1,-1 1,2 0,-1 0,1-1,0 0,0 1,2-1,-1 0,0 0,0 0,2 0,-2 1,2-1,-1-1,3 3,2 2,-1 0,2-1,-1 1,2-1,-1 0,1-1,1 0,0-1,0 0,0-1,0 0,1-1,0 1,0-1,1-1,0-1,0 0,0 0,0-1,4-1,-5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32:16.419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1 323,'1'10,"0"0,0 1,2-1,0 0,0-1,1 1,0-1,1 0,-1 0,2 0,1 0,-2 0,2-1,1 0,-1-1,1 1,1-2,-2 1,2-1,5 2,203 99,-178-96,3 0,-1-2,0-2,2-2,-1-1,0-2,2-1,66 4,-74-2,120 10,3-6,135-11,301-102,-585 107,1-2,-1 0,1 0,0 0,-1-1,1-1,-1 0,0 0,0 0,-1-1,1-1,-1 1,0-1,0-2,0 1,-1 0,0 0,0-1,-1 0,1 0,-2-1,0 1,0-1,-1-1,1 1,-2-1,0 0,0 0,0 0,-2-1,0 1,2-9,-3 4,0 0,-2-1,1 1,-3 1,1-1,-1 0,-1 1,0-1,-1 1,0-1,-1 2,-1-1,0 1,-1 0,-1 0,0 1,-9-10,-142-9,112 27,-358-49,-10-4,53 59,125 65,4-63,229-6,0 0,-1 0,2 0,-2 1,0 0,2 0,-2 0,1 0,-1 1,2 0,-2 0,1 0,0 0,0 1,0 0,0 0,1 0,-1 0,1 1,-1-1,1 1,-1 0,2 1,-2-1,2 0,0 1,-1 0,2 0,-1 0,0 0,0 0,1 0,1 1,-2-1,1 2,1-2,0 1,0 2,-7 182,6-181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24.51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69 424,'-50'417,"43"-382,1 1,2-1,2 1,2 0,2-1,2 1,2-1,1 1,3-1,1 0,0-1,4-1,4 6,-3-14,-13-18,0 1,1 0,0 0,1-1,0 0,0 0,1 0,0-1,0 0,2 0,-1 0,0 0,0-1,2 0,-1 0,0 0,1-1,-1-1,2 1,-2-1,5 0,3 1,-1 0,1-1,1-1,-2 0,2-1,-1-1,0 0,0-1,1 0,-2-1,2 0,-1-1,-1-1,1 0,-1-1,0 0,0-1,-1-1,0 0,0 0,2-3,179-134,-179 130,-1 1,-1-2,-1 1,1-3,-2 2,-2-1,1-1,-3 0,2-1,-3 1,-1-1,0 0,-1-1,-1 0,0-8,-2 23,114-325,-108 299,-1 1,-1 0,-1-1,-3 0,1-1,-4 2,-3-28,0-26,3 75,0 0,0 0,-2 0,1 0,0 0,-2 1,0-2,1 2,-2-1,0 1,1 0,-2 1,0-1,0 1,0 0,-2 0,1 0,0 1,-1 0,0-1,0 2,0 0,-1 0,0 0,0 1,0 0,-9-1,11 1,-10-3,0 0,0-1,1-1,0 0,0 0,1-3,1 2,0-2,0 0,2 0,-1-1,-4-7,16 16,-1 1,-1-1,1 0,-2 1,2-1,-1 1,0 0,-1 0,2 0,-2 0,1 0,-1 0,0 1,1 0,-1-1,1 1,-1 0,-1 1,2-1,-1 0,-1 1,2 0,-1 0,-1 0,2 0,-1 0,-1 1,2 0,-1-1,-1 1,2 0,-1 1,1-1,-1 0,0 1,1 0,-1 0,2 0,-2 0,1 0,-125 99,126-99,-26 24,0 2,3 1,1 0,1 1,3 2,1-1,1 2,-12 33,-81 248,103-286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26.650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34 2546,'58'83,"-16"26,-39-93,3-1,-3 1,2-2,1 1,0-1,0 0,1 0,0-2,0 1,1 0,1-1,-1-1,2 0,-1-1,1-1,0 0,0-1,1 1,0-2,0 0,0-1,1-1,0-1,3 1,5-4,2-1,-1 0,2-3,-3 0,1-1,-1-3,1 0,-1-1,0-2,0-1,-1 0,0-3,-1 1,0-2,0-2,-2 0,1 0,0-2,-3-1,0-1,10-16,6-12,-2-3,-2-1,-1-1,-2-1,-3-3,-1-1,-1 1,-3-1,2-17,63-496,-59 380,-7 0,-5-1,-8-3,-6-8,3-81,2 278,0-1,0 0,-2 0,2 0,-1 2,0-2,-1 1,1-2,-2 3,1-2,-1 0,1 2,-2 0,1 0,1-1,-2 1,-1 0,2 0,-2 1,1-2,0 2,-1 1,0-1,0 2,-1-2,2 2,-2 0,1 0,-1 0,-4 0,-246-115,226 106,-3 1,2 4,0 0,-1 3,0 1,0 1,0 4,-22 2,40 6,-2-1,2 0,1 3,0-1,0 1,1 2,0 0,0 0,2 1,-1 1,1 1,1 0,1 0,-1 1,1 1,2-1,-1 1,0 5,-3 0,-121 462,105-363,4 4,4-2,4 4,4-1,3 120,9 248,-2-461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28.73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113 1461,'39'232,"-29"-131,-4 1,-2 0,-4 1,-4 20,1 66,2-74,-2-44,3 1,2 0,2-1,2 0,2 0,12 53,1-20,-20-87,1 0,0 0,0 0,1 0,1-2,0 3,0-3,1 1,1-1,0 0,0-1,1 0,0 0,1-1,0 0,1 0,-1-2,2 0,-1 1,1-2,0-2,1 1,10 6,2-3,0-2,1-2,0-1,0-1,1-2,-1-1,1-1,1-2,-2-3,1 0,-1-3,0 1,0-4,0 0,-1-2,0-2,0 1,18-18,-22 13,-1-2,0-1,-1-1,-1 0,-1-2,0-1,-1 0,0-2,-2-1,0 0,-1 0,-1-1,-1-1,0-1,-2 0,0-1,-1-3,26-227,-7-2,-1-256,-25 418,-3-1,-4-1,-3 2,-2 2,-11-39,-9-72,24 106,9 90,-1-2,0 0,0 1,-1-1,-1 2,0-2,0 2,-1 0,0 0,0-1,-2 1,-3-8,-227-331,176 187,54 140,-1 2,-1 0,-1 0,0 1,-1 0,-1 0,0 2,-1 1,-1 0,-13-15,21 31,0-1,0 2,0-1,-2 1,2 1,-1 0,1-1,-1 2,0-1,1 2,-1-1,0 1,0 0,1 1,-1-1,0 2,1-1,-1 2,0-1,1 0,0 1,-1 0,1 1,0 1,0-1,-1 2,-121 133,92-84,2 4,2 0,1 2,3 3,1 2,3 0,2 3,1 0,3 1,2 2,3 1,1-1,3 2,2 0,2 20,1-76,0 0,1 0,1-1,0 2,1-1,0-1,1 2,0-1,1-1,1 2,0-2,0 0,1 0,1 0,0-2,0 2,2-1,-1 0,1-2,1 0,0 0,0 1,1-3,0 1,0-1,8 6,1-8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32.828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23 649,'0'728,"2"-715,1 1,0-1,2 0,0 0,1 1,0-1,1-1,0 0,1 0,1 0,0-1,2 1,-1-2,2 1,-1-2,2 0,-1 0,1 0,0-2,13 7,-9-6,0-1,0-1,1 0,0-1,0-1,-1 0,3-1,-2-1,1 0,0-1,-1-1,1 0,0-2,10-1,-14-2,0-1,-1-1,1 0,-2-1,0-1,0 0,-1 0,0-1,-1 0,4-5,75-55,131-110,-205 160,0-1,-2-1,-1 0,-1 0,-1-1,-1-1,-2 1,-1-1,-1 0,-1 0,-1-1,-2 1,-2-1,0 0,-1 1,-3-1,1 0,1-29,-30-177,23 196,0-2,3 0,3 0,0 0,3 0,3 0,0 0,2 0,3-3,62-144,-70 182,0-1,0 1,0 0,-1-2,1 2,-2 0,1 0,0 0,1-1,-2 1,0 0,1 0,0 0,-1 0,0 1,0-1,1 0,-2 1,1-1,1 1,-2-1,1 1,0 0,-1 0,1 0,-1 0,0 0,0 0,1 0,0 1,-2-1,2 1,-1 0,0 0,0-1,1 2,-2-1,2 0,0 0,-3 1,-115 19,91-11,-1-1,-1 0,1-3,-1 0,0-2,0 0,-1-2,-27-2,48 0,0 0,1 0,-1 1,-1 1,1-1,0 2,0-1,1 1,-1 0,1 1,0 0,-1 1,1-1,1 2,-1-1,0 1,2 0,-5 4,0 0,1 1,0 1,0 0,1 0,1 0,1 1,1 0,-1 1,1 1,2-1,-1 0,2 0,0 1,-2 11,-41 159,-49 41,-6-82,91-126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36.3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5,'345'26,"174"-26,-424-20,-82 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37.76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0,'355'17,"-117"16,1-10,1-10,143-12,-317-13,-49 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19.80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3715 1308,'0'11,"-1"62,2-1,5 0,2 0,17 57,-24-124,0 0,2 0,-2 0,1 1,1-2,0 1,-1-1,1 1,1-1,-1 0,0 0,2 0,-1 0,0-1,0 0,0 1,2-1,-1-1,-1 1,2-1,-2 1,2-1,-1-1,1 1,-1-1,1 1,0-2,-1 1,1 0,-1-1,2 0,-1 0,-1-1,1 1,0-1,-1 0,1 0,0-1,222-70,-199 59,1 1,0 1,2 2,-1 0,1 2,0 1,0 2,26-1,-33 5</inkml:trace>
  <inkml:trace contextRef="#ctx0" brushRef="#br0" timeOffset="973.1">4870 1523,'-61'68,"54"-63,0 1,1-1,0 0,0 1,1 0,0 0,0 1,0-1,1 1,0 0,1 0,-1 0,1 0,1 2,0-2,1 1,-2 0,7-2,-1 0,1-1,0 1,0-1,1 0,-1 0,2 0,-1-1,1 1,0-1,-1 0,1 0,1-1,-2 0,2 0,0 0,-1-1,1 0,1 0,-1 0,-1-1,2 0,-1 0,1-1,-2 0,2 0,-1 0,1-1,-1 0,1-1,18 4,-21-3,0 1,0-1,0 1,0 0,0 0,0 1,0-1,0 1,1 0,-2 1,1-1,0 1,0-1,-1 1,1 0,-1 1,1-1,-2 1,1 0,0 0,0 0,0 0,-1 0,0 1,-1-1,2 1,-2 1,1-1,0 0,-1 0,-1 0,1 1,-1-1,1 0,-1 1,0-1,0 1,-1 2,0-2,0 0,-1 0,1 1,-1-1,0 1,-2-2,2 1,-1 0,0 0,-1-1,0 1,1-1,-2 1,1-1,0 0,-1 0,0-1,-1 1,2-1,-1 1,-1-1,0 0,0-1,-4 3,-11 7</inkml:trace>
  <inkml:trace contextRef="#ctx0" brushRef="#br0" timeOffset="-8874.05">190 1201,'0'689,"47"-449,-10-100,-35-128,57 142,-47-140,1-1,1 0,0-1,1 1,1-2,-1 0,2-1,0-1,1 0,0-1,-1-1,3 0,-1 0,0-2,0-1,1 0,2-1,15 3,-18-2,0 0,0 0,0-2,0 0,0-1,1-1,-1 0,0-1,0-1,1-1,-1-1,0 0,0-1,-1 0,5-4,201-120,-18-54,-171 151,-2 0,-2-2,0-2,-3 1,-1-3,-3 0,-1-2,-2 1,-2-3,1-8,15-39,-10 29,-2-2,-4 0,-3 1,1-26,7-118,-11 0,-15-185,1 384,1-1,-1 0,0-1,0 2,0-1,-2 1,1-1,-1 1,0 0,0-1,-1 1,0 1,0-1,-1 0,1 1,-1-1,0 1,-1 0,1 1,-1-1,-1 1,2 1,-2-1,0 1,0 0,1 0,-1 0,-1 1,2 0,-2 0,-6 0,-295-77,-32-39,285 104,-2 2,0 2,-1 3,1 2,-1 2,1 3,-40 4,-16-3,97-3,2 0,-1 1,-1 1,1 0,0 1,0 0,0 1,0 1,0 1,0 0,2 0,-2 1,1 1,1 0,-1 1,2 1,-1 1,1-1,1 1,-1 0,1 1,1 1,-7 8,-1 19,2 0,1 1,3 0,2 2,2-1,1 1,2-1,3 2,2-1,1 1,3-2,4 22,55 428,-63-438,1-29</inkml:trace>
  <inkml:trace contextRef="#ctx0" brushRef="#br0" timeOffset="-1780.58">1908 1549,'10'0,"14"0,12 0,11 0,11 0,8 0,1 0,5 0,5 0,-5 0,-5 0,-10 0,-8 0,-7 0,-12 0</inkml:trace>
  <inkml:trace contextRef="#ctx0" brushRef="#br0" timeOffset="-1076.17">2648 1442,'132'37,"-119"-34,-7-3,1 1,0 0,-1 0,1 0,0 1,0 0,-1 0,0 0,1 1,-2 0,2 0,-1 0,-1 1,0 0,0 1,1-1,-2 0,1 1,-1-1,1 1,-2 0,0 1,1-1,1 4,-78 72,-143 82,207-148,6-5</inkml:trace>
  <inkml:trace contextRef="#ctx0" brushRef="#br1" timeOffset="19292.32">3093 102,'513'-4,"45"-23,163-33,-658 50,-77 14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12:19:40.5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40,'6'0,"20"0,22 0,18 0,22 0,21 0,28 0,25 0,20 0,5 0,-16 0,-15 0,-21-4,-22-2,-26-4,-22-1,-23 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4065-ED6C-4527-88AD-0CBBCEFD2F9A}">
  <dimension ref="A1:F86"/>
  <sheetViews>
    <sheetView topLeftCell="A52" zoomScaleNormal="100" workbookViewId="0">
      <selection activeCell="H68" sqref="H68"/>
    </sheetView>
  </sheetViews>
  <sheetFormatPr baseColWidth="10" defaultColWidth="8.83203125" defaultRowHeight="15" x14ac:dyDescent="0.2"/>
  <cols>
    <col min="1" max="1" width="13.83203125" customWidth="1"/>
    <col min="2" max="2" width="43.5" bestFit="1" customWidth="1"/>
    <col min="3" max="3" width="20.33203125" customWidth="1"/>
    <col min="4" max="4" width="26" customWidth="1"/>
    <col min="5" max="5" width="19" customWidth="1"/>
  </cols>
  <sheetData>
    <row r="1" spans="1:1" x14ac:dyDescent="0.2">
      <c r="A1" s="1" t="s">
        <v>0</v>
      </c>
    </row>
    <row r="13" spans="1:1" x14ac:dyDescent="0.2">
      <c r="A13" t="s">
        <v>1</v>
      </c>
    </row>
    <row r="14" spans="1:1" x14ac:dyDescent="0.2">
      <c r="A14" t="s">
        <v>2</v>
      </c>
    </row>
    <row r="15" spans="1:1" x14ac:dyDescent="0.2">
      <c r="A15" t="s">
        <v>3</v>
      </c>
    </row>
    <row r="16" spans="1:1" x14ac:dyDescent="0.2">
      <c r="A16" t="s">
        <v>4</v>
      </c>
    </row>
    <row r="18" spans="1:4" x14ac:dyDescent="0.2">
      <c r="A18" t="s">
        <v>5</v>
      </c>
      <c r="B18">
        <v>2</v>
      </c>
      <c r="C18" t="s">
        <v>19</v>
      </c>
    </row>
    <row r="19" spans="1:4" x14ac:dyDescent="0.2">
      <c r="A19" t="s">
        <v>6</v>
      </c>
      <c r="B19">
        <v>3</v>
      </c>
      <c r="C19" t="s">
        <v>19</v>
      </c>
    </row>
    <row r="20" spans="1:4" x14ac:dyDescent="0.2">
      <c r="A20" t="s">
        <v>7</v>
      </c>
      <c r="B20" s="5">
        <f>B18/B19</f>
        <v>0.66666666666666663</v>
      </c>
      <c r="C20" t="s">
        <v>8</v>
      </c>
      <c r="D20" t="s">
        <v>9</v>
      </c>
    </row>
    <row r="22" spans="1:4" x14ac:dyDescent="0.2">
      <c r="A22" t="s">
        <v>11</v>
      </c>
      <c r="B22" s="5">
        <f>(B18^2)/(B19*(B19-B18))</f>
        <v>1.3333333333333333</v>
      </c>
      <c r="C22" t="s">
        <v>13</v>
      </c>
    </row>
    <row r="23" spans="1:4" x14ac:dyDescent="0.2">
      <c r="A23" t="s">
        <v>10</v>
      </c>
      <c r="B23" s="5">
        <f>B18/B19</f>
        <v>0.66666666666666663</v>
      </c>
      <c r="C23" t="s">
        <v>14</v>
      </c>
    </row>
    <row r="24" spans="1:4" x14ac:dyDescent="0.2">
      <c r="A24" t="s">
        <v>12</v>
      </c>
      <c r="B24">
        <f>B18/(B19-B18)</f>
        <v>2</v>
      </c>
      <c r="C24" t="s">
        <v>15</v>
      </c>
    </row>
    <row r="26" spans="1:4" x14ac:dyDescent="0.2">
      <c r="A26" t="s">
        <v>16</v>
      </c>
      <c r="B26">
        <f>B22/B18</f>
        <v>0.66666666666666663</v>
      </c>
      <c r="C26" t="s">
        <v>17</v>
      </c>
    </row>
    <row r="27" spans="1:4" x14ac:dyDescent="0.2">
      <c r="A27" t="s">
        <v>18</v>
      </c>
      <c r="B27">
        <f>B23/B18</f>
        <v>0.33333333333333331</v>
      </c>
      <c r="C27" t="s">
        <v>20</v>
      </c>
    </row>
    <row r="28" spans="1:4" x14ac:dyDescent="0.2">
      <c r="A28" t="s">
        <v>21</v>
      </c>
      <c r="B28">
        <f>B24/B18</f>
        <v>1</v>
      </c>
      <c r="C28" t="s">
        <v>36</v>
      </c>
    </row>
    <row r="30" spans="1:4" x14ac:dyDescent="0.2">
      <c r="A30" t="s">
        <v>22</v>
      </c>
      <c r="B30" s="5">
        <f>B18/B19</f>
        <v>0.66666666666666663</v>
      </c>
      <c r="C30" t="s">
        <v>25</v>
      </c>
    </row>
    <row r="31" spans="1:4" x14ac:dyDescent="0.2">
      <c r="A31" t="s">
        <v>23</v>
      </c>
      <c r="B31" s="5">
        <f>1-B30</f>
        <v>0.33333333333333337</v>
      </c>
      <c r="C31" t="s">
        <v>24</v>
      </c>
    </row>
    <row r="33" spans="1:3" x14ac:dyDescent="0.2">
      <c r="A33" t="s">
        <v>26</v>
      </c>
    </row>
    <row r="34" spans="1:3" x14ac:dyDescent="0.2">
      <c r="A34" t="s">
        <v>27</v>
      </c>
      <c r="B34" t="s">
        <v>28</v>
      </c>
    </row>
    <row r="35" spans="1:3" x14ac:dyDescent="0.2">
      <c r="A35">
        <v>0</v>
      </c>
      <c r="B35">
        <f>$B$30^(A35+1)</f>
        <v>0.66666666666666663</v>
      </c>
      <c r="C35" t="s">
        <v>29</v>
      </c>
    </row>
    <row r="36" spans="1:3" x14ac:dyDescent="0.2">
      <c r="A36">
        <v>1</v>
      </c>
      <c r="B36">
        <f t="shared" ref="B36:B42" si="0">$B$30^(A36+1)</f>
        <v>0.44444444444444442</v>
      </c>
    </row>
    <row r="37" spans="1:3" x14ac:dyDescent="0.2">
      <c r="A37">
        <v>2</v>
      </c>
      <c r="B37">
        <f t="shared" si="0"/>
        <v>0.29629629629629628</v>
      </c>
    </row>
    <row r="38" spans="1:3" x14ac:dyDescent="0.2">
      <c r="A38">
        <v>3</v>
      </c>
      <c r="B38">
        <f t="shared" si="0"/>
        <v>0.19753086419753085</v>
      </c>
      <c r="C38" t="s">
        <v>77</v>
      </c>
    </row>
    <row r="39" spans="1:3" x14ac:dyDescent="0.2">
      <c r="A39">
        <v>4</v>
      </c>
      <c r="B39">
        <f t="shared" si="0"/>
        <v>0.13168724279835389</v>
      </c>
    </row>
    <row r="40" spans="1:3" x14ac:dyDescent="0.2">
      <c r="A40">
        <v>5</v>
      </c>
      <c r="B40">
        <f t="shared" si="0"/>
        <v>8.77914951989026E-2</v>
      </c>
    </row>
    <row r="41" spans="1:3" x14ac:dyDescent="0.2">
      <c r="A41">
        <v>6</v>
      </c>
      <c r="B41">
        <f t="shared" si="0"/>
        <v>5.8527663465935062E-2</v>
      </c>
    </row>
    <row r="42" spans="1:3" x14ac:dyDescent="0.2">
      <c r="A42">
        <v>7</v>
      </c>
      <c r="B42">
        <f t="shared" si="0"/>
        <v>3.9018442310623375E-2</v>
      </c>
    </row>
    <row r="45" spans="1:3" x14ac:dyDescent="0.2">
      <c r="A45" s="1" t="s">
        <v>30</v>
      </c>
    </row>
    <row r="46" spans="1:3" x14ac:dyDescent="0.2">
      <c r="A46" t="s">
        <v>31</v>
      </c>
    </row>
    <row r="47" spans="1:3" x14ac:dyDescent="0.2">
      <c r="A47" t="s">
        <v>32</v>
      </c>
    </row>
    <row r="49" spans="1:4" x14ac:dyDescent="0.2">
      <c r="A49" t="s">
        <v>33</v>
      </c>
    </row>
    <row r="50" spans="1:4" x14ac:dyDescent="0.2">
      <c r="B50" s="2" t="s">
        <v>34</v>
      </c>
    </row>
    <row r="52" spans="1:4" x14ac:dyDescent="0.2">
      <c r="A52" t="s">
        <v>35</v>
      </c>
    </row>
    <row r="53" spans="1:4" x14ac:dyDescent="0.2">
      <c r="A53" t="s">
        <v>37</v>
      </c>
    </row>
    <row r="54" spans="1:4" x14ac:dyDescent="0.2">
      <c r="B54" t="s">
        <v>38</v>
      </c>
    </row>
    <row r="56" spans="1:4" x14ac:dyDescent="0.2">
      <c r="A56" t="s">
        <v>39</v>
      </c>
      <c r="B56" t="s">
        <v>40</v>
      </c>
    </row>
    <row r="57" spans="1:4" x14ac:dyDescent="0.2">
      <c r="A57" t="s">
        <v>41</v>
      </c>
      <c r="B57" t="s">
        <v>42</v>
      </c>
    </row>
    <row r="58" spans="1:4" x14ac:dyDescent="0.2">
      <c r="A58" t="s">
        <v>43</v>
      </c>
    </row>
    <row r="59" spans="1:4" x14ac:dyDescent="0.2">
      <c r="A59" t="s">
        <v>41</v>
      </c>
      <c r="B59" t="s">
        <v>44</v>
      </c>
    </row>
    <row r="61" spans="1:4" x14ac:dyDescent="0.2">
      <c r="A61" t="s">
        <v>45</v>
      </c>
    </row>
    <row r="62" spans="1:4" x14ac:dyDescent="0.2">
      <c r="A62" t="s">
        <v>51</v>
      </c>
      <c r="B62" s="3">
        <v>15</v>
      </c>
      <c r="C62" t="s">
        <v>52</v>
      </c>
      <c r="D62" t="s">
        <v>97</v>
      </c>
    </row>
    <row r="63" spans="1:4" x14ac:dyDescent="0.2">
      <c r="A63" t="s">
        <v>49</v>
      </c>
      <c r="B63" s="3">
        <v>50</v>
      </c>
      <c r="C63" t="s">
        <v>50</v>
      </c>
    </row>
    <row r="64" spans="1:4" x14ac:dyDescent="0.2">
      <c r="A64" t="s">
        <v>46</v>
      </c>
      <c r="B64">
        <v>8</v>
      </c>
      <c r="C64" t="s">
        <v>47</v>
      </c>
    </row>
    <row r="66" spans="1:6" x14ac:dyDescent="0.2">
      <c r="A66" t="s">
        <v>53</v>
      </c>
      <c r="B66" s="3">
        <f>B64*1*B62</f>
        <v>120</v>
      </c>
      <c r="D66" t="s">
        <v>54</v>
      </c>
    </row>
    <row r="67" spans="1:6" x14ac:dyDescent="0.2">
      <c r="A67" t="s">
        <v>48</v>
      </c>
      <c r="B67" s="4">
        <f>B64*B18*B26*B63</f>
        <v>533.33333333333326</v>
      </c>
      <c r="D67" t="s">
        <v>55</v>
      </c>
    </row>
    <row r="68" spans="1:6" x14ac:dyDescent="0.2">
      <c r="A68" t="s">
        <v>56</v>
      </c>
      <c r="B68" s="4">
        <f>B66+B67</f>
        <v>653.33333333333326</v>
      </c>
    </row>
    <row r="70" spans="1:6" x14ac:dyDescent="0.2">
      <c r="A70" t="s">
        <v>78</v>
      </c>
    </row>
    <row r="72" spans="1:6" x14ac:dyDescent="0.2">
      <c r="A72" s="1" t="s">
        <v>79</v>
      </c>
    </row>
    <row r="73" spans="1:6" x14ac:dyDescent="0.2">
      <c r="A73" t="s">
        <v>80</v>
      </c>
    </row>
    <row r="74" spans="1:6" x14ac:dyDescent="0.2">
      <c r="B74" t="s">
        <v>89</v>
      </c>
    </row>
    <row r="76" spans="1:6" x14ac:dyDescent="0.2">
      <c r="C76" t="s">
        <v>91</v>
      </c>
      <c r="D76" t="s">
        <v>92</v>
      </c>
      <c r="E76" t="s">
        <v>90</v>
      </c>
      <c r="F76" t="s">
        <v>82</v>
      </c>
    </row>
    <row r="77" spans="1:6" x14ac:dyDescent="0.2">
      <c r="C77">
        <v>0</v>
      </c>
      <c r="D77">
        <v>0</v>
      </c>
      <c r="E77">
        <v>0</v>
      </c>
      <c r="F77" t="s">
        <v>83</v>
      </c>
    </row>
    <row r="78" spans="1:6" x14ac:dyDescent="0.2">
      <c r="C78">
        <v>1</v>
      </c>
      <c r="D78">
        <v>1</v>
      </c>
      <c r="E78">
        <v>0</v>
      </c>
      <c r="F78" t="s">
        <v>84</v>
      </c>
    </row>
    <row r="79" spans="1:6" x14ac:dyDescent="0.2">
      <c r="C79">
        <v>2</v>
      </c>
      <c r="D79">
        <v>1</v>
      </c>
      <c r="E79">
        <v>1</v>
      </c>
      <c r="F79" t="s">
        <v>84</v>
      </c>
    </row>
    <row r="80" spans="1:6" x14ac:dyDescent="0.2">
      <c r="C80">
        <v>3</v>
      </c>
      <c r="D80">
        <v>1</v>
      </c>
      <c r="E80">
        <v>2</v>
      </c>
      <c r="F80" t="s">
        <v>84</v>
      </c>
    </row>
    <row r="82" spans="1:2" x14ac:dyDescent="0.2">
      <c r="B82" t="s">
        <v>93</v>
      </c>
    </row>
    <row r="85" spans="1:2" x14ac:dyDescent="0.2">
      <c r="A85" t="s">
        <v>81</v>
      </c>
    </row>
    <row r="86" spans="1:2" x14ac:dyDescent="0.2">
      <c r="B86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EFDE-0D46-4CC9-8E96-ADC8588C6E3B}">
  <dimension ref="A1"/>
  <sheetViews>
    <sheetView workbookViewId="0"/>
  </sheetViews>
  <sheetFormatPr baseColWidth="10" defaultColWidth="9.1640625" defaultRowHeight="15" x14ac:dyDescent="0.2"/>
  <cols>
    <col min="1" max="16384" width="9.1640625" style="6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FE98-DB67-4086-903E-2C623A93786A}">
  <dimension ref="A1:D78"/>
  <sheetViews>
    <sheetView tabSelected="1" topLeftCell="A48" zoomScale="145" zoomScaleNormal="145" workbookViewId="0">
      <selection activeCell="K66" sqref="K66"/>
    </sheetView>
  </sheetViews>
  <sheetFormatPr baseColWidth="10" defaultColWidth="8.83203125" defaultRowHeight="15" x14ac:dyDescent="0.2"/>
  <cols>
    <col min="1" max="1" width="13.83203125" customWidth="1"/>
    <col min="2" max="2" width="10.5" bestFit="1" customWidth="1"/>
  </cols>
  <sheetData>
    <row r="1" spans="1:1" x14ac:dyDescent="0.2">
      <c r="A1" s="1" t="s">
        <v>0</v>
      </c>
    </row>
    <row r="13" spans="1:1" x14ac:dyDescent="0.2">
      <c r="A13" t="s">
        <v>57</v>
      </c>
    </row>
    <row r="14" spans="1:1" x14ac:dyDescent="0.2">
      <c r="A14" t="s">
        <v>58</v>
      </c>
    </row>
    <row r="15" spans="1:1" x14ac:dyDescent="0.2">
      <c r="A15" t="s">
        <v>2</v>
      </c>
    </row>
    <row r="16" spans="1:1" x14ac:dyDescent="0.2">
      <c r="A16" t="s">
        <v>59</v>
      </c>
    </row>
    <row r="17" spans="1:4" x14ac:dyDescent="0.2">
      <c r="A17" t="s">
        <v>4</v>
      </c>
    </row>
    <row r="19" spans="1:4" x14ac:dyDescent="0.2">
      <c r="A19" t="s">
        <v>5</v>
      </c>
      <c r="B19">
        <v>2</v>
      </c>
      <c r="C19" t="s">
        <v>19</v>
      </c>
    </row>
    <row r="20" spans="1:4" x14ac:dyDescent="0.2">
      <c r="A20" t="s">
        <v>6</v>
      </c>
      <c r="B20">
        <v>3</v>
      </c>
      <c r="C20" t="s">
        <v>19</v>
      </c>
    </row>
    <row r="21" spans="1:4" x14ac:dyDescent="0.2">
      <c r="A21" t="s">
        <v>60</v>
      </c>
      <c r="B21">
        <v>2</v>
      </c>
      <c r="C21" t="s">
        <v>61</v>
      </c>
    </row>
    <row r="22" spans="1:4" x14ac:dyDescent="0.2">
      <c r="A22" t="s">
        <v>62</v>
      </c>
      <c r="B22">
        <f>B19/(B21*B20)</f>
        <v>0.33333333333333331</v>
      </c>
      <c r="C22" t="s">
        <v>8</v>
      </c>
      <c r="D22" t="s">
        <v>63</v>
      </c>
    </row>
    <row r="23" spans="1:4" x14ac:dyDescent="0.2">
      <c r="A23" t="s">
        <v>86</v>
      </c>
      <c r="B23">
        <f>B21*B20</f>
        <v>6</v>
      </c>
    </row>
    <row r="24" spans="1:4" x14ac:dyDescent="0.2">
      <c r="A24" t="s">
        <v>85</v>
      </c>
      <c r="B24">
        <f>B19/B20</f>
        <v>0.66666666666666663</v>
      </c>
      <c r="D24" t="s">
        <v>87</v>
      </c>
    </row>
    <row r="25" spans="1:4" x14ac:dyDescent="0.2">
      <c r="D25" t="s">
        <v>88</v>
      </c>
    </row>
    <row r="26" spans="1:4" x14ac:dyDescent="0.2">
      <c r="A26" t="s">
        <v>64</v>
      </c>
    </row>
    <row r="27" spans="1:4" x14ac:dyDescent="0.2">
      <c r="A27" t="s">
        <v>65</v>
      </c>
      <c r="B27" t="s">
        <v>66</v>
      </c>
    </row>
    <row r="28" spans="1:4" x14ac:dyDescent="0.2">
      <c r="A28">
        <v>0</v>
      </c>
      <c r="B28">
        <f>(1/FACT(A28))*(Ls^A28)</f>
        <v>1</v>
      </c>
    </row>
    <row r="29" spans="1:4" x14ac:dyDescent="0.2">
      <c r="A29">
        <v>1</v>
      </c>
      <c r="B29">
        <f>(1/FACT(A29))*(Ls^A29)</f>
        <v>0.66666666666666663</v>
      </c>
    </row>
    <row r="30" spans="1:4" x14ac:dyDescent="0.2">
      <c r="B30">
        <f>SUM(B28:B29)</f>
        <v>1.6666666666666665</v>
      </c>
    </row>
    <row r="32" spans="1:4" x14ac:dyDescent="0.2">
      <c r="A32" t="s">
        <v>67</v>
      </c>
      <c r="B32">
        <f>1/(B30+(1/FACT(m))*(Ls^m)*(mmu/(mmu-lambda)))</f>
        <v>0.5</v>
      </c>
      <c r="C32" t="s">
        <v>68</v>
      </c>
    </row>
    <row r="34" spans="1:3" x14ac:dyDescent="0.2">
      <c r="A34" t="s">
        <v>12</v>
      </c>
      <c r="B34">
        <f>(((lambda*mu*(Ls^m))/(FACT(m-1)*((mmu-lambda)^2)))*B32)+Ls</f>
        <v>0.75</v>
      </c>
      <c r="C34" t="s">
        <v>69</v>
      </c>
    </row>
    <row r="36" spans="1:3" x14ac:dyDescent="0.2">
      <c r="A36" t="s">
        <v>21</v>
      </c>
      <c r="B36">
        <f>B34/lambda</f>
        <v>0.375</v>
      </c>
      <c r="C36" t="s">
        <v>70</v>
      </c>
    </row>
    <row r="37" spans="1:3" x14ac:dyDescent="0.2">
      <c r="B37">
        <f>B36*60</f>
        <v>22.5</v>
      </c>
      <c r="C37" t="s">
        <v>71</v>
      </c>
    </row>
    <row r="39" spans="1:3" x14ac:dyDescent="0.2">
      <c r="A39" t="s">
        <v>11</v>
      </c>
      <c r="B39" s="5">
        <f>B34-Ls</f>
        <v>8.333333333333337E-2</v>
      </c>
      <c r="C39" t="s">
        <v>72</v>
      </c>
    </row>
    <row r="41" spans="1:3" x14ac:dyDescent="0.2">
      <c r="A41" t="s">
        <v>16</v>
      </c>
      <c r="B41">
        <f>B39/lambda</f>
        <v>4.1666666666666685E-2</v>
      </c>
      <c r="C41" t="s">
        <v>73</v>
      </c>
    </row>
    <row r="42" spans="1:3" x14ac:dyDescent="0.2">
      <c r="B42">
        <f>B41*60</f>
        <v>2.5000000000000009</v>
      </c>
      <c r="C42" t="s">
        <v>71</v>
      </c>
    </row>
    <row r="44" spans="1:3" x14ac:dyDescent="0.2">
      <c r="A44" t="s">
        <v>22</v>
      </c>
      <c r="B44">
        <f>lambda/mmu</f>
        <v>0.33333333333333331</v>
      </c>
      <c r="C44" t="s">
        <v>25</v>
      </c>
    </row>
    <row r="46" spans="1:3" x14ac:dyDescent="0.2">
      <c r="A46" t="s">
        <v>74</v>
      </c>
    </row>
    <row r="48" spans="1:3" x14ac:dyDescent="0.2">
      <c r="A48" t="s">
        <v>30</v>
      </c>
    </row>
    <row r="49" spans="1:2" x14ac:dyDescent="0.2">
      <c r="A49" t="s">
        <v>31</v>
      </c>
    </row>
    <row r="50" spans="1:2" x14ac:dyDescent="0.2">
      <c r="A50" t="s">
        <v>32</v>
      </c>
    </row>
    <row r="52" spans="1:2" x14ac:dyDescent="0.2">
      <c r="A52" t="s">
        <v>33</v>
      </c>
    </row>
    <row r="53" spans="1:2" x14ac:dyDescent="0.2">
      <c r="B53" s="2" t="s">
        <v>34</v>
      </c>
    </row>
    <row r="55" spans="1:2" x14ac:dyDescent="0.2">
      <c r="A55" t="s">
        <v>35</v>
      </c>
    </row>
    <row r="56" spans="1:2" x14ac:dyDescent="0.2">
      <c r="A56" t="s">
        <v>37</v>
      </c>
    </row>
    <row r="57" spans="1:2" x14ac:dyDescent="0.2">
      <c r="B57" t="s">
        <v>38</v>
      </c>
    </row>
    <row r="59" spans="1:2" x14ac:dyDescent="0.2">
      <c r="A59" t="s">
        <v>39</v>
      </c>
      <c r="B59" t="s">
        <v>40</v>
      </c>
    </row>
    <row r="60" spans="1:2" x14ac:dyDescent="0.2">
      <c r="A60" t="s">
        <v>41</v>
      </c>
      <c r="B60" t="s">
        <v>42</v>
      </c>
    </row>
    <row r="61" spans="1:2" x14ac:dyDescent="0.2">
      <c r="A61" t="s">
        <v>43</v>
      </c>
    </row>
    <row r="62" spans="1:2" x14ac:dyDescent="0.2">
      <c r="A62" t="s">
        <v>41</v>
      </c>
      <c r="B62" t="s">
        <v>44</v>
      </c>
    </row>
    <row r="64" spans="1:2" x14ac:dyDescent="0.2">
      <c r="A64" t="s">
        <v>45</v>
      </c>
    </row>
    <row r="65" spans="1:4" x14ac:dyDescent="0.2">
      <c r="A65" t="s">
        <v>76</v>
      </c>
    </row>
    <row r="66" spans="1:4" x14ac:dyDescent="0.2">
      <c r="A66" t="s">
        <v>51</v>
      </c>
      <c r="B66" s="3">
        <v>15</v>
      </c>
      <c r="C66" t="s">
        <v>75</v>
      </c>
    </row>
    <row r="67" spans="1:4" x14ac:dyDescent="0.2">
      <c r="A67" t="s">
        <v>49</v>
      </c>
      <c r="B67" s="3">
        <v>50</v>
      </c>
      <c r="C67" t="s">
        <v>50</v>
      </c>
    </row>
    <row r="68" spans="1:4" x14ac:dyDescent="0.2">
      <c r="A68" t="s">
        <v>46</v>
      </c>
      <c r="B68">
        <v>8</v>
      </c>
      <c r="C68" t="s">
        <v>47</v>
      </c>
    </row>
    <row r="70" spans="1:4" x14ac:dyDescent="0.2">
      <c r="A70" t="s">
        <v>53</v>
      </c>
      <c r="B70" s="3">
        <f>B68*m*B66</f>
        <v>240</v>
      </c>
      <c r="D70" t="s">
        <v>54</v>
      </c>
    </row>
    <row r="71" spans="1:4" x14ac:dyDescent="0.2">
      <c r="A71" t="s">
        <v>48</v>
      </c>
      <c r="B71" s="4">
        <f>+B68*lambda*B41*B67</f>
        <v>33.33333333333335</v>
      </c>
      <c r="D71" t="s">
        <v>55</v>
      </c>
    </row>
    <row r="72" spans="1:4" x14ac:dyDescent="0.2">
      <c r="A72" t="s">
        <v>56</v>
      </c>
      <c r="B72" s="4">
        <f>B70+B71</f>
        <v>273.33333333333337</v>
      </c>
    </row>
    <row r="73" spans="1:4" x14ac:dyDescent="0.2">
      <c r="B73" s="4"/>
    </row>
    <row r="74" spans="1:4" x14ac:dyDescent="0.2">
      <c r="A74" t="s">
        <v>96</v>
      </c>
      <c r="B74" s="4"/>
    </row>
    <row r="76" spans="1:4" x14ac:dyDescent="0.2">
      <c r="A76" s="1" t="s">
        <v>79</v>
      </c>
      <c r="B76" t="s">
        <v>95</v>
      </c>
    </row>
    <row r="77" spans="1:4" x14ac:dyDescent="0.2">
      <c r="A77" t="s">
        <v>80</v>
      </c>
    </row>
    <row r="78" spans="1:4" x14ac:dyDescent="0.2">
      <c r="A78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MM1</vt:lpstr>
      <vt:lpstr>MMm</vt:lpstr>
      <vt:lpstr>lambda</vt:lpstr>
      <vt:lpstr>Ls</vt:lpstr>
      <vt:lpstr>m</vt:lpstr>
      <vt:lpstr>mmu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2020-08-12T13:05:26Z</dcterms:created>
  <dcterms:modified xsi:type="dcterms:W3CDTF">2022-11-25T20:40:10Z</dcterms:modified>
</cp:coreProperties>
</file>