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ucf-my.sharepoint.com/personal/da364739_ucf_edu/Documents/Knight Hacks VIII/KnightSource/research/"/>
    </mc:Choice>
  </mc:AlternateContent>
  <xr:revisionPtr revIDLastSave="0" documentId="8_{19E1D585-3166-40DA-B110-4BFD81F6F008}" xr6:coauthVersionLast="47" xr6:coauthVersionMax="47" xr10:uidLastSave="{00000000-0000-0000-0000-000000000000}"/>
  <bookViews>
    <workbookView xWindow="-108" yWindow="-108" windowWidth="23256" windowHeight="12456" activeTab="2" xr2:uid="{BBE3474E-BDFF-423F-8BB3-E3C90521B36F}"/>
  </bookViews>
  <sheets>
    <sheet name="Sheet3" sheetId="3" r:id="rId1"/>
    <sheet name="Allocations" sheetId="1" r:id="rId2"/>
    <sheet name="Budget Lines" sheetId="2" r:id="rId3"/>
  </sheets>
  <definedNames>
    <definedName name="Slicer_Month">#N/A</definedName>
    <definedName name="Slicer_Open_Closed">#N/A</definedName>
    <definedName name="Slicer_parses_FAO_FB_CRT_from_the_ID">#N/A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E134" i="2"/>
  <c r="D134" i="2"/>
  <c r="C134" i="2"/>
  <c r="D366" i="1"/>
  <c r="E366" i="1"/>
  <c r="C366" i="1"/>
</calcChain>
</file>

<file path=xl/sharedStrings.xml><?xml version="1.0" encoding="utf-8"?>
<sst xmlns="http://schemas.openxmlformats.org/spreadsheetml/2006/main" count="1252" uniqueCount="580">
  <si>
    <t>FAO 57-002</t>
  </si>
  <si>
    <t>Orthodox Christian Campus Ministries</t>
  </si>
  <si>
    <t>Yes</t>
  </si>
  <si>
    <t>FAO 57-003</t>
  </si>
  <si>
    <t>HOPE @ UCF</t>
  </si>
  <si>
    <t>FAO 57-004</t>
  </si>
  <si>
    <t>Biotech Alliance of Medicine</t>
  </si>
  <si>
    <t>FAO 57-005</t>
  </si>
  <si>
    <t>ForgetYouNot@UCF</t>
  </si>
  <si>
    <t>FAO 57-006</t>
  </si>
  <si>
    <t>American Institute of Aeronautics and Astronautics</t>
  </si>
  <si>
    <t>No</t>
  </si>
  <si>
    <t>FAO 57-007</t>
  </si>
  <si>
    <t>Toys Kicking Cancer</t>
  </si>
  <si>
    <t>FAO 57-008</t>
  </si>
  <si>
    <t>Latinos In Action</t>
  </si>
  <si>
    <t>FAO 57-009</t>
  </si>
  <si>
    <t>FAO 57-010</t>
  </si>
  <si>
    <t>Theta Sigma Chapter</t>
  </si>
  <si>
    <t>FAO 57-011</t>
  </si>
  <si>
    <t>Women in Business UCF</t>
  </si>
  <si>
    <t>FAO 57-012</t>
  </si>
  <si>
    <t>Happiest Club on Earth</t>
  </si>
  <si>
    <t>FAO 57-013</t>
  </si>
  <si>
    <t>Youth Evangelical Fellowship</t>
  </si>
  <si>
    <t>FAO 57-016</t>
  </si>
  <si>
    <t>International Medical Outreach</t>
  </si>
  <si>
    <t>FAO 57-017</t>
  </si>
  <si>
    <t>Marine Environment Robotics</t>
  </si>
  <si>
    <t>FB-57-02</t>
  </si>
  <si>
    <t>FB 57-03</t>
  </si>
  <si>
    <t>FB 57-04</t>
  </si>
  <si>
    <t>FAO 57-018</t>
  </si>
  <si>
    <t>Knights Satellite Club</t>
  </si>
  <si>
    <t>FAO 57-019</t>
  </si>
  <si>
    <t>Pre-Dental Student Association</t>
  </si>
  <si>
    <t>FAO 57-021</t>
  </si>
  <si>
    <t>Knights Build</t>
  </si>
  <si>
    <t>FAO 57-022</t>
  </si>
  <si>
    <t>Global Medical Brigades</t>
  </si>
  <si>
    <t>FAO 57-023</t>
  </si>
  <si>
    <t>American Society of Mechanical Engineers</t>
  </si>
  <si>
    <t>FAO 57-025</t>
  </si>
  <si>
    <t>Honors Congress</t>
  </si>
  <si>
    <t>FAO 57-026</t>
  </si>
  <si>
    <t>Knights Exemplar</t>
  </si>
  <si>
    <t>FAO 57-027</t>
  </si>
  <si>
    <t>American Society of Civil Engineers</t>
  </si>
  <si>
    <t>FAO 57-028</t>
  </si>
  <si>
    <t>Survivor UCF</t>
  </si>
  <si>
    <t>FAO 57-029</t>
  </si>
  <si>
    <t>Asian Student Association</t>
  </si>
  <si>
    <t>FAO 57-030</t>
  </si>
  <si>
    <t>Ballroom Knights</t>
  </si>
  <si>
    <t>FAO 57-031</t>
  </si>
  <si>
    <t>Best Buddies</t>
  </si>
  <si>
    <t>FAO 57-032</t>
  </si>
  <si>
    <t>Knights and Damsels Dance Company</t>
  </si>
  <si>
    <t>FAO 57-033</t>
  </si>
  <si>
    <t>FAO 57-034</t>
  </si>
  <si>
    <t>Collegiate Percussive Arts Society</t>
  </si>
  <si>
    <t>FAO 57-035</t>
  </si>
  <si>
    <t>Pakistani Student Association</t>
  </si>
  <si>
    <t>FAO 57-036</t>
  </si>
  <si>
    <t>First Step</t>
  </si>
  <si>
    <t>FAO 57-037</t>
  </si>
  <si>
    <t>Young Investors Club</t>
  </si>
  <si>
    <t>FAO 57-038</t>
  </si>
  <si>
    <t>Pegasus Pilots</t>
  </si>
  <si>
    <t>FAO 57-039</t>
  </si>
  <si>
    <t>FAO 57-040</t>
  </si>
  <si>
    <t>FAO 57-020</t>
  </si>
  <si>
    <t>Filming on a Budget</t>
  </si>
  <si>
    <t>FAO 57-043</t>
  </si>
  <si>
    <t>Amateur Radio Club</t>
  </si>
  <si>
    <t>FAO 57-044</t>
  </si>
  <si>
    <t>Institute of Industrial and Systems Engineers</t>
  </si>
  <si>
    <t>FAO 57-045</t>
  </si>
  <si>
    <t>FAO 57-046</t>
  </si>
  <si>
    <t>FAO 57-047</t>
  </si>
  <si>
    <t>FAO 57-048</t>
  </si>
  <si>
    <t>FAO 57-049</t>
  </si>
  <si>
    <t>FAO 57-050</t>
  </si>
  <si>
    <t>FAO 57-051</t>
  </si>
  <si>
    <t>FAO 57-053</t>
  </si>
  <si>
    <t>FAO 57-054</t>
  </si>
  <si>
    <t>FAO 57-055</t>
  </si>
  <si>
    <t>FAO 57-056</t>
  </si>
  <si>
    <t>FAO 57-057</t>
  </si>
  <si>
    <t>FAO 57-058</t>
  </si>
  <si>
    <t>FAO 57-042</t>
  </si>
  <si>
    <t>Indian Student Association</t>
  </si>
  <si>
    <t>FAO 57-059</t>
  </si>
  <si>
    <t>PERIOD at UCF</t>
  </si>
  <si>
    <t>FAO 57-060</t>
  </si>
  <si>
    <t>Latino Medical Student Association Plus</t>
  </si>
  <si>
    <t>FAO 57-061</t>
  </si>
  <si>
    <t>FAO 57-062</t>
  </si>
  <si>
    <t>FAO 57-063</t>
  </si>
  <si>
    <t>Tau Sigma</t>
  </si>
  <si>
    <t>FAO 57-041</t>
  </si>
  <si>
    <t>The Black Female Development Circle Inc.</t>
  </si>
  <si>
    <t>FAO 57-065</t>
  </si>
  <si>
    <t>Central Florida Cello Association</t>
  </si>
  <si>
    <t>FAO 57-066</t>
  </si>
  <si>
    <t>Veterans Medical Outreach</t>
  </si>
  <si>
    <t>FAO 57-068</t>
  </si>
  <si>
    <t>Health Professions with Christ</t>
  </si>
  <si>
    <t>FAO 57-069</t>
  </si>
  <si>
    <t>Project Downtown Orlando at UCF</t>
  </si>
  <si>
    <t>FAO 57-070</t>
  </si>
  <si>
    <t>Hispanic Student Association</t>
  </si>
  <si>
    <t>FAO 57-064</t>
  </si>
  <si>
    <t>FAO 57-067</t>
  </si>
  <si>
    <t>LIAAUCF</t>
  </si>
  <si>
    <t>FAO 57-071</t>
  </si>
  <si>
    <t>FAO 57-075</t>
  </si>
  <si>
    <t>Vietnamese American Student Association</t>
  </si>
  <si>
    <t>FAO 57-076</t>
  </si>
  <si>
    <t>FAO 57-078</t>
  </si>
  <si>
    <t>Scholastic Association of Graduates in Engineering</t>
  </si>
  <si>
    <t>FAO 57-079</t>
  </si>
  <si>
    <t>Institute of Electrical and Electronic Engineers</t>
  </si>
  <si>
    <t>FAO 57-080</t>
  </si>
  <si>
    <t>FAO 57-081</t>
  </si>
  <si>
    <t>FAO 57-077</t>
  </si>
  <si>
    <t>Bhakti Yoga Club</t>
  </si>
  <si>
    <t>FAO 57-072</t>
  </si>
  <si>
    <t>FAO 57-073</t>
  </si>
  <si>
    <t>American Medical Women's Association</t>
  </si>
  <si>
    <t>FAO 57-082</t>
  </si>
  <si>
    <t>FAO 57-083</t>
  </si>
  <si>
    <t>FAO 57-084</t>
  </si>
  <si>
    <t>Multicultural Association of Pre-Health Students</t>
  </si>
  <si>
    <t>FAO 57-085</t>
  </si>
  <si>
    <t>Bangladeshi Student Association</t>
  </si>
  <si>
    <t>FAO 57-086</t>
  </si>
  <si>
    <t>Knightmare Bhangra</t>
  </si>
  <si>
    <t>FAO 57-087</t>
  </si>
  <si>
    <t>KnightRaas</t>
  </si>
  <si>
    <t>FAO 57-088</t>
  </si>
  <si>
    <t>Bachelors of Social Work Student Association</t>
  </si>
  <si>
    <t>FAO 57-089</t>
  </si>
  <si>
    <t>Pineapple Theatre Club</t>
  </si>
  <si>
    <t>FAO 57-091</t>
  </si>
  <si>
    <t>Moroccan Student Society</t>
  </si>
  <si>
    <t>FAO 57-092</t>
  </si>
  <si>
    <t>Muslim Student Association</t>
  </si>
  <si>
    <t>CRT 57-251</t>
  </si>
  <si>
    <t>Individual Allocation</t>
  </si>
  <si>
    <t>CRT 57-258</t>
  </si>
  <si>
    <t>FAO 57-074</t>
  </si>
  <si>
    <t>Central Florida Cello Assocation</t>
  </si>
  <si>
    <t>FAO 57-093</t>
  </si>
  <si>
    <t>Anime Spot</t>
  </si>
  <si>
    <t>FAO 57-094</t>
  </si>
  <si>
    <t>The Society of PC Building at UCF</t>
  </si>
  <si>
    <t>FAO 57-096</t>
  </si>
  <si>
    <t>FAO 57-097</t>
  </si>
  <si>
    <t>Project Spotlight</t>
  </si>
  <si>
    <t>FAO 57-098</t>
  </si>
  <si>
    <t>Syrian Student Association</t>
  </si>
  <si>
    <t>FB 57-07</t>
  </si>
  <si>
    <t>Knight Riders Motocycle Club</t>
  </si>
  <si>
    <t>FB 57-11</t>
  </si>
  <si>
    <t>FB 57-12</t>
  </si>
  <si>
    <t>FB 57-14</t>
  </si>
  <si>
    <t>BAJA International</t>
  </si>
  <si>
    <t>FB 57-16</t>
  </si>
  <si>
    <t>FB-57-17</t>
  </si>
  <si>
    <t>FB 57-18</t>
  </si>
  <si>
    <t>CRT 57-001</t>
  </si>
  <si>
    <t>CRT 57-002</t>
  </si>
  <si>
    <t>CRT 57-003</t>
  </si>
  <si>
    <t>CRT 57-004</t>
  </si>
  <si>
    <t>CRT 57-005</t>
  </si>
  <si>
    <t>CRT 57-006</t>
  </si>
  <si>
    <t>CRT 57-007</t>
  </si>
  <si>
    <t>CRT 57-008</t>
  </si>
  <si>
    <t>CRT 57-009</t>
  </si>
  <si>
    <t>CRT 57-010</t>
  </si>
  <si>
    <t>CRT 57-012</t>
  </si>
  <si>
    <t>CRT 57-013</t>
  </si>
  <si>
    <t>CRT 57-014</t>
  </si>
  <si>
    <t>CRT 57-015</t>
  </si>
  <si>
    <t>CRT 57-016</t>
  </si>
  <si>
    <t>CRT 57-017</t>
  </si>
  <si>
    <t>CRT 57-018</t>
  </si>
  <si>
    <t>Beta Alpha Psi Honorary Accounting Organization</t>
  </si>
  <si>
    <t>CRT 57-019</t>
  </si>
  <si>
    <t>CRT 57-021</t>
  </si>
  <si>
    <t>National Association of Black Journalists</t>
  </si>
  <si>
    <t>CRT 57-022</t>
  </si>
  <si>
    <t>Student Veterans of America</t>
  </si>
  <si>
    <t>CRT 57-023</t>
  </si>
  <si>
    <t>Young Democratic Socialists of America</t>
  </si>
  <si>
    <t>CRT 57-024</t>
  </si>
  <si>
    <t>Collegiate Cyber Defense Club</t>
  </si>
  <si>
    <t>CRT 57-026</t>
  </si>
  <si>
    <t>CRT 57-027</t>
  </si>
  <si>
    <t>CRT 57-025</t>
  </si>
  <si>
    <t>CRT 57-030</t>
  </si>
  <si>
    <t>CRT 57-031</t>
  </si>
  <si>
    <t>CRT 57-032</t>
  </si>
  <si>
    <t>CRT 57-033</t>
  </si>
  <si>
    <t>CRT 57-035</t>
  </si>
  <si>
    <t>Urban Knights Planning Association</t>
  </si>
  <si>
    <t>CRT 57-034</t>
  </si>
  <si>
    <t>CRT 57-037</t>
  </si>
  <si>
    <t>CRT 57-038</t>
  </si>
  <si>
    <t>CRT 57-039</t>
  </si>
  <si>
    <t>CRT 57-040</t>
  </si>
  <si>
    <t>CRT 57-041</t>
  </si>
  <si>
    <t>CRT 57-042</t>
  </si>
  <si>
    <t>CRT 57-043</t>
  </si>
  <si>
    <t>CRT 57-044</t>
  </si>
  <si>
    <t>CRT 57-045</t>
  </si>
  <si>
    <t>CRT 57-046</t>
  </si>
  <si>
    <t>Society of Asian Scientists and Engineers</t>
  </si>
  <si>
    <t>CRT 57-047</t>
  </si>
  <si>
    <t>Society of Sales Engineers at UCF</t>
  </si>
  <si>
    <t>CRT 57-048</t>
  </si>
  <si>
    <t>CRT 57-049</t>
  </si>
  <si>
    <t>FAO 57-014</t>
  </si>
  <si>
    <t>Knights Health-Link Society</t>
  </si>
  <si>
    <t>FAO 57-015</t>
  </si>
  <si>
    <t>Pre-Vet Society</t>
  </si>
  <si>
    <t>FB 57-05</t>
  </si>
  <si>
    <t>Society of Women Engineers</t>
  </si>
  <si>
    <t>CRT 57-020</t>
  </si>
  <si>
    <t>CRT 57-036</t>
  </si>
  <si>
    <t>CRT 57-050</t>
  </si>
  <si>
    <t>Mediation Team</t>
  </si>
  <si>
    <t>CRT 57-051</t>
  </si>
  <si>
    <t>CRT 57-052</t>
  </si>
  <si>
    <t>CRT 57-053</t>
  </si>
  <si>
    <t>CRT 57-054</t>
  </si>
  <si>
    <t>CRT 57-055</t>
  </si>
  <si>
    <t>CRT 57-056</t>
  </si>
  <si>
    <t>CRT 57-057</t>
  </si>
  <si>
    <t>CRT 57-058</t>
  </si>
  <si>
    <t>CRT 57-059</t>
  </si>
  <si>
    <t>CRT 57-060</t>
  </si>
  <si>
    <t>CRT 57-061</t>
  </si>
  <si>
    <t>CRT 57-062</t>
  </si>
  <si>
    <t>CRT 57-063</t>
  </si>
  <si>
    <t>CRT 57-064</t>
  </si>
  <si>
    <t>CRT 57-065</t>
  </si>
  <si>
    <t>CRT 57-066</t>
  </si>
  <si>
    <t>CRT 57-068</t>
  </si>
  <si>
    <t>CRT 57-070</t>
  </si>
  <si>
    <t>FB 57-01</t>
  </si>
  <si>
    <t>Team Sport Business Management</t>
  </si>
  <si>
    <t>CRT 57-071</t>
  </si>
  <si>
    <t>CRT 57-072</t>
  </si>
  <si>
    <t>Tau Beta Pi Engineering Honor Society</t>
  </si>
  <si>
    <t>CRT 57-073</t>
  </si>
  <si>
    <t>CRT 57-074</t>
  </si>
  <si>
    <t>CRT 57-075</t>
  </si>
  <si>
    <t>CRT 57-076</t>
  </si>
  <si>
    <t>CRT 57-077</t>
  </si>
  <si>
    <t>CRT 57-079</t>
  </si>
  <si>
    <t>CRT 57-080</t>
  </si>
  <si>
    <t>CRT 57-081</t>
  </si>
  <si>
    <t>CRT 57-082</t>
  </si>
  <si>
    <t>CRT 57-083</t>
  </si>
  <si>
    <t>CRT 57-084</t>
  </si>
  <si>
    <t>Meeting Professionals International</t>
  </si>
  <si>
    <t>CRT 57-085</t>
  </si>
  <si>
    <t>CRT 57-086</t>
  </si>
  <si>
    <t>CRT 57-087</t>
  </si>
  <si>
    <t>CRT 57-088</t>
  </si>
  <si>
    <t>CRT 57-089</t>
  </si>
  <si>
    <t>CRT 57-090</t>
  </si>
  <si>
    <t>CRT 57-091</t>
  </si>
  <si>
    <t>CRT 57-092</t>
  </si>
  <si>
    <t>CRT 57-093</t>
  </si>
  <si>
    <t>CRT 57-094</t>
  </si>
  <si>
    <t>CRT 57-095</t>
  </si>
  <si>
    <t>CRT 57-096</t>
  </si>
  <si>
    <t>CRT 57-097</t>
  </si>
  <si>
    <t>CRT 57-098</t>
  </si>
  <si>
    <t>AODSIEE</t>
  </si>
  <si>
    <t>CRT 57-100</t>
  </si>
  <si>
    <t>CRT 57-101</t>
  </si>
  <si>
    <t>CRT 57-103</t>
  </si>
  <si>
    <t>CRT 57-104</t>
  </si>
  <si>
    <t>CRT 57-105</t>
  </si>
  <si>
    <t>CRT 57-106</t>
  </si>
  <si>
    <t>CRT 57-107</t>
  </si>
  <si>
    <t>CRT 57-108</t>
  </si>
  <si>
    <t>Themed Entertainment Association</t>
  </si>
  <si>
    <t>CRT 57-109</t>
  </si>
  <si>
    <t>CRT 57-110</t>
  </si>
  <si>
    <t>CRT 57-111</t>
  </si>
  <si>
    <t>CRT 57-112</t>
  </si>
  <si>
    <t>CRT 57-113</t>
  </si>
  <si>
    <t>Society for the Advancement of Minorities in STEM</t>
  </si>
  <si>
    <t>CRT 57-114</t>
  </si>
  <si>
    <t>CRT 57-115</t>
  </si>
  <si>
    <t>CRT 57-116</t>
  </si>
  <si>
    <t>FAO 57-052</t>
  </si>
  <si>
    <t>CRT 57-118</t>
  </si>
  <si>
    <t>CRT 57-119</t>
  </si>
  <si>
    <t>CRT 57-120</t>
  </si>
  <si>
    <t>CRT 57-122</t>
  </si>
  <si>
    <t>CRT 57-123</t>
  </si>
  <si>
    <t>CRT 57-124</t>
  </si>
  <si>
    <t>CRT 57-125</t>
  </si>
  <si>
    <t>CRT 57-126</t>
  </si>
  <si>
    <t>CRT 57-128</t>
  </si>
  <si>
    <t>CRT 57-130</t>
  </si>
  <si>
    <t>CRT 57-131</t>
  </si>
  <si>
    <t>Circle K International</t>
  </si>
  <si>
    <t>CRT 57-133</t>
  </si>
  <si>
    <t>CRT 57-134</t>
  </si>
  <si>
    <t>CRT 57-135</t>
  </si>
  <si>
    <t>CRT 57-136</t>
  </si>
  <si>
    <t>SOIANIE</t>
  </si>
  <si>
    <t>CRT 57-137</t>
  </si>
  <si>
    <t>CRT 57-138</t>
  </si>
  <si>
    <t>CRT 57-139</t>
  </si>
  <si>
    <t>CRT 57-140</t>
  </si>
  <si>
    <t>CRT 57-141</t>
  </si>
  <si>
    <t>CRT 57-142</t>
  </si>
  <si>
    <t>CRT 57-143</t>
  </si>
  <si>
    <t>CRT 57-146</t>
  </si>
  <si>
    <t>CRT 57-147</t>
  </si>
  <si>
    <t>CRT 57-148</t>
  </si>
  <si>
    <t>CRT 57-102</t>
  </si>
  <si>
    <t>CRT 57-127</t>
  </si>
  <si>
    <t>Robotics Club of Central Florida</t>
  </si>
  <si>
    <t>CRT 57-132</t>
  </si>
  <si>
    <t>CRT 57-144</t>
  </si>
  <si>
    <t>Knight Riders Motorcycle Club</t>
  </si>
  <si>
    <t>CRT 57-145</t>
  </si>
  <si>
    <t>CRT 57-150</t>
  </si>
  <si>
    <t>Model United Nations UCF</t>
  </si>
  <si>
    <t>CRT 57-151</t>
  </si>
  <si>
    <t>CRT 57-152</t>
  </si>
  <si>
    <t>CRT 57-153</t>
  </si>
  <si>
    <t>CRT 57-156</t>
  </si>
  <si>
    <t>CRT 57-157</t>
  </si>
  <si>
    <t>Student Association of School Psychologists</t>
  </si>
  <si>
    <t>CRT 57-159</t>
  </si>
  <si>
    <t>CRT 57-160</t>
  </si>
  <si>
    <t>CRT 57-161</t>
  </si>
  <si>
    <t>CRT 57-162</t>
  </si>
  <si>
    <t>CRT 57-163</t>
  </si>
  <si>
    <t>CRT 57-165</t>
  </si>
  <si>
    <t>CRT 57-166</t>
  </si>
  <si>
    <t>CRT 57-167</t>
  </si>
  <si>
    <t>CRT 57-168</t>
  </si>
  <si>
    <t>CRT 57-169</t>
  </si>
  <si>
    <t>CRT 57-170</t>
  </si>
  <si>
    <t>CRT 57-171</t>
  </si>
  <si>
    <t>CRT 57-172</t>
  </si>
  <si>
    <t>CRT 57-175</t>
  </si>
  <si>
    <t>CRT 57-176</t>
  </si>
  <si>
    <t>National Society of Black Engineers</t>
  </si>
  <si>
    <t>CRT 57-177</t>
  </si>
  <si>
    <t>CRT 57-178</t>
  </si>
  <si>
    <t>CRT 57-179</t>
  </si>
  <si>
    <t>TSCOTIFODSP</t>
  </si>
  <si>
    <t>CRT 57-180</t>
  </si>
  <si>
    <t>Criminal Justice Graduate Student Association</t>
  </si>
  <si>
    <t>CRT 57-181</t>
  </si>
  <si>
    <t>CRT 57-182</t>
  </si>
  <si>
    <t>CRT 57-117</t>
  </si>
  <si>
    <t>CRT 57-158</t>
  </si>
  <si>
    <t>CRT 57-173</t>
  </si>
  <si>
    <t>CRT 57-183</t>
  </si>
  <si>
    <t>CRT 57-184</t>
  </si>
  <si>
    <t>CRT 57-185</t>
  </si>
  <si>
    <t>CRT 57-186</t>
  </si>
  <si>
    <t>(NSSLHA) - Orlando</t>
  </si>
  <si>
    <t>CRT 57-187</t>
  </si>
  <si>
    <t>CRT 57-188</t>
  </si>
  <si>
    <t>CRT 57-189</t>
  </si>
  <si>
    <t>CRT 57-190</t>
  </si>
  <si>
    <t>CRT 57-191</t>
  </si>
  <si>
    <t>CRT 57-193</t>
  </si>
  <si>
    <t>CRT 57-194</t>
  </si>
  <si>
    <t>CRT 57-195</t>
  </si>
  <si>
    <t>CRT 57-196</t>
  </si>
  <si>
    <t>CRT 57-198</t>
  </si>
  <si>
    <t>CRT 57-199</t>
  </si>
  <si>
    <t>CRT 57-201</t>
  </si>
  <si>
    <t>CRT 57-202</t>
  </si>
  <si>
    <t>CRT 57-203</t>
  </si>
  <si>
    <t>CRT 57-204</t>
  </si>
  <si>
    <t>CRT 57-205</t>
  </si>
  <si>
    <t>CRT 57-206</t>
  </si>
  <si>
    <t>CRT 57-207</t>
  </si>
  <si>
    <t>CRT 57-208</t>
  </si>
  <si>
    <t>CRT 57-209</t>
  </si>
  <si>
    <t>Phi Alpha Delta Pre-Law Fraternity</t>
  </si>
  <si>
    <t>CRT 57-210</t>
  </si>
  <si>
    <t>CRT 57-211</t>
  </si>
  <si>
    <t>Human Factors and Ergonomics Society</t>
  </si>
  <si>
    <t>CRT 57-200</t>
  </si>
  <si>
    <t>CRT 57-212</t>
  </si>
  <si>
    <t>Herpetological Society</t>
  </si>
  <si>
    <t>CRT 57-213</t>
  </si>
  <si>
    <t>CRT 57-217</t>
  </si>
  <si>
    <t>CRT 57-218</t>
  </si>
  <si>
    <t>CRT 57-219</t>
  </si>
  <si>
    <t>CRT 57-220</t>
  </si>
  <si>
    <t>National Association of Black Accountants</t>
  </si>
  <si>
    <t>CRT 57-221</t>
  </si>
  <si>
    <t>CRT 57-222</t>
  </si>
  <si>
    <t>CRT 57-223</t>
  </si>
  <si>
    <t>CRT 57-224</t>
  </si>
  <si>
    <t>Entrepreneurship Club</t>
  </si>
  <si>
    <t>CRT 57-225</t>
  </si>
  <si>
    <t>International City/County Management Association</t>
  </si>
  <si>
    <t>CRT 57-214</t>
  </si>
  <si>
    <t>CRT 57-215</t>
  </si>
  <si>
    <t>CRT 57-216</t>
  </si>
  <si>
    <t>CRT 57-226</t>
  </si>
  <si>
    <t>Moot Court at UCF</t>
  </si>
  <si>
    <t>CRT 57-227</t>
  </si>
  <si>
    <t>CRT 57-228</t>
  </si>
  <si>
    <t>CRT 57-229</t>
  </si>
  <si>
    <t>CRT 57-230</t>
  </si>
  <si>
    <t>CRT 57-231</t>
  </si>
  <si>
    <t>CRT 57-232</t>
  </si>
  <si>
    <t>CRT 57-233</t>
  </si>
  <si>
    <t>CRT 57-234</t>
  </si>
  <si>
    <t>CRT 57-235</t>
  </si>
  <si>
    <t>CRT 57-236</t>
  </si>
  <si>
    <t>CRT 57-238</t>
  </si>
  <si>
    <t>CRT 57-237</t>
  </si>
  <si>
    <t>CRT 57-239</t>
  </si>
  <si>
    <t>CRT 57-241</t>
  </si>
  <si>
    <t>CRT 57-242</t>
  </si>
  <si>
    <t>CRT 57-243</t>
  </si>
  <si>
    <t>CRT 57-244</t>
  </si>
  <si>
    <t>CRT 57-245</t>
  </si>
  <si>
    <t>CRT 57-246</t>
  </si>
  <si>
    <t>CRT 57-247</t>
  </si>
  <si>
    <t>CRT 57-248</t>
  </si>
  <si>
    <t>CRT 57-249</t>
  </si>
  <si>
    <t>CRT 57-250</t>
  </si>
  <si>
    <t>CRT 57-252</t>
  </si>
  <si>
    <t>CRT 57-253</t>
  </si>
  <si>
    <t>CRT 57-254</t>
  </si>
  <si>
    <t>CRT 57-255</t>
  </si>
  <si>
    <t>CRT 57-256</t>
  </si>
  <si>
    <t>CRT 57-257</t>
  </si>
  <si>
    <t>CRT 57-259</t>
  </si>
  <si>
    <t>CRT 57-260</t>
  </si>
  <si>
    <t>CRT 57-261</t>
  </si>
  <si>
    <t>CRT 57-264</t>
  </si>
  <si>
    <t>CRT 57-263</t>
  </si>
  <si>
    <t>CRT 57-262</t>
  </si>
  <si>
    <t>CRT 57-265</t>
  </si>
  <si>
    <t>CRT 57-266</t>
  </si>
  <si>
    <t>CRT 57-268</t>
  </si>
  <si>
    <t>CRT 57-269</t>
  </si>
  <si>
    <t>CRT 57-270</t>
  </si>
  <si>
    <t>FB-57-06</t>
  </si>
  <si>
    <t>FB 57-08</t>
  </si>
  <si>
    <t>Neuroscience Alliance at UCF</t>
  </si>
  <si>
    <t>FB-57-09</t>
  </si>
  <si>
    <t>We in Animation at UCF</t>
  </si>
  <si>
    <t>FB 57-10</t>
  </si>
  <si>
    <t>Society of Hispanic Professional Engineers</t>
  </si>
  <si>
    <t>FB 57-13</t>
  </si>
  <si>
    <t>OPTICA UCF Student Chapter</t>
  </si>
  <si>
    <t>FB 57-15</t>
  </si>
  <si>
    <t>Game Development Knights</t>
  </si>
  <si>
    <t>Total</t>
  </si>
  <si>
    <t>#</t>
  </si>
  <si>
    <t>Recipient Name</t>
  </si>
  <si>
    <t>Allocated</t>
  </si>
  <si>
    <t>Exps.</t>
  </si>
  <si>
    <t>Balance</t>
  </si>
  <si>
    <t>Rev. Date</t>
  </si>
  <si>
    <t>Closed</t>
  </si>
  <si>
    <t>Line</t>
  </si>
  <si>
    <t>SGA, Departments, Cost Centers and Activities</t>
  </si>
  <si>
    <t>Amount</t>
  </si>
  <si>
    <t>Expenditures</t>
  </si>
  <si>
    <t>Remaining</t>
  </si>
  <si>
    <t>Activity &amp; Service Fee Business Office</t>
  </si>
  <si>
    <t>Salaries &amp; Benefits</t>
  </si>
  <si>
    <t>OPS</t>
  </si>
  <si>
    <t>Operations</t>
  </si>
  <si>
    <t>A&amp;SF Repair &amp; Replacement - Specific Projects</t>
  </si>
  <si>
    <t>SG Ticket Center</t>
  </si>
  <si>
    <t>Estimated Revenue</t>
  </si>
  <si>
    <t>Campus Activities Board</t>
  </si>
  <si>
    <t>Cinema</t>
  </si>
  <si>
    <t>Comedy</t>
  </si>
  <si>
    <t>Concerts</t>
  </si>
  <si>
    <t>Fine Arts</t>
  </si>
  <si>
    <t>Impact</t>
  </si>
  <si>
    <t>Special Events</t>
  </si>
  <si>
    <t>Homecoming</t>
  </si>
  <si>
    <t>Concert</t>
  </si>
  <si>
    <t>Marketing</t>
  </si>
  <si>
    <t>Movie</t>
  </si>
  <si>
    <t>Knights Got Talent</t>
  </si>
  <si>
    <t>Fireworks</t>
  </si>
  <si>
    <t>Splash</t>
  </si>
  <si>
    <t>Royalty</t>
  </si>
  <si>
    <t>Production</t>
  </si>
  <si>
    <t>Knights of the Roundtable</t>
  </si>
  <si>
    <t>Programming</t>
  </si>
  <si>
    <t>Knight-Thon</t>
  </si>
  <si>
    <t>Main Event</t>
  </si>
  <si>
    <t>Late Knights</t>
  </si>
  <si>
    <t>Events</t>
  </si>
  <si>
    <t>Multicultural Student Center</t>
  </si>
  <si>
    <t>MSC Programming</t>
  </si>
  <si>
    <t>LGBTQ+ Services</t>
  </si>
  <si>
    <t>Office of Student Involvement</t>
  </si>
  <si>
    <t>Downtown</t>
  </si>
  <si>
    <t>OSI Creative Services</t>
  </si>
  <si>
    <t>Pegasus Palooza</t>
  </si>
  <si>
    <t>OSI Assist/Sign Language Interpreters</t>
  </si>
  <si>
    <t>Knights of the Connection</t>
  </si>
  <si>
    <t>Rosen Life</t>
  </si>
  <si>
    <t>Graduate Outreach and Non-Traditional Knights</t>
  </si>
  <si>
    <t>Medical School Programming</t>
  </si>
  <si>
    <t>Eternal Knights</t>
  </si>
  <si>
    <t>Recreation &amp; Wellness Center</t>
  </si>
  <si>
    <t>Repair &amp; Replacement</t>
  </si>
  <si>
    <t>Sport Club Council</t>
  </si>
  <si>
    <t>Programs</t>
  </si>
  <si>
    <t>Student Government - A&amp;SF Committee</t>
  </si>
  <si>
    <t>Student Government - Election Committee</t>
  </si>
  <si>
    <t>Student Government - Executive</t>
  </si>
  <si>
    <t>Student Initiatives</t>
  </si>
  <si>
    <t>Governmental Affairs</t>
  </si>
  <si>
    <t>Passing of the Gavel</t>
  </si>
  <si>
    <t>Long Term Contracts</t>
  </si>
  <si>
    <t>President-Elect Transition Fund</t>
  </si>
  <si>
    <t>Scantron &amp; Blue Book Service</t>
  </si>
  <si>
    <t>Spring Event</t>
  </si>
  <si>
    <t>Student Government - Judicial</t>
  </si>
  <si>
    <t>Student Government - Legislative</t>
  </si>
  <si>
    <t>Registration &amp; Travel</t>
  </si>
  <si>
    <t>Senate Working Fund</t>
  </si>
  <si>
    <t>Speaker Initiatives</t>
  </si>
  <si>
    <t>Student Legal Services</t>
  </si>
  <si>
    <t>Student Union</t>
  </si>
  <si>
    <t>Maintenance and Custodial Costs</t>
  </si>
  <si>
    <t>Volunteer UCF</t>
  </si>
  <si>
    <t>Alternative Break Program</t>
  </si>
  <si>
    <t>Social Topic Directors</t>
  </si>
  <si>
    <t>Marketing Initiatives</t>
  </si>
  <si>
    <t>Large Scale Events</t>
  </si>
  <si>
    <t>Nonrecurring Expenses</t>
  </si>
  <si>
    <t>Projects - RWC</t>
  </si>
  <si>
    <t>Projects - SU</t>
  </si>
  <si>
    <t>One Time Expenses - ASFBO</t>
  </si>
  <si>
    <t>One Time Expenses - CAB</t>
  </si>
  <si>
    <t>One Time Expenses - MSC</t>
  </si>
  <si>
    <t>One Time Expenses - OSI</t>
  </si>
  <si>
    <t>One Time Expenses - RWC</t>
  </si>
  <si>
    <t>One Time Expenses - SCC</t>
  </si>
  <si>
    <t>One Time Expenses - SG - EC</t>
  </si>
  <si>
    <t>One Time Expenses - SG - Exec</t>
  </si>
  <si>
    <t>One Time Expenses - SU</t>
  </si>
  <si>
    <t>Budget Total:</t>
  </si>
  <si>
    <t>parses FAO/FB/CRT from the ID</t>
  </si>
  <si>
    <t>Month</t>
  </si>
  <si>
    <t>Percent Spent</t>
  </si>
  <si>
    <t>Over/Under</t>
  </si>
  <si>
    <t>Overage Amount</t>
  </si>
  <si>
    <t>Open/Closed</t>
  </si>
  <si>
    <t>Days to Review</t>
  </si>
  <si>
    <t>Row Labels</t>
  </si>
  <si>
    <t>CRT</t>
  </si>
  <si>
    <t>Grand Total</t>
  </si>
  <si>
    <t>Sum of Allocated</t>
  </si>
  <si>
    <t>Sum of Exps.</t>
  </si>
  <si>
    <t>Sum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</si>
</sst>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Aptos Narrow"/>
      <family val="2"/>
      <scheme val="minor"/>
    </font>
    <font>
      <sz val="8"/>
      <color rgb="FF000000"/>
      <name val="Arial"/>
      <family val="2"/>
    </font>
    <font>
      <i/>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BEE5EB"/>
        <bgColor indexed="64"/>
      </patternFill>
    </fill>
  </fills>
  <borders count="6">
    <border>
      <left/>
      <right/>
      <top/>
      <bottom/>
      <diagonal/>
    </border>
    <border>
      <left/>
      <right/>
      <top style="medium">
        <color rgb="FFDEE2E6"/>
      </top>
      <bottom/>
      <diagonal/>
    </border>
    <border>
      <left/>
      <right style="medium">
        <color rgb="FFDEE2E6"/>
      </right>
      <top style="medium">
        <color rgb="FFDEE2E6"/>
      </top>
      <bottom/>
      <diagonal/>
    </border>
    <border>
      <left/>
      <right/>
      <top style="medium">
        <color rgb="FFDEE2E6"/>
      </top>
      <bottom style="medium">
        <color rgb="FFDEE2E6"/>
      </bottom>
      <diagonal/>
    </border>
    <border>
      <left/>
      <right/>
      <top/>
      <bottom style="medium">
        <color rgb="FFDEE2E6"/>
      </bottom>
      <diagonal/>
    </border>
    <border>
      <left/>
      <right style="medium">
        <color rgb="FFDEE2E6"/>
      </right>
      <top/>
      <bottom style="medium">
        <color rgb="FFDEE2E6"/>
      </bottom>
      <diagonal/>
    </border>
  </borders>
  <cellStyleXfs count="1">
    <xf numFmtId="0" fontId="0" fillId="0" borderId="0"/>
  </cellStyleXfs>
  <cellXfs count="30">
    <xf numFmtId="0" fontId="0" fillId="0" borderId="0" xfId="0"/>
    <xf numFmtId="0" fontId="1" fillId="2" borderId="1" xfId="0" applyFont="1" applyFill="1" applyBorder="1" applyAlignment="1">
      <alignment vertical="top" wrapText="1"/>
    </xf>
    <xf numFmtId="8" fontId="1" fillId="2" borderId="1" xfId="0" applyNumberFormat="1" applyFont="1" applyFill="1" applyBorder="1" applyAlignment="1">
      <alignment vertical="top" wrapText="1"/>
    </xf>
    <xf numFmtId="14"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1" fillId="2" borderId="3" xfId="0" applyFont="1" applyFill="1" applyBorder="1" applyAlignment="1">
      <alignment vertical="top" wrapText="1"/>
    </xf>
    <xf numFmtId="14" fontId="1" fillId="2" borderId="3" xfId="0" applyNumberFormat="1" applyFont="1" applyFill="1" applyBorder="1" applyAlignment="1">
      <alignment vertical="top" wrapText="1"/>
    </xf>
    <xf numFmtId="0" fontId="3" fillId="2" borderId="1" xfId="0" applyFont="1" applyFill="1" applyBorder="1" applyAlignment="1">
      <alignment horizontal="center" vertical="top" wrapText="1"/>
    </xf>
    <xf numFmtId="8" fontId="3" fillId="2" borderId="1" xfId="0" applyNumberFormat="1" applyFont="1" applyFill="1" applyBorder="1" applyAlignment="1">
      <alignment horizontal="center" vertical="top" wrapText="1"/>
    </xf>
    <xf numFmtId="8" fontId="0" fillId="0" borderId="0" xfId="0" applyNumberFormat="1"/>
    <xf numFmtId="0" fontId="3" fillId="3" borderId="1" xfId="0" applyFont="1" applyFill="1" applyBorder="1" applyAlignment="1">
      <alignment horizontal="center" vertical="top" wrapText="1"/>
    </xf>
    <xf numFmtId="8" fontId="3" fillId="3" borderId="1" xfId="0" applyNumberFormat="1" applyFont="1" applyFill="1" applyBorder="1" applyAlignment="1">
      <alignment horizontal="center" vertical="top" wrapText="1"/>
    </xf>
    <xf numFmtId="0" fontId="3" fillId="2" borderId="1" xfId="0" applyFont="1" applyFill="1" applyBorder="1" applyAlignment="1">
      <alignment vertical="top" wrapText="1"/>
    </xf>
    <xf numFmtId="8" fontId="3" fillId="3" borderId="2" xfId="0" applyNumberFormat="1" applyFont="1" applyFill="1" applyBorder="1" applyAlignment="1">
      <alignment horizontal="center" vertical="top" wrapText="1"/>
    </xf>
    <xf numFmtId="8" fontId="1" fillId="2" borderId="2" xfId="0" applyNumberFormat="1" applyFont="1" applyFill="1" applyBorder="1" applyAlignment="1">
      <alignment vertical="top" wrapText="1"/>
    </xf>
    <xf numFmtId="0" fontId="3" fillId="2" borderId="4" xfId="0" applyFont="1" applyFill="1" applyBorder="1" applyAlignment="1">
      <alignment horizontal="center" wrapText="1"/>
    </xf>
    <xf numFmtId="0" fontId="3" fillId="2" borderId="5" xfId="0" applyFont="1" applyFill="1" applyBorder="1" applyAlignment="1">
      <alignment horizontal="center" wrapText="1"/>
    </xf>
    <xf numFmtId="0" fontId="0" fillId="2" borderId="0" xfId="0" applyFill="1" applyBorder="1"/>
    <xf numFmtId="2" fontId="3" fillId="2" borderId="4" xfId="0" applyNumberFormat="1" applyFont="1" applyFill="1" applyBorder="1" applyAlignment="1">
      <alignment horizontal="center" wrapText="1"/>
    </xf>
    <xf numFmtId="2" fontId="1" fillId="2" borderId="1" xfId="0" applyNumberFormat="1" applyFont="1" applyFill="1" applyBorder="1" applyAlignment="1">
      <alignment vertical="top" wrapText="1"/>
    </xf>
    <xf numFmtId="2" fontId="1" fillId="2" borderId="3" xfId="0" applyNumberFormat="1" applyFont="1" applyFill="1" applyBorder="1" applyAlignment="1">
      <alignment vertical="top" wrapText="1"/>
    </xf>
    <xf numFmtId="2" fontId="3" fillId="2" borderId="1" xfId="0" applyNumberFormat="1" applyFont="1" applyFill="1" applyBorder="1" applyAlignment="1">
      <alignment horizontal="center" vertical="top" wrapText="1"/>
    </xf>
    <xf numFmtId="2" fontId="0" fillId="0" borderId="0" xfId="0" applyNumberFormat="1"/>
    <xf numFmtId="2" fontId="1" fillId="2" borderId="0" xfId="0" applyNumberFormat="1" applyFont="1" applyFill="1" applyBorder="1" applyAlignment="1">
      <alignment vertical="top" wrapText="1"/>
    </xf>
    <xf numFmtId="0" fontId="1" fillId="2" borderId="0" xfId="0" applyFont="1" applyFill="1" applyAlignment="1">
      <alignment vertical="top" wrapText="1"/>
    </xf>
    <xf numFmtId="0" fontId="1" fillId="2" borderId="0" xfId="0" applyNumberFormat="1" applyFont="1" applyFill="1" applyAlignment="1">
      <alignment vertical="top" wrapText="1"/>
    </xf>
    <xf numFmtId="2" fontId="1" fillId="2" borderId="0" xfId="0" applyNumberFormat="1" applyFont="1" applyFill="1" applyAlignment="1">
      <alignment vertical="top" wrapText="1"/>
    </xf>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8">
    <dxf>
      <numFmt numFmtId="14" formatCode="0.00%"/>
    </dxf>
    <dxf>
      <font>
        <b val="0"/>
        <i val="0"/>
        <strike val="0"/>
        <condense val="0"/>
        <extend val="0"/>
        <outline val="0"/>
        <shadow val="0"/>
        <u val="none"/>
        <vertAlign val="baseline"/>
        <sz val="8"/>
        <color rgb="FF000000"/>
        <name val="Arial"/>
        <family val="2"/>
        <scheme val="none"/>
      </font>
      <numFmt numFmtId="12" formatCode="&quot;$&quot;#,##0.00_);[Red]\(&quot;$&quot;#,##0.00\)"/>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val="0"/>
        <i val="0"/>
        <strike val="0"/>
        <condense val="0"/>
        <extend val="0"/>
        <outline val="0"/>
        <shadow val="0"/>
        <u val="none"/>
        <vertAlign val="baseline"/>
        <sz val="8"/>
        <color rgb="FF000000"/>
        <name val="Arial"/>
        <family val="2"/>
        <scheme val="none"/>
      </font>
      <numFmt numFmtId="12" formatCode="&quot;$&quot;#,##0.00_);[Red]\(&quot;$&quot;#,##0.00\)"/>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font>
        <b val="0"/>
        <i val="0"/>
        <strike val="0"/>
        <condense val="0"/>
        <extend val="0"/>
        <outline val="0"/>
        <shadow val="0"/>
        <u val="none"/>
        <vertAlign val="baseline"/>
        <sz val="8"/>
        <color rgb="FF000000"/>
        <name val="Arial"/>
        <family val="2"/>
        <scheme val="none"/>
      </font>
      <numFmt numFmtId="12" formatCode="&quot;$&quot;#,##0.00_);[Red]\(&quot;$&quot;#,##0.00\)"/>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font>
        <b/>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font>
        <b val="0"/>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border outline="0">
        <top style="medium">
          <color rgb="FFDEE2E6"/>
        </top>
      </border>
    </dxf>
    <dxf>
      <border outline="0">
        <bottom style="medium">
          <color rgb="FFDEE2E6"/>
        </bottom>
      </border>
    </dxf>
    <dxf>
      <border outline="0">
        <left style="medium">
          <color rgb="FFDEE2E6"/>
        </left>
        <top style="medium">
          <color rgb="FFDEE2E6"/>
        </top>
        <bottom style="medium">
          <color rgb="FFDEE2E6"/>
        </bottom>
      </border>
    </dxf>
    <dxf>
      <font>
        <b/>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center"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2" formatCode="0.00"/>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border>
    </dxf>
    <dxf>
      <font>
        <b val="0"/>
        <i val="0"/>
        <strike val="0"/>
        <condense val="0"/>
        <extend val="0"/>
        <outline val="0"/>
        <shadow val="0"/>
        <u val="none"/>
        <vertAlign val="baseline"/>
        <sz val="8"/>
        <color rgb="FF000000"/>
        <name val="Arial"/>
        <family val="2"/>
        <scheme val="none"/>
      </font>
      <numFmt numFmtId="2" formatCode="0.00"/>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val="0"/>
        <i val="0"/>
        <strike val="0"/>
        <condense val="0"/>
        <extend val="0"/>
        <outline val="0"/>
        <shadow val="0"/>
        <u val="none"/>
        <vertAlign val="baseline"/>
        <sz val="8"/>
        <color rgb="FF000000"/>
        <name val="Arial"/>
        <family val="2"/>
        <scheme val="none"/>
      </font>
      <numFmt numFmtId="19" formatCode="m/d/yyyy"/>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val="0"/>
        <i val="0"/>
        <strike val="0"/>
        <condense val="0"/>
        <extend val="0"/>
        <outline val="0"/>
        <shadow val="0"/>
        <u val="none"/>
        <vertAlign val="baseline"/>
        <sz val="8"/>
        <color rgb="FF000000"/>
        <name val="Arial"/>
        <family val="2"/>
        <scheme val="none"/>
      </font>
      <numFmt numFmtId="2" formatCode="0.00"/>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val="0"/>
        <i val="0"/>
        <strike val="0"/>
        <condense val="0"/>
        <extend val="0"/>
        <outline val="0"/>
        <shadow val="0"/>
        <u val="none"/>
        <vertAlign val="baseline"/>
        <sz val="8"/>
        <color rgb="FF000000"/>
        <name val="Arial"/>
        <family val="2"/>
        <scheme val="none"/>
      </font>
      <numFmt numFmtId="2" formatCode="0.00"/>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val="0"/>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outline="0">
        <left/>
        <right/>
        <top style="medium">
          <color rgb="FFDEE2E6"/>
        </top>
        <bottom/>
      </border>
    </dxf>
    <dxf>
      <font>
        <b/>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center"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font>
        <b val="0"/>
        <i val="0"/>
        <strike val="0"/>
        <condense val="0"/>
        <extend val="0"/>
        <outline val="0"/>
        <shadow val="0"/>
        <u val="none"/>
        <vertAlign val="baseline"/>
        <sz val="8"/>
        <color rgb="FF000000"/>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style="medium">
          <color rgb="FFDEE2E6"/>
        </top>
        <bottom/>
        <vertical/>
        <horizontal/>
      </border>
    </dxf>
    <dxf>
      <border outline="0">
        <bottom style="medium">
          <color rgb="FFDEE2E6"/>
        </bottom>
      </border>
    </dxf>
    <dxf>
      <border outline="0">
        <left style="medium">
          <color rgb="FFDEE2E6"/>
        </left>
        <right style="medium">
          <color rgb="FFDEE2E6"/>
        </right>
        <top style="medium">
          <color rgb="FFDEE2E6"/>
        </top>
        <bottom style="medium">
          <color rgb="FFDEE2E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[Allocations_and_BudgetLine.xlsx]Sheet3!PivotTable3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Allocated</c:v>
                </c:pt>
              </c:strCache>
            </c:strRef>
          </c:tx>
          <c:spPr>
            <a:solidFill>
              <a:schemeClr val="accent1"/>
            </a:solidFill>
            <a:ln>
              <a:noFill/>
            </a:ln>
            <a:effectLst/>
          </c:spPr>
          <c:invertIfNegative val="0"/>
          <c:cat>
            <c:strRef>
              <c:f>Sheet3!$A$4:$A$5</c:f>
              <c:strCache>
                <c:ptCount val="1"/>
                <c:pt idx="0">
                  <c:v>CRT</c:v>
                </c:pt>
              </c:strCache>
            </c:strRef>
          </c:cat>
          <c:val>
            <c:numRef>
              <c:f>Sheet3!$B$4:$B$5</c:f>
              <c:numCache>
                <c:formatCode>0.00</c:formatCode>
                <c:ptCount val="1"/>
                <c:pt idx="0">
                  <c:v>29533.03</c:v>
                </c:pt>
              </c:numCache>
            </c:numRef>
          </c:val>
          <c:extLst>
            <c:ext xmlns:c16="http://schemas.microsoft.com/office/drawing/2014/chart" uri="{C3380CC4-5D6E-409C-BE32-E72D297353CC}">
              <c16:uniqueId val="{00000000-4F20-477B-B1DA-BB91501B5289}"/>
            </c:ext>
          </c:extLst>
        </c:ser>
        <c:ser>
          <c:idx val="1"/>
          <c:order val="1"/>
          <c:tx>
            <c:strRef>
              <c:f>Sheet3!$C$3</c:f>
              <c:strCache>
                <c:ptCount val="1"/>
                <c:pt idx="0">
                  <c:v>Sum of Exps.</c:v>
                </c:pt>
              </c:strCache>
            </c:strRef>
          </c:tx>
          <c:spPr>
            <a:solidFill>
              <a:schemeClr val="accent2"/>
            </a:solidFill>
            <a:ln>
              <a:noFill/>
            </a:ln>
            <a:effectLst/>
          </c:spPr>
          <c:invertIfNegative val="0"/>
          <c:cat>
            <c:strRef>
              <c:f>Sheet3!$A$4:$A$5</c:f>
              <c:strCache>
                <c:ptCount val="1"/>
                <c:pt idx="0">
                  <c:v>CRT</c:v>
                </c:pt>
              </c:strCache>
            </c:strRef>
          </c:cat>
          <c:val>
            <c:numRef>
              <c:f>Sheet3!$C$4:$C$5</c:f>
              <c:numCache>
                <c:formatCode>0.00</c:formatCode>
                <c:ptCount val="1"/>
                <c:pt idx="0">
                  <c:v>29717.19</c:v>
                </c:pt>
              </c:numCache>
            </c:numRef>
          </c:val>
          <c:extLst>
            <c:ext xmlns:c16="http://schemas.microsoft.com/office/drawing/2014/chart" uri="{C3380CC4-5D6E-409C-BE32-E72D297353CC}">
              <c16:uniqueId val="{00000001-4F20-477B-B1DA-BB91501B5289}"/>
            </c:ext>
          </c:extLst>
        </c:ser>
        <c:ser>
          <c:idx val="2"/>
          <c:order val="2"/>
          <c:tx>
            <c:strRef>
              <c:f>Sheet3!$D$3</c:f>
              <c:strCache>
                <c:ptCount val="1"/>
                <c:pt idx="0">
                  <c:v>Sum of Balance</c:v>
                </c:pt>
              </c:strCache>
            </c:strRef>
          </c:tx>
          <c:spPr>
            <a:solidFill>
              <a:schemeClr val="accent3"/>
            </a:solidFill>
            <a:ln>
              <a:noFill/>
            </a:ln>
            <a:effectLst/>
          </c:spPr>
          <c:invertIfNegative val="0"/>
          <c:cat>
            <c:strRef>
              <c:f>Sheet3!$A$4:$A$5</c:f>
              <c:strCache>
                <c:ptCount val="1"/>
                <c:pt idx="0">
                  <c:v>CRT</c:v>
                </c:pt>
              </c:strCache>
            </c:strRef>
          </c:cat>
          <c:val>
            <c:numRef>
              <c:f>Sheet3!$D$4:$D$5</c:f>
              <c:numCache>
                <c:formatCode>0.00</c:formatCode>
                <c:ptCount val="1"/>
                <c:pt idx="0">
                  <c:v>-184.16</c:v>
                </c:pt>
              </c:numCache>
            </c:numRef>
          </c:val>
          <c:extLst>
            <c:ext xmlns:c16="http://schemas.microsoft.com/office/drawing/2014/chart" uri="{C3380CC4-5D6E-409C-BE32-E72D297353CC}">
              <c16:uniqueId val="{00000002-4F20-477B-B1DA-BB91501B5289}"/>
            </c:ext>
          </c:extLst>
        </c:ser>
        <c:dLbls>
          <c:showLegendKey val="0"/>
          <c:showVal val="0"/>
          <c:showCatName val="0"/>
          <c:showSerName val="0"/>
          <c:showPercent val="0"/>
          <c:showBubbleSize val="0"/>
        </c:dLbls>
        <c:gapWidth val="219"/>
        <c:overlap val="-27"/>
        <c:axId val="534607"/>
        <c:axId val="536047"/>
      </c:barChart>
      <c:catAx>
        <c:axId val="53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47"/>
        <c:crosses val="autoZero"/>
        <c:auto val="1"/>
        <c:lblAlgn val="ctr"/>
        <c:lblOffset val="100"/>
        <c:noMultiLvlLbl val="0"/>
      </c:catAx>
      <c:valAx>
        <c:axId val="53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411480</xdr:colOff>
      <xdr:row>2</xdr:row>
      <xdr:rowOff>80010</xdr:rowOff>
    </xdr:from>
    <xdr:to>
      <xdr:col>16</xdr:col>
      <xdr:colOff>106680</xdr:colOff>
      <xdr:row>17</xdr:row>
      <xdr:rowOff>80010</xdr:rowOff>
    </xdr:to>
    <xdr:graphicFrame macro="">
      <xdr:nvGraphicFramePr>
        <xdr:cNvPr id="2" name="Chart 1">
          <a:extLst>
            <a:ext uri="{FF2B5EF4-FFF2-40B4-BE49-F238E27FC236}">
              <a16:creationId xmlns:a16="http://schemas.microsoft.com/office/drawing/2014/main" id="{1F4A9BCC-5C37-C9E4-6755-64B1227C0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266700</xdr:colOff>
      <xdr:row>9</xdr:row>
      <xdr:rowOff>83820</xdr:rowOff>
    </xdr:from>
    <xdr:to>
      <xdr:col>7</xdr:col>
      <xdr:colOff>266700</xdr:colOff>
      <xdr:row>23</xdr:row>
      <xdr:rowOff>104775</xdr:rowOff>
    </xdr:to>
    <mc:AlternateContent xmlns:mc="http://schemas.openxmlformats.org/markup-compatibility/2006">
      <mc:Choice xmlns:a14="http://schemas.microsoft.com/office/drawing/2010/main" Requires="a14">
        <xdr:graphicFrame macro="">
          <xdr:nvGraphicFramePr>
            <xdr:cNvPr id="3" name="parses FAO/FB/CRT from the ID">
              <a:extLst>
                <a:ext uri="{FF2B5EF4-FFF2-40B4-BE49-F238E27FC236}">
                  <a16:creationId xmlns:a16="http://schemas.microsoft.com/office/drawing/2014/main" id="{3310357F-7FAF-A67F-72A9-6F030396385C}"/>
                </a:ext>
              </a:extLst>
            </xdr:cNvPr>
            <xdr:cNvGraphicFramePr/>
          </xdr:nvGraphicFramePr>
          <xdr:xfrm>
            <a:off x="0" y="0"/>
            <a:ext cx="0" cy="0"/>
          </xdr:xfrm>
          <a:graphic>
            <a:graphicData uri="http://schemas.microsoft.com/office/drawing/2010/slicer">
              <sle:slicer xmlns:sle="http://schemas.microsoft.com/office/drawing/2010/slicer" name="parses FAO/FB/CRT from the ID"/>
            </a:graphicData>
          </a:graphic>
        </xdr:graphicFrame>
      </mc:Choice>
      <mc:Fallback>
        <xdr:sp macro="" textlink="">
          <xdr:nvSpPr>
            <xdr:cNvPr id="0" name=""/>
            <xdr:cNvSpPr>
              <a:spLocks noTextEdit="1"/>
            </xdr:cNvSpPr>
          </xdr:nvSpPr>
          <xdr:spPr>
            <a:xfrm>
              <a:off x="3886200" y="17297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60960</xdr:colOff>
      <xdr:row>9</xdr:row>
      <xdr:rowOff>68580</xdr:rowOff>
    </xdr:from>
    <xdr:to>
      <xdr:col>4</xdr:col>
      <xdr:colOff>160020</xdr:colOff>
      <xdr:row>23</xdr:row>
      <xdr:rowOff>89535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4D212DFE-C236-3D9C-6B0C-70FAE029434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50720" y="1714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60960</xdr:rowOff>
    </xdr:from>
    <xdr:to>
      <xdr:col>1</xdr:col>
      <xdr:colOff>1013460</xdr:colOff>
      <xdr:row>23</xdr:row>
      <xdr:rowOff>81915</xdr:rowOff>
    </xdr:to>
    <mc:AlternateContent xmlns:mc="http://schemas.openxmlformats.org/markup-compatibility/2006">
      <mc:Choice xmlns:a14="http://schemas.microsoft.com/office/drawing/2010/main" Requires="a14">
        <xdr:graphicFrame macro="">
          <xdr:nvGraphicFramePr>
            <xdr:cNvPr id="5" name="Open/Closed">
              <a:extLst>
                <a:ext uri="{FF2B5EF4-FFF2-40B4-BE49-F238E27FC236}">
                  <a16:creationId xmlns:a16="http://schemas.microsoft.com/office/drawing/2014/main" id="{4C73C447-9798-EA33-1AAE-BFDAC962014B}"/>
                </a:ext>
              </a:extLst>
            </xdr:cNvPr>
            <xdr:cNvGraphicFramePr/>
          </xdr:nvGraphicFramePr>
          <xdr:xfrm>
            <a:off x="0" y="0"/>
            <a:ext cx="0" cy="0"/>
          </xdr:xfrm>
          <a:graphic>
            <a:graphicData uri="http://schemas.microsoft.com/office/drawing/2010/slicer">
              <sle:slicer xmlns:sle="http://schemas.microsoft.com/office/drawing/2010/slicer" name="Open/Closed"/>
            </a:graphicData>
          </a:graphic>
        </xdr:graphicFrame>
      </mc:Choice>
      <mc:Fallback>
        <xdr:sp macro="" textlink="">
          <xdr:nvSpPr>
            <xdr:cNvPr id="0" name=""/>
            <xdr:cNvSpPr>
              <a:spLocks noTextEdit="1"/>
            </xdr:cNvSpPr>
          </xdr:nvSpPr>
          <xdr:spPr>
            <a:xfrm>
              <a:off x="38100" y="17068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 Orjuela" refreshedDate="45956.014920949077" createdVersion="8" refreshedVersion="8" minRefreshableVersion="3" recordCount="365" xr:uid="{83DF87DB-F792-44C4-B995-BB307BB05204}">
  <cacheSource type="worksheet">
    <worksheetSource name="Table2"/>
  </cacheSource>
  <cacheFields count="14">
    <cacheField name="#" numFmtId="0">
      <sharedItems/>
    </cacheField>
    <cacheField name="Recipient Name" numFmtId="0">
      <sharedItems containsBlank="1"/>
    </cacheField>
    <cacheField name="Allocated" numFmtId="2">
      <sharedItems containsSemiMixedTypes="0" containsString="0" containsNumber="1" minValue="0" maxValue="375545.14999999997"/>
    </cacheField>
    <cacheField name="Exps." numFmtId="2">
      <sharedItems containsSemiMixedTypes="0" containsString="0" containsNumber="1" minValue="0" maxValue="96693.61"/>
    </cacheField>
    <cacheField name="Balance" numFmtId="2">
      <sharedItems containsSemiMixedTypes="0" containsString="0" containsNumber="1" minValue="-184.28" maxValue="278851.53999999998"/>
    </cacheField>
    <cacheField name="Rev. Date" numFmtId="0">
      <sharedItems containsNonDate="0" containsDate="1" containsString="0" containsBlank="1" minDate="2025-03-03T00:00:00" maxDate="2026-07-26T00:00:00"/>
    </cacheField>
    <cacheField name="Closed" numFmtId="0">
      <sharedItems containsBlank="1"/>
    </cacheField>
    <cacheField name="parses FAO/FB/CRT from the ID" numFmtId="2">
      <sharedItems containsBlank="1" count="5">
        <s v="FAO"/>
        <s v="FB-"/>
        <s v="FB "/>
        <s v="CRT"/>
        <m/>
      </sharedItems>
    </cacheField>
    <cacheField name="Month" numFmtId="0">
      <sharedItems containsBlank="1" count="14">
        <s v="2025-08"/>
        <s v="2026-05"/>
        <s v="2026-01"/>
        <s v="2026-07"/>
        <s v="2025-12"/>
        <s v="2025-09"/>
        <s v="2025-10"/>
        <s v="2026-04"/>
        <s v="2025-11"/>
        <s v="2026-02"/>
        <s v="2026-03"/>
        <s v="2026-06"/>
        <s v="2025-03"/>
        <m/>
      </sharedItems>
    </cacheField>
    <cacheField name="Percent Spent" numFmtId="0">
      <sharedItems containsString="0" containsBlank="1" containsNumber="1" minValue="0" maxValue="1.6142666666666665"/>
    </cacheField>
    <cacheField name="Over/Under" numFmtId="0">
      <sharedItems containsBlank="1"/>
    </cacheField>
    <cacheField name="Overage Amount" numFmtId="0">
      <sharedItems containsString="0" containsBlank="1" containsNumber="1" minValue="0" maxValue="184.28"/>
    </cacheField>
    <cacheField name="Open/Closed" numFmtId="0">
      <sharedItems containsBlank="1" count="3">
        <s v="Closed"/>
        <s v="Open"/>
        <m/>
      </sharedItems>
    </cacheField>
    <cacheField name="Days to Review" numFmtId="2">
      <sharedItems containsString="0" containsBlank="1" containsNumber="1" containsInteger="1" minValue="-236" maxValue="273"/>
    </cacheField>
  </cacheFields>
  <extLst>
    <ext xmlns:x14="http://schemas.microsoft.com/office/spreadsheetml/2009/9/main" uri="{725AE2AE-9491-48be-B2B4-4EB974FC3084}">
      <x14:pivotCacheDefinition pivotCacheId="1020006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s v="FAO 57-002"/>
    <s v="Orthodox Christian Campus Ministries"/>
    <n v="244.99"/>
    <n v="244.99"/>
    <n v="0"/>
    <d v="2025-08-13T00:00:00"/>
    <s v="Yes"/>
    <x v="0"/>
    <x v="0"/>
    <n v="1"/>
    <s v="Within"/>
    <n v="0"/>
    <x v="0"/>
    <n v="-73"/>
  </r>
  <r>
    <s v="FAO 57-003"/>
    <s v="HOPE @ UCF"/>
    <n v="760.57"/>
    <n v="760.57"/>
    <n v="0"/>
    <d v="2025-08-14T00:00:00"/>
    <s v="Yes"/>
    <x v="0"/>
    <x v="0"/>
    <n v="1"/>
    <s v="Within"/>
    <n v="0"/>
    <x v="0"/>
    <n v="-72"/>
  </r>
  <r>
    <s v="FAO 57-004"/>
    <s v="Biotech Alliance of Medicine"/>
    <n v="362"/>
    <n v="373.05"/>
    <n v="-11.05"/>
    <d v="2025-08-14T00:00:00"/>
    <s v="Yes"/>
    <x v="0"/>
    <x v="0"/>
    <n v="1.030524861878453"/>
    <s v="Over"/>
    <n v="11.05"/>
    <x v="0"/>
    <n v="-72"/>
  </r>
  <r>
    <s v="FAO 57-005"/>
    <s v="ForgetYouNot@UCF"/>
    <n v="195.55"/>
    <n v="195.55"/>
    <n v="0"/>
    <d v="2025-08-14T00:00:00"/>
    <s v="Yes"/>
    <x v="0"/>
    <x v="0"/>
    <n v="1"/>
    <s v="Within"/>
    <n v="0"/>
    <x v="0"/>
    <n v="-72"/>
  </r>
  <r>
    <s v="FAO 57-006"/>
    <s v="American Institute of Aeronautics and Astronautics"/>
    <n v="3700"/>
    <n v="0"/>
    <n v="3700"/>
    <d v="2026-05-18T00:00:00"/>
    <s v="No"/>
    <x v="0"/>
    <x v="1"/>
    <n v="0"/>
    <s v="Within"/>
    <n v="0"/>
    <x v="1"/>
    <n v="205"/>
  </r>
  <r>
    <s v="FAO 57-007"/>
    <s v="Toys Kicking Cancer"/>
    <n v="2000.23"/>
    <n v="0"/>
    <n v="2000.23"/>
    <d v="2026-01-14T00:00:00"/>
    <s v="No"/>
    <x v="0"/>
    <x v="2"/>
    <n v="0"/>
    <s v="Within"/>
    <n v="0"/>
    <x v="1"/>
    <n v="81"/>
  </r>
  <r>
    <s v="FAO 57-008"/>
    <s v="Latinos In Action"/>
    <n v="98.62"/>
    <n v="92.05"/>
    <n v="6.57"/>
    <d v="2025-08-14T00:00:00"/>
    <s v="Yes"/>
    <x v="0"/>
    <x v="0"/>
    <n v="0.93338065301155948"/>
    <s v="Within"/>
    <n v="0"/>
    <x v="0"/>
    <n v="-72"/>
  </r>
  <r>
    <s v="FAO 57-009"/>
    <s v="ForgetYouNot@UCF"/>
    <n v="549.64"/>
    <n v="541"/>
    <n v="8.64"/>
    <d v="2025-08-14T00:00:00"/>
    <s v="Yes"/>
    <x v="0"/>
    <x v="0"/>
    <n v="0.98428062004220951"/>
    <s v="Within"/>
    <n v="0"/>
    <x v="0"/>
    <n v="-72"/>
  </r>
  <r>
    <s v="FAO 57-010"/>
    <s v="Theta Sigma Chapter"/>
    <n v="238.99"/>
    <n v="231.69"/>
    <n v="7.3"/>
    <d v="2025-08-14T00:00:00"/>
    <s v="Yes"/>
    <x v="0"/>
    <x v="0"/>
    <n v="0.96945478890330139"/>
    <s v="Within"/>
    <n v="0"/>
    <x v="0"/>
    <n v="-72"/>
  </r>
  <r>
    <s v="FAO 57-011"/>
    <s v="Women in Business UCF"/>
    <n v="705.27"/>
    <n v="705.27"/>
    <n v="0"/>
    <d v="2025-08-14T00:00:00"/>
    <s v="Yes"/>
    <x v="0"/>
    <x v="0"/>
    <n v="1"/>
    <s v="Within"/>
    <n v="0"/>
    <x v="0"/>
    <n v="-72"/>
  </r>
  <r>
    <s v="FAO 57-012"/>
    <s v="Happiest Club on Earth"/>
    <n v="326.56"/>
    <n v="326.56"/>
    <n v="0"/>
    <d v="2025-08-14T00:00:00"/>
    <s v="Yes"/>
    <x v="0"/>
    <x v="0"/>
    <n v="1"/>
    <s v="Within"/>
    <n v="0"/>
    <x v="0"/>
    <n v="-72"/>
  </r>
  <r>
    <s v="FAO 57-013"/>
    <s v="Youth Evangelical Fellowship"/>
    <n v="800"/>
    <n v="800"/>
    <n v="0"/>
    <d v="2025-08-15T00:00:00"/>
    <s v="Yes"/>
    <x v="0"/>
    <x v="0"/>
    <n v="1"/>
    <s v="Within"/>
    <n v="0"/>
    <x v="0"/>
    <n v="-71"/>
  </r>
  <r>
    <s v="FAO 57-016"/>
    <s v="International Medical Outreach"/>
    <n v="797.71"/>
    <n v="778.11"/>
    <n v="19.600000000000001"/>
    <d v="2025-08-25T00:00:00"/>
    <s v="Yes"/>
    <x v="0"/>
    <x v="0"/>
    <n v="0.9754296674229983"/>
    <s v="Within"/>
    <n v="0"/>
    <x v="0"/>
    <n v="-61"/>
  </r>
  <r>
    <s v="FAO 57-017"/>
    <s v="Marine Environment Robotics"/>
    <n v="3681.74"/>
    <n v="0"/>
    <n v="3681.74"/>
    <d v="2026-07-25T00:00:00"/>
    <s v="No"/>
    <x v="0"/>
    <x v="3"/>
    <n v="0"/>
    <s v="Within"/>
    <n v="0"/>
    <x v="1"/>
    <n v="273"/>
  </r>
  <r>
    <s v="FB-57-02"/>
    <s v="American Institute of Aeronautics and Astronautics"/>
    <n v="1095.23"/>
    <n v="0"/>
    <n v="1095.23"/>
    <d v="2025-12-08T00:00:00"/>
    <s v="No"/>
    <x v="1"/>
    <x v="4"/>
    <n v="0"/>
    <s v="Within"/>
    <n v="0"/>
    <x v="1"/>
    <n v="44"/>
  </r>
  <r>
    <s v="FB 57-03"/>
    <s v="American Institute of Aeronautics and Astronautics"/>
    <n v="135.51"/>
    <n v="0"/>
    <n v="135.51"/>
    <d v="2025-12-08T00:00:00"/>
    <s v="No"/>
    <x v="2"/>
    <x v="4"/>
    <n v="0"/>
    <s v="Within"/>
    <n v="0"/>
    <x v="1"/>
    <n v="44"/>
  </r>
  <r>
    <s v="FB 57-04"/>
    <s v="American Institute of Aeronautics and Astronautics"/>
    <n v="226.5"/>
    <n v="0"/>
    <n v="226.5"/>
    <d v="2025-12-08T00:00:00"/>
    <s v="No"/>
    <x v="2"/>
    <x v="4"/>
    <n v="0"/>
    <s v="Within"/>
    <n v="0"/>
    <x v="1"/>
    <n v="44"/>
  </r>
  <r>
    <s v="FAO 57-018"/>
    <s v="Knights Satellite Club"/>
    <n v="225"/>
    <n v="225"/>
    <n v="0"/>
    <d v="2025-09-19T00:00:00"/>
    <s v="Yes"/>
    <x v="0"/>
    <x v="5"/>
    <n v="1"/>
    <s v="Within"/>
    <n v="0"/>
    <x v="0"/>
    <n v="-36"/>
  </r>
  <r>
    <s v="FAO 57-019"/>
    <s v="Pre-Dental Student Association"/>
    <n v="800"/>
    <n v="800"/>
    <n v="0"/>
    <d v="2025-09-19T00:00:00"/>
    <s v="Yes"/>
    <x v="0"/>
    <x v="5"/>
    <n v="1"/>
    <s v="Within"/>
    <n v="0"/>
    <x v="0"/>
    <n v="-36"/>
  </r>
  <r>
    <s v="FAO 57-021"/>
    <s v="Knights Build"/>
    <n v="800"/>
    <n v="800"/>
    <n v="0"/>
    <d v="2025-09-19T00:00:00"/>
    <s v="Yes"/>
    <x v="0"/>
    <x v="5"/>
    <n v="1"/>
    <s v="Within"/>
    <n v="0"/>
    <x v="0"/>
    <n v="-36"/>
  </r>
  <r>
    <s v="FAO 57-022"/>
    <s v="Global Medical Brigades"/>
    <n v="547.5"/>
    <n v="555"/>
    <n v="-7.5"/>
    <d v="2025-09-19T00:00:00"/>
    <s v="Yes"/>
    <x v="0"/>
    <x v="5"/>
    <n v="1.0136986301369864"/>
    <s v="Over"/>
    <n v="7.5"/>
    <x v="0"/>
    <n v="-36"/>
  </r>
  <r>
    <s v="FAO 57-023"/>
    <s v="American Society of Mechanical Engineers"/>
    <n v="1998.8"/>
    <n v="1766.67"/>
    <n v="232.13"/>
    <d v="2025-10-17T00:00:00"/>
    <s v="Yes"/>
    <x v="0"/>
    <x v="6"/>
    <n v="0.88386531919151501"/>
    <s v="Within"/>
    <n v="0"/>
    <x v="0"/>
    <n v="-8"/>
  </r>
  <r>
    <s v="FAO 57-025"/>
    <s v="Honors Congress"/>
    <n v="749.1"/>
    <n v="0"/>
    <n v="749.1"/>
    <d v="2025-09-19T00:00:00"/>
    <s v="No"/>
    <x v="0"/>
    <x v="5"/>
    <n v="0"/>
    <s v="Within"/>
    <n v="0"/>
    <x v="1"/>
    <n v="-36"/>
  </r>
  <r>
    <s v="FAO 57-026"/>
    <s v="Knights Exemplar"/>
    <n v="310.01"/>
    <n v="0"/>
    <n v="310.01"/>
    <d v="2025-12-19T00:00:00"/>
    <s v="No"/>
    <x v="0"/>
    <x v="4"/>
    <n v="0"/>
    <s v="Within"/>
    <n v="0"/>
    <x v="1"/>
    <n v="55"/>
  </r>
  <r>
    <s v="FAO 57-027"/>
    <s v="American Society of Civil Engineers"/>
    <n v="3665.84"/>
    <n v="0"/>
    <n v="3665.84"/>
    <d v="2026-04-13T00:00:00"/>
    <s v="No"/>
    <x v="0"/>
    <x v="7"/>
    <n v="0"/>
    <s v="Within"/>
    <n v="0"/>
    <x v="1"/>
    <n v="170"/>
  </r>
  <r>
    <s v="FAO 57-028"/>
    <s v="Survivor UCF"/>
    <n v="837.93"/>
    <n v="0"/>
    <n v="837.93"/>
    <d v="2025-10-27T00:00:00"/>
    <s v="No"/>
    <x v="0"/>
    <x v="6"/>
    <n v="0"/>
    <s v="Within"/>
    <n v="0"/>
    <x v="1"/>
    <n v="2"/>
  </r>
  <r>
    <s v="FAO 57-029"/>
    <s v="Asian Student Association"/>
    <n v="3700"/>
    <n v="3700"/>
    <n v="0"/>
    <d v="2025-11-10T00:00:00"/>
    <s v="Yes"/>
    <x v="0"/>
    <x v="8"/>
    <n v="1"/>
    <s v="Within"/>
    <n v="0"/>
    <x v="0"/>
    <n v="16"/>
  </r>
  <r>
    <s v="FAO 57-030"/>
    <s v="Ballroom Knights"/>
    <n v="108"/>
    <n v="108"/>
    <n v="0"/>
    <d v="2025-10-10T00:00:00"/>
    <s v="Yes"/>
    <x v="0"/>
    <x v="6"/>
    <n v="1"/>
    <s v="Within"/>
    <n v="0"/>
    <x v="0"/>
    <n v="-15"/>
  </r>
  <r>
    <s v="FAO 57-031"/>
    <s v="Best Buddies"/>
    <n v="429.97"/>
    <n v="0"/>
    <n v="429.97"/>
    <d v="2025-11-28T00:00:00"/>
    <s v="No"/>
    <x v="0"/>
    <x v="8"/>
    <n v="0"/>
    <s v="Within"/>
    <n v="0"/>
    <x v="1"/>
    <n v="34"/>
  </r>
  <r>
    <s v="FAO 57-032"/>
    <s v="Knights and Damsels Dance Company"/>
    <n v="3700"/>
    <n v="0"/>
    <n v="3700"/>
    <d v="2025-12-19T00:00:00"/>
    <s v="No"/>
    <x v="0"/>
    <x v="4"/>
    <n v="0"/>
    <s v="Within"/>
    <n v="0"/>
    <x v="1"/>
    <n v="55"/>
  </r>
  <r>
    <s v="FAO 57-033"/>
    <s v="Ballroom Knights"/>
    <n v="188"/>
    <n v="0"/>
    <n v="188"/>
    <d v="2025-10-24T00:00:00"/>
    <s v="No"/>
    <x v="0"/>
    <x v="6"/>
    <n v="0"/>
    <s v="Within"/>
    <n v="0"/>
    <x v="1"/>
    <n v="-1"/>
  </r>
  <r>
    <s v="FAO 57-034"/>
    <s v="Collegiate Percussive Arts Society"/>
    <n v="1500"/>
    <n v="0"/>
    <n v="1500"/>
    <d v="2025-12-05T00:00:00"/>
    <s v="No"/>
    <x v="0"/>
    <x v="4"/>
    <n v="0"/>
    <s v="Within"/>
    <n v="0"/>
    <x v="1"/>
    <n v="41"/>
  </r>
  <r>
    <s v="FAO 57-035"/>
    <s v="Pakistani Student Association"/>
    <n v="1066.92"/>
    <n v="0"/>
    <n v="1066.92"/>
    <d v="2025-10-27T00:00:00"/>
    <s v="No"/>
    <x v="0"/>
    <x v="6"/>
    <n v="0"/>
    <s v="Within"/>
    <n v="0"/>
    <x v="1"/>
    <n v="2"/>
  </r>
  <r>
    <s v="FAO 57-036"/>
    <s v="First Step"/>
    <n v="283.79000000000002"/>
    <n v="0"/>
    <n v="283.79000000000002"/>
    <d v="2025-11-13T00:00:00"/>
    <s v="No"/>
    <x v="0"/>
    <x v="8"/>
    <n v="0"/>
    <s v="Within"/>
    <n v="0"/>
    <x v="1"/>
    <n v="19"/>
  </r>
  <r>
    <s v="FAO 57-037"/>
    <s v="Young Investors Club"/>
    <n v="1278.4000000000001"/>
    <n v="0"/>
    <n v="1278.4000000000001"/>
    <d v="2025-12-19T00:00:00"/>
    <s v="No"/>
    <x v="0"/>
    <x v="4"/>
    <n v="0"/>
    <s v="Within"/>
    <n v="0"/>
    <x v="1"/>
    <n v="55"/>
  </r>
  <r>
    <s v="FAO 57-038"/>
    <s v="Pegasus Pilots"/>
    <n v="162.61000000000001"/>
    <n v="162.61000000000001"/>
    <n v="0"/>
    <d v="2025-10-03T00:00:00"/>
    <s v="Yes"/>
    <x v="0"/>
    <x v="6"/>
    <n v="1"/>
    <s v="Within"/>
    <n v="0"/>
    <x v="0"/>
    <n v="-22"/>
  </r>
  <r>
    <s v="FAO 57-039"/>
    <s v="Ballroom Knights"/>
    <n v="150"/>
    <n v="0"/>
    <n v="150"/>
    <d v="2025-10-27T00:00:00"/>
    <s v="No"/>
    <x v="0"/>
    <x v="6"/>
    <n v="0"/>
    <s v="Within"/>
    <n v="0"/>
    <x v="1"/>
    <n v="2"/>
  </r>
  <r>
    <s v="FAO 57-040"/>
    <s v="Ballroom Knights"/>
    <n v="98"/>
    <n v="0"/>
    <n v="98"/>
    <d v="2025-10-30T00:00:00"/>
    <s v="No"/>
    <x v="0"/>
    <x v="6"/>
    <n v="0"/>
    <s v="Within"/>
    <n v="0"/>
    <x v="1"/>
    <n v="5"/>
  </r>
  <r>
    <s v="FAO 57-020"/>
    <s v="Filming on a Budget"/>
    <n v="612.91"/>
    <n v="0"/>
    <n v="612.91"/>
    <d v="2025-12-12T00:00:00"/>
    <s v="No"/>
    <x v="0"/>
    <x v="4"/>
    <n v="0"/>
    <s v="Within"/>
    <n v="0"/>
    <x v="1"/>
    <n v="48"/>
  </r>
  <r>
    <s v="FAO 57-043"/>
    <s v="Amateur Radio Club"/>
    <n v="113.58"/>
    <n v="0"/>
    <n v="113.58"/>
    <d v="2025-10-10T00:00:00"/>
    <s v="No"/>
    <x v="0"/>
    <x v="6"/>
    <n v="0"/>
    <s v="Within"/>
    <n v="0"/>
    <x v="1"/>
    <n v="-15"/>
  </r>
  <r>
    <s v="FAO 57-044"/>
    <s v="Institute of Industrial and Systems Engineers"/>
    <n v="869.4"/>
    <n v="869.4"/>
    <n v="0"/>
    <d v="2025-11-07T00:00:00"/>
    <s v="Yes"/>
    <x v="0"/>
    <x v="8"/>
    <n v="1"/>
    <s v="Within"/>
    <n v="0"/>
    <x v="0"/>
    <n v="13"/>
  </r>
  <r>
    <s v="FAO 57-045"/>
    <s v="Orthodox Christian Campus Ministries"/>
    <n v="554"/>
    <n v="0"/>
    <n v="554"/>
    <d v="2025-10-10T00:00:00"/>
    <s v="No"/>
    <x v="0"/>
    <x v="6"/>
    <n v="0"/>
    <s v="Within"/>
    <n v="0"/>
    <x v="1"/>
    <n v="-15"/>
  </r>
  <r>
    <s v="FAO 57-046"/>
    <s v="Ballroom Knights"/>
    <n v="148"/>
    <n v="0"/>
    <n v="148"/>
    <d v="2025-11-14T00:00:00"/>
    <s v="No"/>
    <x v="0"/>
    <x v="8"/>
    <n v="0"/>
    <s v="Within"/>
    <n v="0"/>
    <x v="1"/>
    <n v="20"/>
  </r>
  <r>
    <s v="FAO 57-047"/>
    <s v="Ballroom Knights"/>
    <n v="98"/>
    <n v="0"/>
    <n v="98"/>
    <d v="2025-11-07T00:00:00"/>
    <s v="No"/>
    <x v="0"/>
    <x v="8"/>
    <n v="0"/>
    <s v="Within"/>
    <n v="0"/>
    <x v="1"/>
    <n v="13"/>
  </r>
  <r>
    <s v="FAO 57-048"/>
    <s v="Ballroom Knights"/>
    <n v="108"/>
    <n v="0"/>
    <n v="108"/>
    <d v="2025-10-31T00:00:00"/>
    <s v="No"/>
    <x v="0"/>
    <x v="6"/>
    <n v="0"/>
    <s v="Within"/>
    <n v="0"/>
    <x v="1"/>
    <n v="6"/>
  </r>
  <r>
    <s v="FAO 57-049"/>
    <s v="Ballroom Knights"/>
    <n v="98"/>
    <n v="0"/>
    <n v="98"/>
    <d v="2025-11-06T00:00:00"/>
    <s v="No"/>
    <x v="0"/>
    <x v="8"/>
    <n v="0"/>
    <s v="Within"/>
    <n v="0"/>
    <x v="1"/>
    <n v="12"/>
  </r>
  <r>
    <s v="FAO 57-050"/>
    <s v="Ballroom Knights"/>
    <n v="108"/>
    <n v="0"/>
    <n v="108"/>
    <d v="2025-11-22T00:00:00"/>
    <s v="No"/>
    <x v="0"/>
    <x v="8"/>
    <n v="0"/>
    <s v="Within"/>
    <n v="0"/>
    <x v="1"/>
    <n v="28"/>
  </r>
  <r>
    <s v="FAO 57-051"/>
    <s v="Ballroom Knights"/>
    <n v="200"/>
    <n v="0"/>
    <n v="200"/>
    <d v="2025-11-07T00:00:00"/>
    <s v="No"/>
    <x v="0"/>
    <x v="8"/>
    <n v="0"/>
    <s v="Within"/>
    <n v="0"/>
    <x v="1"/>
    <n v="13"/>
  </r>
  <r>
    <s v="FAO 57-053"/>
    <s v="Ballroom Knights"/>
    <n v="108"/>
    <n v="0"/>
    <n v="108"/>
    <d v="2025-11-20T00:00:00"/>
    <s v="No"/>
    <x v="0"/>
    <x v="8"/>
    <n v="0"/>
    <s v="Within"/>
    <n v="0"/>
    <x v="1"/>
    <n v="26"/>
  </r>
  <r>
    <s v="FAO 57-054"/>
    <s v="Ballroom Knights"/>
    <n v="128"/>
    <n v="0"/>
    <n v="128"/>
    <d v="2025-11-29T00:00:00"/>
    <s v="No"/>
    <x v="0"/>
    <x v="8"/>
    <n v="0"/>
    <s v="Within"/>
    <n v="0"/>
    <x v="1"/>
    <n v="35"/>
  </r>
  <r>
    <s v="FAO 57-055"/>
    <s v="Ballroom Knights"/>
    <n v="98"/>
    <n v="0"/>
    <n v="98"/>
    <d v="2025-11-27T00:00:00"/>
    <s v="No"/>
    <x v="0"/>
    <x v="8"/>
    <n v="0"/>
    <s v="Within"/>
    <n v="0"/>
    <x v="1"/>
    <n v="33"/>
  </r>
  <r>
    <s v="FAO 57-056"/>
    <s v="Ballroom Knights"/>
    <n v="100"/>
    <n v="0"/>
    <n v="100"/>
    <d v="2025-12-04T00:00:00"/>
    <s v="No"/>
    <x v="0"/>
    <x v="4"/>
    <n v="0"/>
    <s v="Within"/>
    <n v="0"/>
    <x v="1"/>
    <n v="40"/>
  </r>
  <r>
    <s v="FAO 57-057"/>
    <s v="Ballroom Knights"/>
    <n v="30"/>
    <n v="0"/>
    <n v="30"/>
    <d v="2025-12-05T00:00:00"/>
    <s v="No"/>
    <x v="0"/>
    <x v="4"/>
    <n v="0"/>
    <s v="Within"/>
    <n v="0"/>
    <x v="1"/>
    <n v="41"/>
  </r>
  <r>
    <s v="FAO 57-058"/>
    <s v="Ballroom Knights"/>
    <n v="98"/>
    <n v="0"/>
    <n v="98"/>
    <d v="2025-11-14T00:00:00"/>
    <s v="No"/>
    <x v="0"/>
    <x v="8"/>
    <n v="0"/>
    <s v="Within"/>
    <n v="0"/>
    <x v="1"/>
    <n v="20"/>
  </r>
  <r>
    <s v="FAO 57-042"/>
    <s v="Indian Student Association"/>
    <n v="1592.1"/>
    <n v="0"/>
    <n v="1592.1"/>
    <d v="2025-11-07T00:00:00"/>
    <s v="No"/>
    <x v="0"/>
    <x v="8"/>
    <n v="0"/>
    <s v="Within"/>
    <n v="0"/>
    <x v="1"/>
    <n v="13"/>
  </r>
  <r>
    <s v="FAO 57-059"/>
    <s v="PERIOD at UCF"/>
    <n v="600.5"/>
    <n v="0"/>
    <n v="600.5"/>
    <d v="2025-10-17T00:00:00"/>
    <s v="No"/>
    <x v="0"/>
    <x v="6"/>
    <n v="0"/>
    <s v="Within"/>
    <n v="0"/>
    <x v="1"/>
    <n v="-8"/>
  </r>
  <r>
    <s v="FAO 57-060"/>
    <s v="Latino Medical Student Association Plus"/>
    <n v="264.39999999999998"/>
    <n v="0"/>
    <n v="264.39999999999998"/>
    <d v="2025-12-05T00:00:00"/>
    <s v="No"/>
    <x v="0"/>
    <x v="4"/>
    <n v="0"/>
    <s v="Within"/>
    <n v="0"/>
    <x v="1"/>
    <n v="41"/>
  </r>
  <r>
    <s v="FAO 57-061"/>
    <s v="Orthodox Christian Campus Ministries"/>
    <n v="500"/>
    <n v="0"/>
    <n v="500"/>
    <d v="2025-11-12T00:00:00"/>
    <s v="No"/>
    <x v="0"/>
    <x v="8"/>
    <n v="0"/>
    <s v="Within"/>
    <n v="0"/>
    <x v="1"/>
    <n v="18"/>
  </r>
  <r>
    <s v="FAO 57-062"/>
    <s v="Orthodox Christian Campus Ministries"/>
    <n v="500"/>
    <n v="0"/>
    <n v="500"/>
    <d v="2025-11-26T00:00:00"/>
    <s v="No"/>
    <x v="0"/>
    <x v="8"/>
    <n v="0"/>
    <s v="Within"/>
    <n v="0"/>
    <x v="1"/>
    <n v="32"/>
  </r>
  <r>
    <s v="FAO 57-063"/>
    <s v="Tau Sigma"/>
    <n v="1668.86"/>
    <n v="0"/>
    <n v="1668.86"/>
    <d v="2025-11-21T00:00:00"/>
    <s v="No"/>
    <x v="0"/>
    <x v="8"/>
    <n v="0"/>
    <s v="Within"/>
    <n v="0"/>
    <x v="1"/>
    <n v="27"/>
  </r>
  <r>
    <s v="FAO 57-041"/>
    <s v="The Black Female Development Circle Inc."/>
    <n v="104"/>
    <n v="0"/>
    <n v="104"/>
    <d v="2025-10-24T00:00:00"/>
    <s v="No"/>
    <x v="0"/>
    <x v="6"/>
    <n v="0"/>
    <s v="Within"/>
    <n v="0"/>
    <x v="1"/>
    <n v="-1"/>
  </r>
  <r>
    <s v="FAO 57-065"/>
    <s v="Central Florida Cello Association"/>
    <n v="2000"/>
    <n v="0"/>
    <n v="2000"/>
    <d v="2026-02-20T00:00:00"/>
    <s v="No"/>
    <x v="0"/>
    <x v="9"/>
    <n v="0"/>
    <s v="Within"/>
    <n v="0"/>
    <x v="1"/>
    <n v="118"/>
  </r>
  <r>
    <s v="FAO 57-066"/>
    <s v="Veterans Medical Outreach"/>
    <n v="139.9"/>
    <n v="199.8"/>
    <n v="-59.9"/>
    <d v="2025-10-24T00:00:00"/>
    <s v="Yes"/>
    <x v="0"/>
    <x v="6"/>
    <n v="1.4281629735525376"/>
    <s v="Over"/>
    <n v="59.9"/>
    <x v="0"/>
    <n v="-1"/>
  </r>
  <r>
    <s v="FAO 57-068"/>
    <s v="Health Professions with Christ"/>
    <n v="469.79"/>
    <n v="538.59"/>
    <n v="-68.8"/>
    <d v="2025-12-01T00:00:00"/>
    <s v="Yes"/>
    <x v="0"/>
    <x v="4"/>
    <n v="1.1464484131207562"/>
    <s v="Over"/>
    <n v="68.8"/>
    <x v="0"/>
    <n v="37"/>
  </r>
  <r>
    <s v="FAO 57-069"/>
    <s v="Project Downtown Orlando at UCF"/>
    <n v="484.36"/>
    <n v="0"/>
    <n v="484.36"/>
    <d v="2025-10-24T00:00:00"/>
    <s v="No"/>
    <x v="0"/>
    <x v="6"/>
    <n v="0"/>
    <s v="Within"/>
    <n v="0"/>
    <x v="1"/>
    <n v="-1"/>
  </r>
  <r>
    <s v="FAO 57-070"/>
    <s v="Hispanic Student Association"/>
    <n v="3700"/>
    <n v="0"/>
    <n v="3700"/>
    <d v="2025-11-21T00:00:00"/>
    <s v="No"/>
    <x v="0"/>
    <x v="8"/>
    <n v="0"/>
    <s v="Within"/>
    <n v="0"/>
    <x v="1"/>
    <n v="27"/>
  </r>
  <r>
    <s v="FAO 57-064"/>
    <s v="Central Florida Cello Association"/>
    <n v="1000"/>
    <n v="0"/>
    <n v="1000"/>
    <d v="2025-12-17T00:00:00"/>
    <s v="No"/>
    <x v="0"/>
    <x v="4"/>
    <n v="0"/>
    <s v="Within"/>
    <n v="0"/>
    <x v="1"/>
    <n v="53"/>
  </r>
  <r>
    <s v="FAO 57-067"/>
    <s v="LIAAUCF"/>
    <n v="43"/>
    <n v="0"/>
    <n v="43"/>
    <d v="2025-11-28T00:00:00"/>
    <s v="No"/>
    <x v="0"/>
    <x v="8"/>
    <n v="0"/>
    <s v="Within"/>
    <n v="0"/>
    <x v="1"/>
    <n v="34"/>
  </r>
  <r>
    <s v="FAO 57-071"/>
    <s v="Veterans Medical Outreach"/>
    <n v="200"/>
    <n v="200"/>
    <n v="0"/>
    <d v="2025-11-27T00:00:00"/>
    <s v="Yes"/>
    <x v="0"/>
    <x v="8"/>
    <n v="1"/>
    <s v="Within"/>
    <n v="0"/>
    <x v="0"/>
    <n v="33"/>
  </r>
  <r>
    <s v="FAO 57-075"/>
    <s v="Vietnamese American Student Association"/>
    <n v="3700"/>
    <n v="0"/>
    <n v="3700"/>
    <d v="2025-11-25T00:00:00"/>
    <s v="No"/>
    <x v="0"/>
    <x v="8"/>
    <n v="0"/>
    <s v="Within"/>
    <n v="0"/>
    <x v="1"/>
    <n v="31"/>
  </r>
  <r>
    <s v="FAO 57-076"/>
    <s v="Veterans Medical Outreach"/>
    <n v="197"/>
    <n v="0"/>
    <n v="197"/>
    <d v="2025-12-12T00:00:00"/>
    <s v="No"/>
    <x v="0"/>
    <x v="4"/>
    <n v="0"/>
    <s v="Within"/>
    <n v="0"/>
    <x v="1"/>
    <n v="48"/>
  </r>
  <r>
    <s v="FAO 57-078"/>
    <s v="Scholastic Association of Graduates in Engineering"/>
    <n v="149.36000000000001"/>
    <n v="0"/>
    <n v="149.36000000000001"/>
    <d v="2025-11-21T00:00:00"/>
    <s v="No"/>
    <x v="0"/>
    <x v="8"/>
    <n v="0"/>
    <s v="Within"/>
    <n v="0"/>
    <x v="1"/>
    <n v="27"/>
  </r>
  <r>
    <s v="FAO 57-079"/>
    <s v="Institute of Electrical and Electronic Engineers"/>
    <n v="325.27999999999997"/>
    <n v="0"/>
    <n v="325.27999999999997"/>
    <d v="2025-11-24T00:00:00"/>
    <s v="No"/>
    <x v="0"/>
    <x v="8"/>
    <n v="0"/>
    <s v="Within"/>
    <n v="0"/>
    <x v="1"/>
    <n v="30"/>
  </r>
  <r>
    <s v="FAO 57-080"/>
    <s v="Institute of Electrical and Electronic Engineers"/>
    <n v="420.8"/>
    <n v="0"/>
    <n v="420.8"/>
    <d v="2025-11-24T00:00:00"/>
    <s v="No"/>
    <x v="0"/>
    <x v="8"/>
    <n v="0"/>
    <s v="Within"/>
    <n v="0"/>
    <x v="1"/>
    <n v="30"/>
  </r>
  <r>
    <s v="FAO 57-081"/>
    <s v="Institute of Electrical and Electronic Engineers"/>
    <n v="350.85"/>
    <n v="0"/>
    <n v="350.85"/>
    <d v="2025-11-24T00:00:00"/>
    <s v="No"/>
    <x v="0"/>
    <x v="8"/>
    <n v="0"/>
    <s v="Within"/>
    <n v="0"/>
    <x v="1"/>
    <n v="30"/>
  </r>
  <r>
    <s v="FAO 57-077"/>
    <s v="Bhakti Yoga Club"/>
    <n v="3670"/>
    <n v="0"/>
    <n v="3670"/>
    <d v="2025-11-28T00:00:00"/>
    <s v="No"/>
    <x v="0"/>
    <x v="8"/>
    <n v="0"/>
    <s v="Within"/>
    <n v="0"/>
    <x v="1"/>
    <n v="34"/>
  </r>
  <r>
    <s v="FAO 57-072"/>
    <s v="Global Medical Brigades"/>
    <n v="250"/>
    <n v="0"/>
    <n v="250"/>
    <d v="2025-11-07T00:00:00"/>
    <s v="No"/>
    <x v="0"/>
    <x v="8"/>
    <n v="0"/>
    <s v="Within"/>
    <n v="0"/>
    <x v="1"/>
    <n v="13"/>
  </r>
  <r>
    <s v="FAO 57-073"/>
    <s v="American Medical Women's Association"/>
    <n v="707.5"/>
    <n v="0"/>
    <n v="707.5"/>
    <d v="2025-11-07T00:00:00"/>
    <s v="No"/>
    <x v="0"/>
    <x v="8"/>
    <n v="0"/>
    <s v="Within"/>
    <n v="0"/>
    <x v="1"/>
    <n v="13"/>
  </r>
  <r>
    <s v="FAO 57-082"/>
    <s v="Orthodox Christian Campus Ministries"/>
    <n v="500"/>
    <n v="0"/>
    <n v="500"/>
    <d v="2025-12-10T00:00:00"/>
    <s v="No"/>
    <x v="0"/>
    <x v="4"/>
    <n v="0"/>
    <s v="Within"/>
    <n v="0"/>
    <x v="1"/>
    <n v="46"/>
  </r>
  <r>
    <s v="FAO 57-083"/>
    <s v="Orthodox Christian Campus Ministries"/>
    <n v="500"/>
    <n v="0"/>
    <n v="500"/>
    <d v="2025-12-17T00:00:00"/>
    <s v="No"/>
    <x v="0"/>
    <x v="4"/>
    <n v="0"/>
    <s v="Within"/>
    <n v="0"/>
    <x v="1"/>
    <n v="53"/>
  </r>
  <r>
    <s v="FAO 57-084"/>
    <s v="Multicultural Association of Pre-Health Students"/>
    <n v="127.5"/>
    <n v="0"/>
    <n v="127.5"/>
    <d v="2025-12-05T00:00:00"/>
    <s v="No"/>
    <x v="0"/>
    <x v="4"/>
    <n v="0"/>
    <s v="Within"/>
    <n v="0"/>
    <x v="1"/>
    <n v="41"/>
  </r>
  <r>
    <s v="FAO 57-085"/>
    <s v="Bangladeshi Student Association"/>
    <n v="2120"/>
    <n v="0"/>
    <n v="2120"/>
    <d v="2025-12-08T00:00:00"/>
    <s v="No"/>
    <x v="0"/>
    <x v="4"/>
    <n v="0"/>
    <s v="Within"/>
    <n v="0"/>
    <x v="1"/>
    <n v="44"/>
  </r>
  <r>
    <s v="FAO 57-086"/>
    <s v="Knightmare Bhangra"/>
    <n v="1764"/>
    <n v="0"/>
    <n v="1764"/>
    <d v="2025-12-09T00:00:00"/>
    <s v="No"/>
    <x v="0"/>
    <x v="4"/>
    <n v="0"/>
    <s v="Within"/>
    <n v="0"/>
    <x v="1"/>
    <n v="45"/>
  </r>
  <r>
    <s v="FAO 57-087"/>
    <s v="KnightRaas"/>
    <n v="3612.99"/>
    <n v="0"/>
    <n v="3612.99"/>
    <d v="2026-03-07T00:00:00"/>
    <s v="No"/>
    <x v="0"/>
    <x v="10"/>
    <n v="0"/>
    <s v="Within"/>
    <n v="0"/>
    <x v="1"/>
    <n v="133"/>
  </r>
  <r>
    <s v="FAO 57-088"/>
    <s v="Bachelors of Social Work Student Association"/>
    <n v="485"/>
    <n v="513"/>
    <n v="-28"/>
    <d v="2025-11-07T00:00:00"/>
    <s v="Yes"/>
    <x v="0"/>
    <x v="8"/>
    <n v="1.0577319587628866"/>
    <s v="Over"/>
    <n v="28"/>
    <x v="0"/>
    <n v="13"/>
  </r>
  <r>
    <s v="FAO 57-089"/>
    <s v="Pineapple Theatre Club"/>
    <n v="1875.85"/>
    <n v="0"/>
    <n v="1875.85"/>
    <d v="2025-12-12T00:00:00"/>
    <s v="No"/>
    <x v="0"/>
    <x v="4"/>
    <n v="0"/>
    <s v="Within"/>
    <n v="0"/>
    <x v="1"/>
    <n v="48"/>
  </r>
  <r>
    <s v="FAO 57-091"/>
    <s v="Moroccan Student Society"/>
    <n v="3604.83"/>
    <n v="0"/>
    <n v="3604.83"/>
    <d v="2025-12-05T00:00:00"/>
    <s v="No"/>
    <x v="0"/>
    <x v="4"/>
    <n v="0"/>
    <s v="Within"/>
    <n v="0"/>
    <x v="1"/>
    <n v="41"/>
  </r>
  <r>
    <s v="FAO 57-092"/>
    <s v="Muslim Student Association"/>
    <n v="2190.34"/>
    <n v="0"/>
    <n v="2190.34"/>
    <d v="2025-12-05T00:00:00"/>
    <s v="No"/>
    <x v="0"/>
    <x v="4"/>
    <n v="0"/>
    <s v="Within"/>
    <n v="0"/>
    <x v="1"/>
    <n v="41"/>
  </r>
  <r>
    <s v="CRT 57-251"/>
    <s v="Individual Allocation"/>
    <n v="200"/>
    <n v="0"/>
    <n v="200"/>
    <d v="2026-04-02T00:00:00"/>
    <s v="No"/>
    <x v="3"/>
    <x v="7"/>
    <n v="0"/>
    <s v="Within"/>
    <n v="0"/>
    <x v="1"/>
    <n v="159"/>
  </r>
  <r>
    <s v="CRT 57-258"/>
    <s v="Individual Allocation"/>
    <n v="450"/>
    <n v="0"/>
    <n v="450"/>
    <d v="2026-01-09T00:00:00"/>
    <s v="No"/>
    <x v="3"/>
    <x v="2"/>
    <n v="0"/>
    <s v="Within"/>
    <n v="0"/>
    <x v="1"/>
    <n v="76"/>
  </r>
  <r>
    <s v="FAO 57-074"/>
    <s v="Central Florida Cello Assocation"/>
    <n v="700"/>
    <n v="0"/>
    <n v="700"/>
    <d v="2026-03-13T00:00:00"/>
    <s v="No"/>
    <x v="0"/>
    <x v="10"/>
    <n v="0"/>
    <s v="Within"/>
    <n v="0"/>
    <x v="1"/>
    <n v="139"/>
  </r>
  <r>
    <s v="FAO 57-093"/>
    <s v="Anime Spot"/>
    <n v="1422.96"/>
    <n v="0"/>
    <n v="1422.96"/>
    <d v="2025-12-08T00:00:00"/>
    <s v="No"/>
    <x v="0"/>
    <x v="4"/>
    <n v="0"/>
    <s v="Within"/>
    <n v="0"/>
    <x v="1"/>
    <n v="44"/>
  </r>
  <r>
    <s v="FAO 57-094"/>
    <s v="The Society of PC Building at UCF"/>
    <n v="144.52000000000001"/>
    <n v="0"/>
    <n v="144.52000000000001"/>
    <d v="2025-12-12T00:00:00"/>
    <s v="No"/>
    <x v="0"/>
    <x v="4"/>
    <n v="0"/>
    <s v="Within"/>
    <n v="0"/>
    <x v="1"/>
    <n v="48"/>
  </r>
  <r>
    <s v="FAO 57-096"/>
    <s v="Orthodox Christian Campus Ministries"/>
    <n v="900"/>
    <n v="0"/>
    <n v="900"/>
    <d v="2026-02-16T00:00:00"/>
    <s v="No"/>
    <x v="0"/>
    <x v="9"/>
    <n v="0"/>
    <s v="Within"/>
    <n v="0"/>
    <x v="1"/>
    <n v="114"/>
  </r>
  <r>
    <s v="FAO 57-097"/>
    <s v="Project Spotlight"/>
    <n v="185.9"/>
    <n v="0"/>
    <n v="185.9"/>
    <d v="2025-12-08T00:00:00"/>
    <s v="No"/>
    <x v="0"/>
    <x v="4"/>
    <n v="0"/>
    <s v="Within"/>
    <n v="0"/>
    <x v="1"/>
    <n v="44"/>
  </r>
  <r>
    <s v="FAO 57-098"/>
    <s v="Syrian Student Association"/>
    <n v="3677.81"/>
    <n v="0"/>
    <n v="3677.81"/>
    <d v="2025-12-08T00:00:00"/>
    <s v="No"/>
    <x v="0"/>
    <x v="4"/>
    <n v="0"/>
    <s v="Within"/>
    <n v="0"/>
    <x v="1"/>
    <n v="44"/>
  </r>
  <r>
    <s v="FB 57-07"/>
    <s v="Knight Riders Motocycle Club"/>
    <n v="8550"/>
    <n v="0"/>
    <n v="8550"/>
    <d v="2025-10-27T00:00:00"/>
    <s v="No"/>
    <x v="2"/>
    <x v="6"/>
    <n v="0"/>
    <s v="Within"/>
    <n v="0"/>
    <x v="1"/>
    <n v="2"/>
  </r>
  <r>
    <s v="FB 57-11"/>
    <s v="American Society of Mechanical Engineers"/>
    <n v="1116"/>
    <n v="0"/>
    <n v="1116"/>
    <d v="2026-03-09T00:00:00"/>
    <s v="No"/>
    <x v="2"/>
    <x v="10"/>
    <n v="0"/>
    <s v="Within"/>
    <n v="0"/>
    <x v="1"/>
    <n v="135"/>
  </r>
  <r>
    <s v="FB 57-12"/>
    <s v="American Society of Mechanical Engineers"/>
    <n v="1001.36"/>
    <n v="0"/>
    <n v="1001.36"/>
    <d v="2026-03-09T00:00:00"/>
    <s v="No"/>
    <x v="2"/>
    <x v="10"/>
    <n v="0"/>
    <s v="Within"/>
    <n v="0"/>
    <x v="1"/>
    <n v="135"/>
  </r>
  <r>
    <s v="FB 57-14"/>
    <s v="BAJA International"/>
    <n v="21836.77"/>
    <n v="0"/>
    <n v="21836.77"/>
    <d v="2026-06-01T00:00:00"/>
    <s v="No"/>
    <x v="2"/>
    <x v="11"/>
    <n v="0"/>
    <s v="Within"/>
    <n v="0"/>
    <x v="1"/>
    <n v="219"/>
  </r>
  <r>
    <s v="FB 57-16"/>
    <s v="American Institute of Aeronautics and Astronautics"/>
    <n v="967.38"/>
    <n v="0"/>
    <n v="967.38"/>
    <d v="2026-05-04T00:00:00"/>
    <s v="No"/>
    <x v="2"/>
    <x v="1"/>
    <n v="0"/>
    <s v="Within"/>
    <n v="0"/>
    <x v="1"/>
    <n v="191"/>
  </r>
  <r>
    <s v="FB-57-17"/>
    <s v="American Institute of Aeronautics and Astronautics"/>
    <n v="1316.59"/>
    <n v="0"/>
    <n v="1316.59"/>
    <d v="2026-05-26T00:00:00"/>
    <s v="No"/>
    <x v="1"/>
    <x v="1"/>
    <n v="0"/>
    <s v="Within"/>
    <n v="0"/>
    <x v="1"/>
    <n v="213"/>
  </r>
  <r>
    <s v="FB 57-18"/>
    <s v="American Institute of Aeronautics and Astronautics"/>
    <n v="3598.34"/>
    <n v="0"/>
    <n v="3598.34"/>
    <d v="2026-05-26T00:00:00"/>
    <s v="No"/>
    <x v="2"/>
    <x v="1"/>
    <n v="0"/>
    <s v="Within"/>
    <n v="0"/>
    <x v="1"/>
    <n v="213"/>
  </r>
  <r>
    <s v="CRT 57-001"/>
    <s v="Individual Allocation"/>
    <n v="500"/>
    <n v="500"/>
    <n v="0"/>
    <d v="2025-09-06T00:00:00"/>
    <s v="Yes"/>
    <x v="3"/>
    <x v="5"/>
    <n v="1"/>
    <s v="Within"/>
    <n v="0"/>
    <x v="0"/>
    <n v="-49"/>
  </r>
  <r>
    <s v="CRT 57-002"/>
    <s v="Individual Allocation"/>
    <n v="500"/>
    <n v="500"/>
    <n v="0"/>
    <d v="2025-09-24T00:00:00"/>
    <s v="Yes"/>
    <x v="3"/>
    <x v="5"/>
    <n v="1"/>
    <s v="Within"/>
    <n v="0"/>
    <x v="0"/>
    <n v="-31"/>
  </r>
  <r>
    <s v="CRT 57-003"/>
    <s v="Individual Allocation"/>
    <n v="500"/>
    <n v="500"/>
    <n v="0"/>
    <d v="2025-09-13T00:00:00"/>
    <s v="Yes"/>
    <x v="3"/>
    <x v="5"/>
    <n v="1"/>
    <s v="Within"/>
    <n v="0"/>
    <x v="0"/>
    <n v="-42"/>
  </r>
  <r>
    <s v="CRT 57-004"/>
    <s v="Individual Allocation"/>
    <n v="400"/>
    <n v="400"/>
    <n v="0"/>
    <d v="2025-09-13T00:00:00"/>
    <s v="Yes"/>
    <x v="3"/>
    <x v="5"/>
    <n v="1"/>
    <s v="Within"/>
    <n v="0"/>
    <x v="0"/>
    <n v="-42"/>
  </r>
  <r>
    <s v="CRT 57-005"/>
    <s v="Individual Allocation"/>
    <n v="500"/>
    <n v="499"/>
    <n v="1"/>
    <d v="2025-09-24T00:00:00"/>
    <s v="Yes"/>
    <x v="3"/>
    <x v="5"/>
    <n v="0.998"/>
    <s v="Within"/>
    <n v="0"/>
    <x v="0"/>
    <n v="-31"/>
  </r>
  <r>
    <s v="CRT 57-006"/>
    <s v="Individual Allocation"/>
    <n v="500"/>
    <n v="0"/>
    <n v="500"/>
    <d v="2025-12-06T00:00:00"/>
    <s v="No"/>
    <x v="3"/>
    <x v="4"/>
    <n v="0"/>
    <s v="Within"/>
    <n v="0"/>
    <x v="1"/>
    <n v="42"/>
  </r>
  <r>
    <s v="CRT 57-007"/>
    <s v="Individual Allocation"/>
    <n v="500"/>
    <n v="499"/>
    <n v="1"/>
    <d v="2025-09-24T00:00:00"/>
    <s v="Yes"/>
    <x v="3"/>
    <x v="5"/>
    <n v="0.998"/>
    <s v="Within"/>
    <n v="0"/>
    <x v="0"/>
    <n v="-31"/>
  </r>
  <r>
    <s v="CRT 57-008"/>
    <s v="Individual Allocation"/>
    <n v="500"/>
    <n v="500"/>
    <n v="0"/>
    <d v="2025-09-06T00:00:00"/>
    <s v="Yes"/>
    <x v="3"/>
    <x v="5"/>
    <n v="1"/>
    <s v="Within"/>
    <n v="0"/>
    <x v="0"/>
    <n v="-49"/>
  </r>
  <r>
    <s v="CRT 57-009"/>
    <s v="HOPE @ UCF"/>
    <n v="343.03"/>
    <n v="313.31"/>
    <n v="29.72"/>
    <d v="2025-08-18T00:00:00"/>
    <s v="Yes"/>
    <x v="3"/>
    <x v="0"/>
    <n v="0.9133603474914731"/>
    <s v="Within"/>
    <n v="0"/>
    <x v="0"/>
    <n v="-68"/>
  </r>
  <r>
    <s v="CRT 57-010"/>
    <s v="American Society of Civil Engineers"/>
    <n v="0"/>
    <n v="0"/>
    <n v="0"/>
    <d v="2025-11-10T00:00:00"/>
    <s v="Yes"/>
    <x v="3"/>
    <x v="8"/>
    <n v="0"/>
    <s v="Within"/>
    <n v="0"/>
    <x v="0"/>
    <n v="16"/>
  </r>
  <r>
    <s v="CRT 57-012"/>
    <s v="Individual Allocation"/>
    <n v="500"/>
    <n v="0"/>
    <n v="500"/>
    <d v="2025-11-15T00:00:00"/>
    <s v="No"/>
    <x v="3"/>
    <x v="8"/>
    <n v="0"/>
    <s v="Within"/>
    <n v="0"/>
    <x v="1"/>
    <n v="21"/>
  </r>
  <r>
    <s v="CRT 57-013"/>
    <s v="Individual Allocation"/>
    <n v="500"/>
    <n v="500"/>
    <n v="0"/>
    <d v="2025-09-14T00:00:00"/>
    <s v="Yes"/>
    <x v="3"/>
    <x v="5"/>
    <n v="1"/>
    <s v="Within"/>
    <n v="0"/>
    <x v="0"/>
    <n v="-41"/>
  </r>
  <r>
    <s v="CRT 57-014"/>
    <s v="Individual Allocation"/>
    <n v="500"/>
    <n v="500"/>
    <n v="0"/>
    <d v="2025-09-06T00:00:00"/>
    <s v="Yes"/>
    <x v="3"/>
    <x v="5"/>
    <n v="1"/>
    <s v="Within"/>
    <n v="0"/>
    <x v="0"/>
    <n v="-49"/>
  </r>
  <r>
    <s v="CRT 57-015"/>
    <s v="Individual Allocation"/>
    <n v="1000"/>
    <n v="1000"/>
    <n v="0"/>
    <d v="2025-10-13T00:00:00"/>
    <s v="Yes"/>
    <x v="3"/>
    <x v="6"/>
    <n v="1"/>
    <s v="Within"/>
    <n v="0"/>
    <x v="0"/>
    <n v="-12"/>
  </r>
  <r>
    <s v="CRT 57-016"/>
    <s v="Individual Allocation"/>
    <n v="1000"/>
    <n v="1000"/>
    <n v="0"/>
    <d v="2025-08-24T00:00:00"/>
    <s v="Yes"/>
    <x v="3"/>
    <x v="0"/>
    <n v="1"/>
    <s v="Within"/>
    <n v="0"/>
    <x v="0"/>
    <n v="-62"/>
  </r>
  <r>
    <s v="CRT 57-017"/>
    <s v="Individual Allocation"/>
    <n v="750"/>
    <n v="750"/>
    <n v="0"/>
    <d v="2025-08-30T00:00:00"/>
    <s v="Yes"/>
    <x v="3"/>
    <x v="0"/>
    <n v="1"/>
    <s v="Within"/>
    <n v="0"/>
    <x v="0"/>
    <n v="-56"/>
  </r>
  <r>
    <s v="CRT 57-018"/>
    <s v="Beta Alpha Psi Honorary Accounting Organization"/>
    <n v="2500"/>
    <n v="2500"/>
    <n v="0"/>
    <d v="2025-09-16T00:00:00"/>
    <s v="Yes"/>
    <x v="3"/>
    <x v="5"/>
    <n v="1"/>
    <s v="Within"/>
    <n v="0"/>
    <x v="0"/>
    <n v="-39"/>
  </r>
  <r>
    <s v="CRT 57-019"/>
    <s v="Individual Allocation"/>
    <n v="500"/>
    <n v="0"/>
    <n v="500"/>
    <d v="2025-11-08T00:00:00"/>
    <s v="No"/>
    <x v="3"/>
    <x v="8"/>
    <n v="0"/>
    <s v="Within"/>
    <n v="0"/>
    <x v="1"/>
    <n v="14"/>
  </r>
  <r>
    <s v="CRT 57-021"/>
    <s v="National Association of Black Journalists"/>
    <n v="484.63"/>
    <n v="0"/>
    <n v="484.63"/>
    <d v="2025-09-10T00:00:00"/>
    <s v="No"/>
    <x v="3"/>
    <x v="5"/>
    <n v="0"/>
    <s v="Within"/>
    <n v="0"/>
    <x v="1"/>
    <n v="-45"/>
  </r>
  <r>
    <s v="CRT 57-022"/>
    <s v="Student Veterans of America"/>
    <n v="1500"/>
    <n v="0"/>
    <n v="1500"/>
    <d v="2025-09-01T00:00:00"/>
    <s v="No"/>
    <x v="3"/>
    <x v="5"/>
    <n v="0"/>
    <s v="Within"/>
    <n v="0"/>
    <x v="1"/>
    <n v="-54"/>
  </r>
  <r>
    <s v="CRT 57-023"/>
    <s v="Young Democratic Socialists of America"/>
    <n v="1500"/>
    <n v="0"/>
    <n v="1500"/>
    <d v="2025-09-10T00:00:00"/>
    <s v="No"/>
    <x v="3"/>
    <x v="5"/>
    <n v="0"/>
    <s v="Within"/>
    <n v="0"/>
    <x v="1"/>
    <n v="-45"/>
  </r>
  <r>
    <s v="CRT 57-024"/>
    <s v="Collegiate Cyber Defense Club"/>
    <n v="1500"/>
    <n v="0"/>
    <n v="1500"/>
    <d v="2025-09-10T00:00:00"/>
    <s v="No"/>
    <x v="3"/>
    <x v="5"/>
    <n v="0"/>
    <s v="Within"/>
    <n v="0"/>
    <x v="1"/>
    <n v="-45"/>
  </r>
  <r>
    <s v="CRT 57-026"/>
    <s v="Individual Allocation"/>
    <n v="750"/>
    <n v="0"/>
    <n v="750"/>
    <d v="2025-11-23T00:00:00"/>
    <s v="No"/>
    <x v="3"/>
    <x v="8"/>
    <n v="0"/>
    <s v="Within"/>
    <n v="0"/>
    <x v="1"/>
    <n v="29"/>
  </r>
  <r>
    <s v="CRT 57-027"/>
    <s v="Latino Medical Student Association Plus"/>
    <n v="1500"/>
    <n v="1500"/>
    <n v="0"/>
    <d v="2025-10-07T00:00:00"/>
    <s v="Yes"/>
    <x v="3"/>
    <x v="6"/>
    <n v="1"/>
    <s v="Within"/>
    <n v="0"/>
    <x v="0"/>
    <n v="-18"/>
  </r>
  <r>
    <s v="CRT 57-025"/>
    <s v="Individual Allocation"/>
    <n v="750"/>
    <n v="0"/>
    <n v="750"/>
    <d v="2025-11-26T00:00:00"/>
    <s v="No"/>
    <x v="3"/>
    <x v="8"/>
    <n v="0"/>
    <s v="Within"/>
    <n v="0"/>
    <x v="1"/>
    <n v="32"/>
  </r>
  <r>
    <s v="CRT 57-030"/>
    <s v="Knights Satellite Club"/>
    <n v="1500"/>
    <n v="1500"/>
    <n v="0"/>
    <d v="2025-09-13T00:00:00"/>
    <s v="Yes"/>
    <x v="3"/>
    <x v="5"/>
    <n v="1"/>
    <s v="Within"/>
    <n v="0"/>
    <x v="0"/>
    <n v="-42"/>
  </r>
  <r>
    <s v="CRT 57-031"/>
    <s v="Individual Allocation"/>
    <n v="500"/>
    <n v="500"/>
    <n v="0"/>
    <d v="2025-10-27T00:00:00"/>
    <s v="Yes"/>
    <x v="3"/>
    <x v="6"/>
    <n v="1"/>
    <s v="Within"/>
    <n v="0"/>
    <x v="0"/>
    <n v="2"/>
  </r>
  <r>
    <s v="CRT 57-032"/>
    <s v="Individual Allocation"/>
    <n v="500"/>
    <n v="0"/>
    <n v="500"/>
    <d v="2025-09-20T00:00:00"/>
    <s v="No"/>
    <x v="3"/>
    <x v="5"/>
    <n v="0"/>
    <s v="Within"/>
    <n v="0"/>
    <x v="1"/>
    <n v="-35"/>
  </r>
  <r>
    <s v="CRT 57-033"/>
    <s v="Individual Allocation"/>
    <n v="750"/>
    <n v="0"/>
    <n v="750"/>
    <d v="2025-11-24T00:00:00"/>
    <s v="No"/>
    <x v="3"/>
    <x v="8"/>
    <n v="0"/>
    <s v="Within"/>
    <n v="0"/>
    <x v="1"/>
    <n v="30"/>
  </r>
  <r>
    <s v="CRT 57-035"/>
    <s v="Urban Knights Planning Association"/>
    <n v="1500"/>
    <n v="0"/>
    <n v="1500"/>
    <d v="2025-10-19T00:00:00"/>
    <s v="No"/>
    <x v="3"/>
    <x v="6"/>
    <n v="0"/>
    <s v="Within"/>
    <n v="0"/>
    <x v="1"/>
    <n v="-6"/>
  </r>
  <r>
    <s v="CRT 57-034"/>
    <s v="Individual Allocation"/>
    <n v="500"/>
    <n v="0"/>
    <n v="500"/>
    <d v="2025-11-23T00:00:00"/>
    <s v="No"/>
    <x v="3"/>
    <x v="8"/>
    <n v="0"/>
    <s v="Within"/>
    <n v="0"/>
    <x v="1"/>
    <n v="29"/>
  </r>
  <r>
    <s v="CRT 57-037"/>
    <s v="Individual Allocation"/>
    <n v="500"/>
    <n v="0"/>
    <n v="500"/>
    <d v="2025-11-24T00:00:00"/>
    <s v="No"/>
    <x v="3"/>
    <x v="8"/>
    <n v="0"/>
    <s v="Within"/>
    <n v="0"/>
    <x v="1"/>
    <n v="30"/>
  </r>
  <r>
    <s v="CRT 57-038"/>
    <s v="Individual Allocation"/>
    <n v="500"/>
    <n v="0"/>
    <n v="500"/>
    <d v="2025-12-23T00:00:00"/>
    <s v="No"/>
    <x v="3"/>
    <x v="4"/>
    <n v="0"/>
    <s v="Within"/>
    <n v="0"/>
    <x v="1"/>
    <n v="59"/>
  </r>
  <r>
    <s v="CRT 57-039"/>
    <s v="Individual Allocation"/>
    <n v="400"/>
    <n v="400"/>
    <n v="0"/>
    <d v="2025-10-14T00:00:00"/>
    <s v="Yes"/>
    <x v="3"/>
    <x v="6"/>
    <n v="1"/>
    <s v="Within"/>
    <n v="0"/>
    <x v="0"/>
    <n v="-11"/>
  </r>
  <r>
    <s v="CRT 57-040"/>
    <s v="Individual Allocation"/>
    <n v="400"/>
    <n v="400"/>
    <n v="0"/>
    <d v="2025-10-14T00:00:00"/>
    <s v="Yes"/>
    <x v="3"/>
    <x v="6"/>
    <n v="1"/>
    <s v="Within"/>
    <n v="0"/>
    <x v="0"/>
    <n v="-11"/>
  </r>
  <r>
    <s v="CRT 57-041"/>
    <s v="Individual Allocation"/>
    <n v="400"/>
    <n v="400"/>
    <n v="0"/>
    <d v="2025-10-14T00:00:00"/>
    <s v="Yes"/>
    <x v="3"/>
    <x v="6"/>
    <n v="1"/>
    <s v="Within"/>
    <n v="0"/>
    <x v="0"/>
    <n v="-11"/>
  </r>
  <r>
    <s v="CRT 57-042"/>
    <s v="Individual Allocation"/>
    <n v="400"/>
    <n v="400"/>
    <n v="0"/>
    <d v="2025-10-14T00:00:00"/>
    <s v="Yes"/>
    <x v="3"/>
    <x v="6"/>
    <n v="1"/>
    <s v="Within"/>
    <n v="0"/>
    <x v="0"/>
    <n v="-11"/>
  </r>
  <r>
    <s v="CRT 57-043"/>
    <s v="Individual Allocation"/>
    <n v="750"/>
    <n v="0"/>
    <n v="750"/>
    <d v="2025-10-18T00:00:00"/>
    <s v="No"/>
    <x v="3"/>
    <x v="6"/>
    <n v="0"/>
    <s v="Within"/>
    <n v="0"/>
    <x v="1"/>
    <n v="-7"/>
  </r>
  <r>
    <s v="CRT 57-044"/>
    <s v="Individual Allocation"/>
    <n v="200"/>
    <n v="0"/>
    <n v="200"/>
    <d v="2025-11-27T00:00:00"/>
    <s v="No"/>
    <x v="3"/>
    <x v="8"/>
    <n v="0"/>
    <s v="Within"/>
    <n v="0"/>
    <x v="1"/>
    <n v="33"/>
  </r>
  <r>
    <s v="CRT 57-045"/>
    <s v="Individual Allocation"/>
    <n v="500"/>
    <n v="0"/>
    <n v="500"/>
    <d v="2025-12-03T00:00:00"/>
    <s v="No"/>
    <x v="3"/>
    <x v="4"/>
    <n v="0"/>
    <s v="Within"/>
    <n v="0"/>
    <x v="1"/>
    <n v="39"/>
  </r>
  <r>
    <s v="CRT 57-046"/>
    <s v="Society of Asian Scientists and Engineers"/>
    <n v="1500"/>
    <n v="1500"/>
    <n v="0"/>
    <d v="2025-11-04T00:00:00"/>
    <s v="Yes"/>
    <x v="3"/>
    <x v="8"/>
    <n v="1"/>
    <s v="Within"/>
    <n v="0"/>
    <x v="0"/>
    <n v="10"/>
  </r>
  <r>
    <s v="CRT 57-047"/>
    <s v="Society of Sales Engineers at UCF"/>
    <n v="2500"/>
    <n v="0"/>
    <n v="2500"/>
    <d v="2025-11-03T00:00:00"/>
    <s v="No"/>
    <x v="3"/>
    <x v="8"/>
    <n v="0"/>
    <s v="Within"/>
    <n v="0"/>
    <x v="1"/>
    <n v="9"/>
  </r>
  <r>
    <s v="CRT 57-048"/>
    <s v="Individual Allocation"/>
    <n v="1000"/>
    <n v="0"/>
    <n v="1000"/>
    <d v="2025-09-28T00:00:00"/>
    <s v="No"/>
    <x v="3"/>
    <x v="5"/>
    <n v="0"/>
    <s v="Within"/>
    <n v="0"/>
    <x v="1"/>
    <n v="-27"/>
  </r>
  <r>
    <s v="CRT 57-049"/>
    <s v="Individual Allocation"/>
    <n v="300"/>
    <n v="300"/>
    <n v="0"/>
    <d v="2025-10-16T00:00:00"/>
    <s v="Yes"/>
    <x v="3"/>
    <x v="6"/>
    <n v="1"/>
    <s v="Within"/>
    <n v="0"/>
    <x v="0"/>
    <n v="-9"/>
  </r>
  <r>
    <s v="FAO 57-014"/>
    <s v="Knights Health-Link Society"/>
    <n v="800"/>
    <n v="800"/>
    <n v="0"/>
    <d v="2025-08-15T00:00:00"/>
    <s v="Yes"/>
    <x v="0"/>
    <x v="0"/>
    <n v="1"/>
    <s v="Within"/>
    <n v="0"/>
    <x v="0"/>
    <n v="-71"/>
  </r>
  <r>
    <s v="FAO 57-015"/>
    <s v="Pre-Vet Society"/>
    <n v="163.80000000000001"/>
    <n v="163.80000000000001"/>
    <n v="0"/>
    <d v="2025-08-15T00:00:00"/>
    <s v="Yes"/>
    <x v="0"/>
    <x v="0"/>
    <n v="1"/>
    <s v="Within"/>
    <n v="0"/>
    <x v="0"/>
    <n v="-71"/>
  </r>
  <r>
    <s v="FB 57-05"/>
    <s v="Society of Women Engineers"/>
    <n v="18222.009999999998"/>
    <n v="18222.009999999998"/>
    <n v="0"/>
    <d v="2025-11-25T00:00:00"/>
    <s v="Yes"/>
    <x v="2"/>
    <x v="8"/>
    <n v="1"/>
    <s v="Within"/>
    <n v="0"/>
    <x v="0"/>
    <n v="31"/>
  </r>
  <r>
    <s v="CRT 57-020"/>
    <s v="Individual Allocation"/>
    <n v="1000"/>
    <n v="1000"/>
    <n v="0"/>
    <d v="2025-10-13T00:00:00"/>
    <s v="Yes"/>
    <x v="3"/>
    <x v="6"/>
    <n v="1"/>
    <s v="Within"/>
    <n v="0"/>
    <x v="0"/>
    <n v="-12"/>
  </r>
  <r>
    <s v="CRT 57-036"/>
    <s v="Individual Allocation"/>
    <n v="200"/>
    <n v="200"/>
    <n v="0"/>
    <d v="2025-11-25T00:00:00"/>
    <s v="Yes"/>
    <x v="3"/>
    <x v="8"/>
    <n v="1"/>
    <s v="Within"/>
    <n v="0"/>
    <x v="0"/>
    <n v="31"/>
  </r>
  <r>
    <s v="CRT 57-050"/>
    <s v="Mediation Team"/>
    <n v="2500"/>
    <n v="2500"/>
    <n v="0"/>
    <d v="2025-11-25T00:00:00"/>
    <s v="Yes"/>
    <x v="3"/>
    <x v="8"/>
    <n v="1"/>
    <s v="Within"/>
    <n v="0"/>
    <x v="0"/>
    <n v="31"/>
  </r>
  <r>
    <s v="CRT 57-051"/>
    <s v="Individual Allocation"/>
    <n v="750"/>
    <n v="0"/>
    <n v="750"/>
    <d v="2025-11-08T00:00:00"/>
    <s v="No"/>
    <x v="3"/>
    <x v="8"/>
    <n v="0"/>
    <s v="Within"/>
    <n v="0"/>
    <x v="1"/>
    <n v="14"/>
  </r>
  <r>
    <s v="CRT 57-052"/>
    <s v="Individual Allocation"/>
    <n v="200"/>
    <n v="194.69"/>
    <n v="5.31"/>
    <d v="2025-10-26T00:00:00"/>
    <s v="Yes"/>
    <x v="3"/>
    <x v="6"/>
    <n v="0.97345000000000004"/>
    <s v="Within"/>
    <n v="0"/>
    <x v="0"/>
    <n v="1"/>
  </r>
  <r>
    <s v="CRT 57-053"/>
    <s v="Individual Allocation"/>
    <n v="350"/>
    <n v="0"/>
    <n v="350"/>
    <d v="2025-10-14T00:00:00"/>
    <s v="No"/>
    <x v="3"/>
    <x v="6"/>
    <n v="0"/>
    <s v="Within"/>
    <n v="0"/>
    <x v="1"/>
    <n v="-11"/>
  </r>
  <r>
    <s v="CRT 57-054"/>
    <s v="Individual Allocation"/>
    <n v="200"/>
    <n v="0"/>
    <n v="200"/>
    <d v="2025-12-08T00:00:00"/>
    <s v="No"/>
    <x v="3"/>
    <x v="4"/>
    <n v="0"/>
    <s v="Within"/>
    <n v="0"/>
    <x v="1"/>
    <n v="44"/>
  </r>
  <r>
    <s v="CRT 57-055"/>
    <s v="Individual Allocation"/>
    <n v="200"/>
    <n v="0"/>
    <n v="200"/>
    <d v="2025-12-08T00:00:00"/>
    <s v="No"/>
    <x v="3"/>
    <x v="4"/>
    <n v="0"/>
    <s v="Within"/>
    <n v="0"/>
    <x v="1"/>
    <n v="44"/>
  </r>
  <r>
    <s v="CRT 57-056"/>
    <s v="Individual Allocation"/>
    <n v="200"/>
    <n v="0"/>
    <n v="200"/>
    <d v="2025-12-08T00:00:00"/>
    <s v="No"/>
    <x v="3"/>
    <x v="4"/>
    <n v="0"/>
    <s v="Within"/>
    <n v="0"/>
    <x v="1"/>
    <n v="44"/>
  </r>
  <r>
    <s v="CRT 57-057"/>
    <s v="Individual Allocation"/>
    <n v="750"/>
    <n v="0"/>
    <n v="750"/>
    <d v="2025-11-23T00:00:00"/>
    <s v="No"/>
    <x v="3"/>
    <x v="8"/>
    <n v="0"/>
    <s v="Within"/>
    <n v="0"/>
    <x v="1"/>
    <n v="29"/>
  </r>
  <r>
    <s v="CRT 57-058"/>
    <s v="Individual Allocation"/>
    <n v="500"/>
    <n v="0"/>
    <n v="500"/>
    <d v="2025-11-12T00:00:00"/>
    <s v="No"/>
    <x v="3"/>
    <x v="8"/>
    <n v="0"/>
    <s v="Within"/>
    <n v="0"/>
    <x v="1"/>
    <n v="18"/>
  </r>
  <r>
    <s v="CRT 57-059"/>
    <s v="HOPE @ UCF"/>
    <n v="898.56"/>
    <n v="0"/>
    <n v="898.56"/>
    <d v="2025-11-10T00:00:00"/>
    <s v="No"/>
    <x v="3"/>
    <x v="8"/>
    <n v="0"/>
    <s v="Within"/>
    <n v="0"/>
    <x v="1"/>
    <n v="16"/>
  </r>
  <r>
    <s v="CRT 57-060"/>
    <s v="Individual Allocation"/>
    <n v="500"/>
    <n v="0"/>
    <n v="500"/>
    <d v="2025-12-05T00:00:00"/>
    <s v="No"/>
    <x v="3"/>
    <x v="4"/>
    <n v="0"/>
    <s v="Within"/>
    <n v="0"/>
    <x v="1"/>
    <n v="41"/>
  </r>
  <r>
    <s v="CRT 57-061"/>
    <s v="Individual Allocation"/>
    <n v="690"/>
    <n v="0"/>
    <n v="690"/>
    <d v="2025-11-22T00:00:00"/>
    <s v="No"/>
    <x v="3"/>
    <x v="8"/>
    <n v="0"/>
    <s v="Within"/>
    <n v="0"/>
    <x v="1"/>
    <n v="28"/>
  </r>
  <r>
    <s v="CRT 57-062"/>
    <s v="International Medical Outreach"/>
    <n v="2450"/>
    <n v="0"/>
    <n v="2450"/>
    <d v="2026-01-20T00:00:00"/>
    <s v="No"/>
    <x v="3"/>
    <x v="2"/>
    <n v="0"/>
    <s v="Within"/>
    <n v="0"/>
    <x v="1"/>
    <n v="87"/>
  </r>
  <r>
    <s v="CRT 57-063"/>
    <s v="Individual Allocation"/>
    <n v="500"/>
    <n v="500"/>
    <n v="0"/>
    <d v="2025-11-09T00:00:00"/>
    <s v="Yes"/>
    <x v="3"/>
    <x v="8"/>
    <n v="1"/>
    <s v="Within"/>
    <n v="0"/>
    <x v="0"/>
    <n v="15"/>
  </r>
  <r>
    <s v="CRT 57-064"/>
    <s v="Individual Allocation"/>
    <n v="500"/>
    <n v="0"/>
    <n v="500"/>
    <d v="2025-11-09T00:00:00"/>
    <s v="No"/>
    <x v="3"/>
    <x v="8"/>
    <n v="0"/>
    <s v="Within"/>
    <n v="0"/>
    <x v="1"/>
    <n v="15"/>
  </r>
  <r>
    <s v="CRT 57-065"/>
    <s v="Individual Allocation"/>
    <n v="500"/>
    <n v="0"/>
    <n v="500"/>
    <d v="2025-11-09T00:00:00"/>
    <s v="No"/>
    <x v="3"/>
    <x v="8"/>
    <n v="0"/>
    <s v="Within"/>
    <n v="0"/>
    <x v="1"/>
    <n v="15"/>
  </r>
  <r>
    <s v="CRT 57-066"/>
    <s v="Individual Allocation"/>
    <n v="750"/>
    <n v="0"/>
    <n v="750"/>
    <d v="2025-11-23T00:00:00"/>
    <s v="No"/>
    <x v="3"/>
    <x v="8"/>
    <n v="0"/>
    <s v="Within"/>
    <n v="0"/>
    <x v="1"/>
    <n v="29"/>
  </r>
  <r>
    <s v="CRT 57-068"/>
    <s v="Individual Allocation"/>
    <n v="750"/>
    <n v="0"/>
    <n v="750"/>
    <d v="2025-11-23T00:00:00"/>
    <s v="No"/>
    <x v="3"/>
    <x v="8"/>
    <n v="0"/>
    <s v="Within"/>
    <n v="0"/>
    <x v="1"/>
    <n v="29"/>
  </r>
  <r>
    <s v="CRT 57-070"/>
    <s v="Individual Allocation"/>
    <n v="750"/>
    <n v="0"/>
    <n v="750"/>
    <d v="2025-11-23T00:00:00"/>
    <s v="No"/>
    <x v="3"/>
    <x v="8"/>
    <n v="0"/>
    <s v="Within"/>
    <n v="0"/>
    <x v="1"/>
    <n v="29"/>
  </r>
  <r>
    <s v="FB 57-01"/>
    <s v="Team Sport Business Management"/>
    <n v="21840"/>
    <n v="21840"/>
    <n v="0"/>
    <d v="2025-10-20T00:00:00"/>
    <s v="Yes"/>
    <x v="2"/>
    <x v="6"/>
    <n v="1"/>
    <s v="Within"/>
    <n v="0"/>
    <x v="0"/>
    <n v="-5"/>
  </r>
  <r>
    <s v="CRT 57-071"/>
    <s v="Individual Allocation"/>
    <n v="500"/>
    <n v="0"/>
    <n v="500"/>
    <d v="2025-11-10T00:00:00"/>
    <s v="No"/>
    <x v="3"/>
    <x v="8"/>
    <n v="0"/>
    <s v="Within"/>
    <n v="0"/>
    <x v="1"/>
    <n v="16"/>
  </r>
  <r>
    <s v="CRT 57-072"/>
    <s v="Tau Beta Pi Engineering Honor Society"/>
    <n v="1500"/>
    <n v="0"/>
    <n v="1500"/>
    <d v="2025-12-02T00:00:00"/>
    <s v="No"/>
    <x v="3"/>
    <x v="4"/>
    <n v="0"/>
    <s v="Within"/>
    <n v="0"/>
    <x v="1"/>
    <n v="38"/>
  </r>
  <r>
    <s v="CRT 57-073"/>
    <s v="Individual Allocation"/>
    <n v="200"/>
    <n v="200"/>
    <n v="0"/>
    <d v="2025-11-04T00:00:00"/>
    <s v="Yes"/>
    <x v="3"/>
    <x v="8"/>
    <n v="1"/>
    <s v="Within"/>
    <n v="0"/>
    <x v="0"/>
    <n v="10"/>
  </r>
  <r>
    <s v="CRT 57-074"/>
    <s v="Individual Allocation"/>
    <n v="800"/>
    <n v="0"/>
    <n v="800"/>
    <d v="2026-06-01T00:00:00"/>
    <s v="No"/>
    <x v="3"/>
    <x v="11"/>
    <n v="0"/>
    <s v="Within"/>
    <n v="0"/>
    <x v="1"/>
    <n v="219"/>
  </r>
  <r>
    <s v="CRT 57-075"/>
    <s v="Individual Allocation"/>
    <n v="270"/>
    <n v="0"/>
    <n v="270"/>
    <d v="2025-11-24T00:00:00"/>
    <s v="No"/>
    <x v="3"/>
    <x v="8"/>
    <n v="0"/>
    <s v="Within"/>
    <n v="0"/>
    <x v="1"/>
    <n v="30"/>
  </r>
  <r>
    <s v="CRT 57-076"/>
    <s v="Individual Allocation"/>
    <n v="750"/>
    <n v="0"/>
    <n v="750"/>
    <d v="2025-11-07T00:00:00"/>
    <s v="No"/>
    <x v="3"/>
    <x v="8"/>
    <n v="0"/>
    <s v="Within"/>
    <n v="0"/>
    <x v="1"/>
    <n v="13"/>
  </r>
  <r>
    <s v="CRT 57-077"/>
    <s v="Individual Allocation"/>
    <n v="65"/>
    <n v="65"/>
    <n v="0"/>
    <d v="2025-11-28T00:00:00"/>
    <s v="Yes"/>
    <x v="3"/>
    <x v="8"/>
    <n v="1"/>
    <s v="Within"/>
    <n v="0"/>
    <x v="0"/>
    <n v="34"/>
  </r>
  <r>
    <s v="CRT 57-079"/>
    <s v="Individual Allocation"/>
    <n v="500"/>
    <n v="0"/>
    <n v="500"/>
    <d v="2025-11-21T00:00:00"/>
    <s v="No"/>
    <x v="3"/>
    <x v="8"/>
    <n v="0"/>
    <s v="Within"/>
    <n v="0"/>
    <x v="1"/>
    <n v="27"/>
  </r>
  <r>
    <s v="CRT 57-080"/>
    <s v="Individual Allocation"/>
    <n v="100"/>
    <n v="0"/>
    <n v="100"/>
    <d v="2025-11-19T00:00:00"/>
    <s v="No"/>
    <x v="3"/>
    <x v="8"/>
    <n v="0"/>
    <s v="Within"/>
    <n v="0"/>
    <x v="1"/>
    <n v="25"/>
  </r>
  <r>
    <s v="CRT 57-081"/>
    <s v="Individual Allocation"/>
    <n v="500"/>
    <n v="500"/>
    <n v="0"/>
    <d v="2025-12-23T00:00:00"/>
    <s v="Yes"/>
    <x v="3"/>
    <x v="4"/>
    <n v="1"/>
    <s v="Within"/>
    <n v="0"/>
    <x v="0"/>
    <n v="59"/>
  </r>
  <r>
    <s v="CRT 57-082"/>
    <s v="Individual Allocation"/>
    <n v="300"/>
    <n v="0"/>
    <n v="300"/>
    <d v="2025-12-15T00:00:00"/>
    <s v="No"/>
    <x v="3"/>
    <x v="4"/>
    <n v="0"/>
    <s v="Within"/>
    <n v="0"/>
    <x v="1"/>
    <n v="51"/>
  </r>
  <r>
    <s v="CRT 57-083"/>
    <s v="Individual Allocation"/>
    <n v="500"/>
    <n v="0"/>
    <n v="500"/>
    <d v="2025-12-23T00:00:00"/>
    <s v="No"/>
    <x v="3"/>
    <x v="4"/>
    <n v="0"/>
    <s v="Within"/>
    <n v="0"/>
    <x v="1"/>
    <n v="59"/>
  </r>
  <r>
    <s v="CRT 57-084"/>
    <s v="Meeting Professionals International"/>
    <n v="1500"/>
    <n v="0"/>
    <n v="1500"/>
    <d v="2025-11-10T00:00:00"/>
    <s v="No"/>
    <x v="3"/>
    <x v="8"/>
    <n v="0"/>
    <s v="Within"/>
    <n v="0"/>
    <x v="1"/>
    <n v="16"/>
  </r>
  <r>
    <s v="CRT 57-085"/>
    <s v="Individual Allocation"/>
    <n v="400"/>
    <n v="0"/>
    <n v="400"/>
    <d v="2025-12-01T00:00:00"/>
    <s v="No"/>
    <x v="3"/>
    <x v="4"/>
    <n v="0"/>
    <s v="Within"/>
    <n v="0"/>
    <x v="1"/>
    <n v="37"/>
  </r>
  <r>
    <s v="CRT 57-086"/>
    <s v="Individual Allocation"/>
    <n v="400"/>
    <n v="0"/>
    <n v="400"/>
    <d v="2025-12-01T00:00:00"/>
    <s v="No"/>
    <x v="3"/>
    <x v="4"/>
    <n v="0"/>
    <s v="Within"/>
    <n v="0"/>
    <x v="1"/>
    <n v="37"/>
  </r>
  <r>
    <s v="CRT 57-087"/>
    <s v="Individual Allocation"/>
    <n v="400"/>
    <n v="0"/>
    <n v="400"/>
    <d v="2025-12-02T00:00:00"/>
    <s v="No"/>
    <x v="3"/>
    <x v="4"/>
    <n v="0"/>
    <s v="Within"/>
    <n v="0"/>
    <x v="1"/>
    <n v="38"/>
  </r>
  <r>
    <s v="CRT 57-088"/>
    <s v="Individual Allocation"/>
    <n v="750"/>
    <n v="0"/>
    <n v="750"/>
    <d v="2026-01-19T00:00:00"/>
    <s v="No"/>
    <x v="3"/>
    <x v="2"/>
    <n v="0"/>
    <s v="Within"/>
    <n v="0"/>
    <x v="1"/>
    <n v="86"/>
  </r>
  <r>
    <s v="CRT 57-089"/>
    <s v="Individual Allocation"/>
    <n v="750"/>
    <n v="0"/>
    <n v="750"/>
    <d v="2026-01-19T00:00:00"/>
    <s v="No"/>
    <x v="3"/>
    <x v="2"/>
    <n v="0"/>
    <s v="Within"/>
    <n v="0"/>
    <x v="1"/>
    <n v="86"/>
  </r>
  <r>
    <s v="CRT 57-090"/>
    <s v="Individual Allocation"/>
    <n v="500"/>
    <n v="0"/>
    <n v="500"/>
    <d v="2025-12-23T00:00:00"/>
    <s v="No"/>
    <x v="3"/>
    <x v="4"/>
    <n v="0"/>
    <s v="Within"/>
    <n v="0"/>
    <x v="1"/>
    <n v="59"/>
  </r>
  <r>
    <s v="CRT 57-091"/>
    <s v="Individual Allocation"/>
    <n v="500"/>
    <n v="0"/>
    <n v="500"/>
    <d v="2025-12-23T00:00:00"/>
    <s v="No"/>
    <x v="3"/>
    <x v="4"/>
    <n v="0"/>
    <s v="Within"/>
    <n v="0"/>
    <x v="1"/>
    <n v="59"/>
  </r>
  <r>
    <s v="CRT 57-092"/>
    <s v="Individual Allocation"/>
    <n v="400"/>
    <n v="0"/>
    <n v="400"/>
    <d v="2025-11-18T00:00:00"/>
    <s v="No"/>
    <x v="3"/>
    <x v="8"/>
    <n v="0"/>
    <s v="Within"/>
    <n v="0"/>
    <x v="1"/>
    <n v="24"/>
  </r>
  <r>
    <s v="CRT 57-093"/>
    <s v="Individual Allocation"/>
    <n v="200"/>
    <n v="0"/>
    <n v="200"/>
    <d v="2025-12-02T00:00:00"/>
    <s v="No"/>
    <x v="3"/>
    <x v="4"/>
    <n v="0"/>
    <s v="Within"/>
    <n v="0"/>
    <x v="1"/>
    <n v="38"/>
  </r>
  <r>
    <s v="CRT 57-094"/>
    <s v="Individual Allocation"/>
    <n v="400"/>
    <n v="0"/>
    <n v="400"/>
    <d v="2025-12-02T00:00:00"/>
    <s v="No"/>
    <x v="3"/>
    <x v="4"/>
    <n v="0"/>
    <s v="Within"/>
    <n v="0"/>
    <x v="1"/>
    <n v="38"/>
  </r>
  <r>
    <s v="CRT 57-095"/>
    <s v="Individual Allocation"/>
    <n v="420"/>
    <n v="0"/>
    <n v="420"/>
    <d v="2025-12-26T00:00:00"/>
    <s v="No"/>
    <x v="3"/>
    <x v="4"/>
    <n v="0"/>
    <s v="Within"/>
    <n v="0"/>
    <x v="1"/>
    <n v="62"/>
  </r>
  <r>
    <s v="CRT 57-096"/>
    <s v="Individual Allocation"/>
    <n v="400"/>
    <n v="400"/>
    <n v="0"/>
    <d v="2025-10-31T00:00:00"/>
    <s v="Yes"/>
    <x v="3"/>
    <x v="6"/>
    <n v="1"/>
    <s v="Within"/>
    <n v="0"/>
    <x v="0"/>
    <n v="6"/>
  </r>
  <r>
    <s v="CRT 57-097"/>
    <s v="Individual Allocation"/>
    <n v="500"/>
    <n v="500"/>
    <n v="0"/>
    <d v="2025-11-07T00:00:00"/>
    <s v="Yes"/>
    <x v="3"/>
    <x v="8"/>
    <n v="1"/>
    <s v="Within"/>
    <n v="0"/>
    <x v="0"/>
    <n v="13"/>
  </r>
  <r>
    <s v="CRT 57-098"/>
    <s v="AODSIEE"/>
    <n v="1600"/>
    <n v="0"/>
    <n v="1600"/>
    <d v="2025-12-15T00:00:00"/>
    <s v="No"/>
    <x v="3"/>
    <x v="4"/>
    <n v="0"/>
    <s v="Within"/>
    <n v="0"/>
    <x v="1"/>
    <n v="51"/>
  </r>
  <r>
    <s v="CRT 57-100"/>
    <s v="Individual Allocation"/>
    <n v="500"/>
    <n v="0"/>
    <n v="500"/>
    <d v="2025-10-31T00:00:00"/>
    <s v="No"/>
    <x v="3"/>
    <x v="6"/>
    <n v="0"/>
    <s v="Within"/>
    <n v="0"/>
    <x v="1"/>
    <n v="6"/>
  </r>
  <r>
    <s v="CRT 57-101"/>
    <s v="Individual Allocation"/>
    <n v="400"/>
    <n v="0"/>
    <n v="400"/>
    <d v="2025-12-02T00:00:00"/>
    <s v="No"/>
    <x v="3"/>
    <x v="4"/>
    <n v="0"/>
    <s v="Within"/>
    <n v="0"/>
    <x v="1"/>
    <n v="38"/>
  </r>
  <r>
    <s v="CRT 57-103"/>
    <s v="Individual Allocation"/>
    <n v="400"/>
    <n v="0"/>
    <n v="400"/>
    <d v="2025-12-02T00:00:00"/>
    <s v="No"/>
    <x v="3"/>
    <x v="4"/>
    <n v="0"/>
    <s v="Within"/>
    <n v="0"/>
    <x v="1"/>
    <n v="38"/>
  </r>
  <r>
    <s v="CRT 57-104"/>
    <s v="Individual Allocation"/>
    <n v="320"/>
    <n v="0"/>
    <n v="320"/>
    <d v="2025-11-12T00:00:00"/>
    <s v="No"/>
    <x v="3"/>
    <x v="8"/>
    <n v="0"/>
    <s v="Within"/>
    <n v="0"/>
    <x v="1"/>
    <n v="18"/>
  </r>
  <r>
    <s v="CRT 57-105"/>
    <s v="Individual Allocation"/>
    <n v="750"/>
    <n v="0"/>
    <n v="750"/>
    <d v="2025-12-23T00:00:00"/>
    <s v="No"/>
    <x v="3"/>
    <x v="4"/>
    <n v="0"/>
    <s v="Within"/>
    <n v="0"/>
    <x v="1"/>
    <n v="59"/>
  </r>
  <r>
    <s v="CRT 57-106"/>
    <s v="Individual Allocation"/>
    <n v="500"/>
    <n v="0"/>
    <n v="500"/>
    <d v="2025-10-31T00:00:00"/>
    <s v="No"/>
    <x v="3"/>
    <x v="6"/>
    <n v="0"/>
    <s v="Within"/>
    <n v="0"/>
    <x v="1"/>
    <n v="6"/>
  </r>
  <r>
    <s v="CRT 57-107"/>
    <s v="Individual Allocation"/>
    <n v="0"/>
    <n v="0"/>
    <n v="0"/>
    <d v="2025-11-14T00:00:00"/>
    <s v="Yes"/>
    <x v="3"/>
    <x v="8"/>
    <n v="0"/>
    <s v="Within"/>
    <n v="0"/>
    <x v="0"/>
    <n v="20"/>
  </r>
  <r>
    <s v="CRT 57-108"/>
    <s v="Themed Entertainment Association"/>
    <n v="1575"/>
    <n v="1575"/>
    <n v="0"/>
    <d v="2025-12-15T00:00:00"/>
    <s v="Yes"/>
    <x v="3"/>
    <x v="4"/>
    <n v="1"/>
    <s v="Within"/>
    <n v="0"/>
    <x v="0"/>
    <n v="51"/>
  </r>
  <r>
    <s v="CRT 57-109"/>
    <s v="Individual Allocation"/>
    <n v="500"/>
    <n v="0"/>
    <n v="500"/>
    <d v="2025-12-16T00:00:00"/>
    <s v="No"/>
    <x v="3"/>
    <x v="4"/>
    <n v="0"/>
    <s v="Within"/>
    <n v="0"/>
    <x v="1"/>
    <n v="52"/>
  </r>
  <r>
    <s v="CRT 57-110"/>
    <s v="Individual Allocation"/>
    <n v="300"/>
    <n v="484.28"/>
    <n v="-184.28"/>
    <d v="2025-12-16T00:00:00"/>
    <s v="Yes"/>
    <x v="3"/>
    <x v="4"/>
    <n v="1.6142666666666665"/>
    <s v="Over"/>
    <n v="184.28"/>
    <x v="0"/>
    <n v="52"/>
  </r>
  <r>
    <s v="CRT 57-111"/>
    <s v="Individual Allocation"/>
    <n v="300"/>
    <n v="300"/>
    <n v="0"/>
    <d v="2025-12-22T00:00:00"/>
    <s v="Yes"/>
    <x v="3"/>
    <x v="4"/>
    <n v="1"/>
    <s v="Within"/>
    <n v="0"/>
    <x v="0"/>
    <n v="58"/>
  </r>
  <r>
    <s v="CRT 57-112"/>
    <s v="Individual Allocation"/>
    <n v="500"/>
    <n v="500"/>
    <n v="0"/>
    <d v="2025-12-01T00:00:00"/>
    <s v="Yes"/>
    <x v="3"/>
    <x v="4"/>
    <n v="1"/>
    <s v="Within"/>
    <n v="0"/>
    <x v="0"/>
    <n v="37"/>
  </r>
  <r>
    <s v="CRT 57-113"/>
    <s v="Society for the Advancement of Minorities in STEM"/>
    <n v="2100"/>
    <n v="0"/>
    <n v="2100"/>
    <d v="2025-12-02T00:00:00"/>
    <s v="No"/>
    <x v="3"/>
    <x v="4"/>
    <n v="0"/>
    <s v="Within"/>
    <n v="0"/>
    <x v="1"/>
    <n v="38"/>
  </r>
  <r>
    <s v="CRT 57-114"/>
    <s v="Individual Allocation"/>
    <n v="406.48"/>
    <n v="0"/>
    <n v="406.48"/>
    <d v="2025-12-02T00:00:00"/>
    <s v="No"/>
    <x v="3"/>
    <x v="4"/>
    <n v="0"/>
    <s v="Within"/>
    <n v="0"/>
    <x v="1"/>
    <n v="38"/>
  </r>
  <r>
    <s v="CRT 57-115"/>
    <s v="Individual Allocation"/>
    <n v="400"/>
    <n v="0"/>
    <n v="400"/>
    <d v="2025-12-02T00:00:00"/>
    <s v="No"/>
    <x v="3"/>
    <x v="4"/>
    <n v="0"/>
    <s v="Within"/>
    <n v="0"/>
    <x v="1"/>
    <n v="38"/>
  </r>
  <r>
    <s v="CRT 57-116"/>
    <s v="Individual Allocation"/>
    <n v="400"/>
    <n v="0"/>
    <n v="400"/>
    <d v="2025-12-02T00:00:00"/>
    <s v="No"/>
    <x v="3"/>
    <x v="4"/>
    <n v="0"/>
    <s v="Within"/>
    <n v="0"/>
    <x v="1"/>
    <n v="38"/>
  </r>
  <r>
    <s v="FAO 57-052"/>
    <s v="Ballroom Knights"/>
    <n v="98"/>
    <n v="0"/>
    <n v="98"/>
    <d v="2025-11-14T00:00:00"/>
    <s v="No"/>
    <x v="0"/>
    <x v="8"/>
    <n v="0"/>
    <s v="Within"/>
    <n v="0"/>
    <x v="1"/>
    <n v="20"/>
  </r>
  <r>
    <s v="CRT 57-118"/>
    <s v="Individual Allocation"/>
    <n v="500"/>
    <n v="0"/>
    <n v="500"/>
    <d v="2025-12-05T00:00:00"/>
    <s v="No"/>
    <x v="3"/>
    <x v="4"/>
    <n v="0"/>
    <s v="Within"/>
    <n v="0"/>
    <x v="1"/>
    <n v="41"/>
  </r>
  <r>
    <s v="CRT 57-119"/>
    <s v="Individual Allocation"/>
    <n v="65"/>
    <n v="0"/>
    <n v="65"/>
    <d v="2025-11-28T00:00:00"/>
    <s v="No"/>
    <x v="3"/>
    <x v="8"/>
    <n v="0"/>
    <s v="Within"/>
    <n v="0"/>
    <x v="1"/>
    <n v="34"/>
  </r>
  <r>
    <s v="CRT 57-120"/>
    <s v="Individual Allocation"/>
    <n v="500"/>
    <n v="0"/>
    <n v="500"/>
    <d v="2025-12-15T00:00:00"/>
    <s v="No"/>
    <x v="3"/>
    <x v="4"/>
    <n v="0"/>
    <s v="Within"/>
    <n v="0"/>
    <x v="1"/>
    <n v="51"/>
  </r>
  <r>
    <s v="CRT 57-122"/>
    <s v="Individual Allocation"/>
    <n v="400"/>
    <n v="0"/>
    <n v="400"/>
    <d v="2025-12-16T00:00:00"/>
    <s v="No"/>
    <x v="3"/>
    <x v="4"/>
    <n v="0"/>
    <s v="Within"/>
    <n v="0"/>
    <x v="1"/>
    <n v="52"/>
  </r>
  <r>
    <s v="CRT 57-123"/>
    <s v="Individual Allocation"/>
    <n v="200"/>
    <n v="240.75"/>
    <n v="-40.75"/>
    <d v="2025-12-08T00:00:00"/>
    <s v="Yes"/>
    <x v="3"/>
    <x v="4"/>
    <n v="1.2037500000000001"/>
    <s v="Over"/>
    <n v="40.75"/>
    <x v="0"/>
    <n v="44"/>
  </r>
  <r>
    <s v="CRT 57-124"/>
    <s v="Individual Allocation"/>
    <n v="200"/>
    <n v="0"/>
    <n v="200"/>
    <d v="2026-02-13T00:00:00"/>
    <s v="No"/>
    <x v="3"/>
    <x v="9"/>
    <n v="0"/>
    <s v="Within"/>
    <n v="0"/>
    <x v="1"/>
    <n v="111"/>
  </r>
  <r>
    <s v="CRT 57-125"/>
    <s v="Individual Allocation"/>
    <n v="400"/>
    <n v="0"/>
    <n v="400"/>
    <d v="2025-11-17T00:00:00"/>
    <s v="No"/>
    <x v="3"/>
    <x v="8"/>
    <n v="0"/>
    <s v="Within"/>
    <n v="0"/>
    <x v="1"/>
    <n v="23"/>
  </r>
  <r>
    <s v="CRT 57-126"/>
    <s v="Individual Allocation"/>
    <n v="400"/>
    <n v="0"/>
    <n v="400"/>
    <d v="2025-12-12T00:00:00"/>
    <s v="No"/>
    <x v="3"/>
    <x v="4"/>
    <n v="0"/>
    <s v="Within"/>
    <n v="0"/>
    <x v="1"/>
    <n v="48"/>
  </r>
  <r>
    <s v="CRT 57-128"/>
    <s v="Individual Allocation"/>
    <n v="400"/>
    <n v="398.08"/>
    <n v="1.92"/>
    <d v="2025-11-12T00:00:00"/>
    <s v="Yes"/>
    <x v="3"/>
    <x v="8"/>
    <n v="0.99519999999999997"/>
    <s v="Within"/>
    <n v="0"/>
    <x v="0"/>
    <n v="18"/>
  </r>
  <r>
    <s v="CRT 57-130"/>
    <s v="Individual Allocation"/>
    <n v="400"/>
    <n v="0"/>
    <n v="400"/>
    <d v="2025-11-17T00:00:00"/>
    <s v="No"/>
    <x v="3"/>
    <x v="8"/>
    <n v="0"/>
    <s v="Within"/>
    <n v="0"/>
    <x v="1"/>
    <n v="23"/>
  </r>
  <r>
    <s v="CRT 57-131"/>
    <s v="Circle K International"/>
    <n v="1120"/>
    <n v="0"/>
    <n v="1120"/>
    <d v="2025-11-11T00:00:00"/>
    <s v="No"/>
    <x v="3"/>
    <x v="8"/>
    <n v="0"/>
    <s v="Within"/>
    <n v="0"/>
    <x v="1"/>
    <n v="17"/>
  </r>
  <r>
    <s v="CRT 57-133"/>
    <s v="Individual Allocation"/>
    <n v="300"/>
    <n v="0"/>
    <n v="300"/>
    <d v="2025-12-19T00:00:00"/>
    <s v="No"/>
    <x v="3"/>
    <x v="4"/>
    <n v="0"/>
    <s v="Within"/>
    <n v="0"/>
    <x v="1"/>
    <n v="55"/>
  </r>
  <r>
    <s v="CRT 57-134"/>
    <s v="American Society of Civil Engineers"/>
    <n v="1500"/>
    <n v="0"/>
    <n v="1500"/>
    <d v="2026-02-10T00:00:00"/>
    <s v="No"/>
    <x v="3"/>
    <x v="9"/>
    <n v="0"/>
    <s v="Within"/>
    <n v="0"/>
    <x v="1"/>
    <n v="108"/>
  </r>
  <r>
    <s v="CRT 57-135"/>
    <s v="Individual Allocation"/>
    <n v="300"/>
    <n v="0"/>
    <n v="300"/>
    <d v="2025-12-23T00:00:00"/>
    <s v="No"/>
    <x v="3"/>
    <x v="4"/>
    <n v="0"/>
    <s v="Within"/>
    <n v="0"/>
    <x v="1"/>
    <n v="59"/>
  </r>
  <r>
    <s v="CRT 57-136"/>
    <s v="SOIANIE"/>
    <n v="307.5"/>
    <n v="0"/>
    <n v="307.5"/>
    <d v="2025-11-25T00:00:00"/>
    <s v="No"/>
    <x v="3"/>
    <x v="8"/>
    <n v="0"/>
    <s v="Within"/>
    <n v="0"/>
    <x v="1"/>
    <n v="31"/>
  </r>
  <r>
    <s v="CRT 57-137"/>
    <s v="Individual Allocation"/>
    <n v="500"/>
    <n v="500"/>
    <n v="0"/>
    <d v="2026-03-02T00:00:00"/>
    <s v="Yes"/>
    <x v="3"/>
    <x v="10"/>
    <n v="1"/>
    <s v="Within"/>
    <n v="0"/>
    <x v="0"/>
    <n v="128"/>
  </r>
  <r>
    <s v="CRT 57-138"/>
    <s v="Individual Allocation"/>
    <n v="500"/>
    <n v="0"/>
    <n v="500"/>
    <d v="2026-03-02T00:00:00"/>
    <s v="No"/>
    <x v="3"/>
    <x v="10"/>
    <n v="0"/>
    <s v="Within"/>
    <n v="0"/>
    <x v="1"/>
    <n v="128"/>
  </r>
  <r>
    <s v="CRT 57-139"/>
    <s v="Individual Allocation"/>
    <n v="500"/>
    <n v="0"/>
    <n v="500"/>
    <d v="2026-03-02T00:00:00"/>
    <s v="No"/>
    <x v="3"/>
    <x v="10"/>
    <n v="0"/>
    <s v="Within"/>
    <n v="0"/>
    <x v="1"/>
    <n v="128"/>
  </r>
  <r>
    <s v="CRT 57-140"/>
    <s v="Individual Allocation"/>
    <n v="500"/>
    <n v="0"/>
    <n v="500"/>
    <d v="2026-03-02T00:00:00"/>
    <s v="No"/>
    <x v="3"/>
    <x v="10"/>
    <n v="0"/>
    <s v="Within"/>
    <n v="0"/>
    <x v="1"/>
    <n v="128"/>
  </r>
  <r>
    <s v="CRT 57-141"/>
    <s v="Individual Allocation"/>
    <n v="500"/>
    <n v="0"/>
    <n v="500"/>
    <d v="2026-03-02T00:00:00"/>
    <s v="No"/>
    <x v="3"/>
    <x v="10"/>
    <n v="0"/>
    <s v="Within"/>
    <n v="0"/>
    <x v="1"/>
    <n v="128"/>
  </r>
  <r>
    <s v="CRT 57-142"/>
    <s v="Individual Allocation"/>
    <n v="500"/>
    <n v="0"/>
    <n v="500"/>
    <d v="2025-12-23T00:00:00"/>
    <s v="No"/>
    <x v="3"/>
    <x v="4"/>
    <n v="0"/>
    <s v="Within"/>
    <n v="0"/>
    <x v="1"/>
    <n v="59"/>
  </r>
  <r>
    <s v="CRT 57-143"/>
    <s v="Individual Allocation"/>
    <n v="500"/>
    <n v="0"/>
    <n v="500"/>
    <d v="2025-11-28T00:00:00"/>
    <s v="No"/>
    <x v="3"/>
    <x v="8"/>
    <n v="0"/>
    <s v="Within"/>
    <n v="0"/>
    <x v="1"/>
    <n v="34"/>
  </r>
  <r>
    <s v="CRT 57-146"/>
    <s v="Individual Allocation"/>
    <n v="300"/>
    <n v="0"/>
    <n v="300"/>
    <d v="2025-12-23T00:00:00"/>
    <s v="No"/>
    <x v="3"/>
    <x v="4"/>
    <n v="0"/>
    <s v="Within"/>
    <n v="0"/>
    <x v="1"/>
    <n v="59"/>
  </r>
  <r>
    <s v="CRT 57-147"/>
    <s v="Individual Allocation"/>
    <n v="500"/>
    <n v="0"/>
    <n v="500"/>
    <d v="2026-03-02T00:00:00"/>
    <s v="No"/>
    <x v="3"/>
    <x v="10"/>
    <n v="0"/>
    <s v="Within"/>
    <n v="0"/>
    <x v="1"/>
    <n v="128"/>
  </r>
  <r>
    <s v="CRT 57-148"/>
    <s v="Individual Allocation"/>
    <n v="500"/>
    <n v="0"/>
    <n v="500"/>
    <d v="2026-03-02T00:00:00"/>
    <s v="No"/>
    <x v="3"/>
    <x v="10"/>
    <n v="0"/>
    <s v="Within"/>
    <n v="0"/>
    <x v="1"/>
    <n v="128"/>
  </r>
  <r>
    <s v="CRT 57-102"/>
    <s v="Individual Allocation"/>
    <n v="100"/>
    <n v="0"/>
    <n v="100"/>
    <d v="2025-11-17T00:00:00"/>
    <s v="No"/>
    <x v="3"/>
    <x v="8"/>
    <n v="0"/>
    <s v="Within"/>
    <n v="0"/>
    <x v="1"/>
    <n v="23"/>
  </r>
  <r>
    <s v="CRT 57-127"/>
    <s v="Robotics Club of Central Florida"/>
    <n v="1000"/>
    <n v="0"/>
    <n v="1000"/>
    <d v="2026-03-28T00:00:00"/>
    <s v="No"/>
    <x v="3"/>
    <x v="10"/>
    <n v="0"/>
    <s v="Within"/>
    <n v="0"/>
    <x v="1"/>
    <n v="154"/>
  </r>
  <r>
    <s v="CRT 57-132"/>
    <s v="Individual Allocation"/>
    <n v="200"/>
    <n v="0"/>
    <n v="200"/>
    <d v="2025-11-04T00:00:00"/>
    <s v="No"/>
    <x v="3"/>
    <x v="8"/>
    <n v="0"/>
    <s v="Within"/>
    <n v="0"/>
    <x v="1"/>
    <n v="10"/>
  </r>
  <r>
    <s v="CRT 57-144"/>
    <s v="Knight Riders Motorcycle Club"/>
    <n v="2500"/>
    <n v="0"/>
    <n v="2500"/>
    <d v="2025-11-18T00:00:00"/>
    <s v="No"/>
    <x v="3"/>
    <x v="8"/>
    <n v="0"/>
    <s v="Within"/>
    <n v="0"/>
    <x v="1"/>
    <n v="24"/>
  </r>
  <r>
    <s v="CRT 57-145"/>
    <s v="Individual Allocation"/>
    <n v="400"/>
    <n v="0"/>
    <n v="400"/>
    <d v="2025-12-02T00:00:00"/>
    <s v="No"/>
    <x v="3"/>
    <x v="4"/>
    <n v="0"/>
    <s v="Within"/>
    <n v="0"/>
    <x v="1"/>
    <n v="38"/>
  </r>
  <r>
    <s v="CRT 57-150"/>
    <s v="Model United Nations UCF"/>
    <n v="2500"/>
    <n v="0"/>
    <n v="2500"/>
    <d v="2025-12-02T00:00:00"/>
    <s v="No"/>
    <x v="3"/>
    <x v="4"/>
    <n v="0"/>
    <s v="Within"/>
    <n v="0"/>
    <x v="1"/>
    <n v="38"/>
  </r>
  <r>
    <s v="CRT 57-151"/>
    <s v="Individual Allocation"/>
    <n v="100"/>
    <n v="0"/>
    <n v="100"/>
    <d v="2025-11-19T00:00:00"/>
    <s v="No"/>
    <x v="3"/>
    <x v="8"/>
    <n v="0"/>
    <s v="Within"/>
    <n v="0"/>
    <x v="1"/>
    <n v="25"/>
  </r>
  <r>
    <s v="CRT 57-152"/>
    <s v="Individual Allocation"/>
    <n v="400"/>
    <n v="0"/>
    <n v="400"/>
    <d v="2025-12-02T00:00:00"/>
    <s v="No"/>
    <x v="3"/>
    <x v="4"/>
    <n v="0"/>
    <s v="Within"/>
    <n v="0"/>
    <x v="1"/>
    <n v="38"/>
  </r>
  <r>
    <s v="CRT 57-153"/>
    <s v="Individual Allocation"/>
    <n v="1000"/>
    <n v="0"/>
    <n v="1000"/>
    <d v="2025-11-26T00:00:00"/>
    <s v="No"/>
    <x v="3"/>
    <x v="8"/>
    <n v="0"/>
    <s v="Within"/>
    <n v="0"/>
    <x v="1"/>
    <n v="32"/>
  </r>
  <r>
    <s v="CRT 57-156"/>
    <s v="Individual Allocation"/>
    <n v="100"/>
    <n v="0"/>
    <n v="100"/>
    <d v="2025-11-18T00:00:00"/>
    <s v="No"/>
    <x v="3"/>
    <x v="8"/>
    <n v="0"/>
    <s v="Within"/>
    <n v="0"/>
    <x v="1"/>
    <n v="24"/>
  </r>
  <r>
    <s v="CRT 57-157"/>
    <s v="Student Association of School Psychologists"/>
    <n v="1500"/>
    <n v="1500"/>
    <n v="0"/>
    <d v="2025-11-17T00:00:00"/>
    <s v="Yes"/>
    <x v="3"/>
    <x v="8"/>
    <n v="1"/>
    <s v="Within"/>
    <n v="0"/>
    <x v="0"/>
    <n v="23"/>
  </r>
  <r>
    <s v="CRT 57-159"/>
    <s v="Individual Allocation"/>
    <n v="300"/>
    <n v="0"/>
    <n v="300"/>
    <d v="2026-02-17T00:00:00"/>
    <s v="No"/>
    <x v="3"/>
    <x v="9"/>
    <n v="0"/>
    <s v="Within"/>
    <n v="0"/>
    <x v="1"/>
    <n v="115"/>
  </r>
  <r>
    <s v="CRT 57-160"/>
    <s v="Individual Allocation"/>
    <n v="500"/>
    <n v="0"/>
    <n v="500"/>
    <d v="2026-03-02T00:00:00"/>
    <s v="No"/>
    <x v="3"/>
    <x v="10"/>
    <n v="0"/>
    <s v="Within"/>
    <n v="0"/>
    <x v="1"/>
    <n v="128"/>
  </r>
  <r>
    <s v="CRT 57-161"/>
    <s v="Individual Allocation"/>
    <n v="100"/>
    <n v="100"/>
    <n v="0"/>
    <d v="2025-11-19T00:00:00"/>
    <s v="Yes"/>
    <x v="3"/>
    <x v="8"/>
    <n v="1"/>
    <s v="Within"/>
    <n v="0"/>
    <x v="0"/>
    <n v="25"/>
  </r>
  <r>
    <s v="CRT 57-162"/>
    <s v="Individual Allocation"/>
    <n v="150"/>
    <n v="0"/>
    <n v="150"/>
    <d v="2026-03-03T00:00:00"/>
    <s v="No"/>
    <x v="3"/>
    <x v="10"/>
    <n v="0"/>
    <s v="Within"/>
    <n v="0"/>
    <x v="1"/>
    <n v="129"/>
  </r>
  <r>
    <s v="CRT 57-163"/>
    <s v="Individual Allocation"/>
    <n v="400"/>
    <n v="400"/>
    <n v="0"/>
    <d v="2025-11-12T00:00:00"/>
    <s v="Yes"/>
    <x v="3"/>
    <x v="8"/>
    <n v="1"/>
    <s v="Within"/>
    <n v="0"/>
    <x v="0"/>
    <n v="18"/>
  </r>
  <r>
    <s v="CRT 57-165"/>
    <s v="Individual Allocation"/>
    <n v="100"/>
    <n v="0"/>
    <n v="100"/>
    <d v="2025-11-19T00:00:00"/>
    <s v="No"/>
    <x v="3"/>
    <x v="8"/>
    <n v="0"/>
    <s v="Within"/>
    <n v="0"/>
    <x v="1"/>
    <n v="25"/>
  </r>
  <r>
    <s v="CRT 57-166"/>
    <s v="Individual Allocation"/>
    <n v="500"/>
    <n v="0"/>
    <n v="500"/>
    <d v="2025-12-15T00:00:00"/>
    <s v="No"/>
    <x v="3"/>
    <x v="4"/>
    <n v="0"/>
    <s v="Within"/>
    <n v="0"/>
    <x v="1"/>
    <n v="51"/>
  </r>
  <r>
    <s v="CRT 57-167"/>
    <s v="Individual Allocation"/>
    <n v="500"/>
    <n v="0"/>
    <n v="500"/>
    <d v="2025-12-15T00:00:00"/>
    <s v="No"/>
    <x v="3"/>
    <x v="4"/>
    <n v="0"/>
    <s v="Within"/>
    <n v="0"/>
    <x v="1"/>
    <n v="51"/>
  </r>
  <r>
    <s v="CRT 57-168"/>
    <s v="Individual Allocation"/>
    <n v="100"/>
    <n v="0"/>
    <n v="100"/>
    <d v="2025-11-19T00:00:00"/>
    <s v="No"/>
    <x v="3"/>
    <x v="8"/>
    <n v="0"/>
    <s v="Within"/>
    <n v="0"/>
    <x v="1"/>
    <n v="25"/>
  </r>
  <r>
    <s v="CRT 57-169"/>
    <s v="Individual Allocation"/>
    <n v="500"/>
    <n v="0"/>
    <n v="500"/>
    <d v="2025-12-15T00:00:00"/>
    <s v="No"/>
    <x v="3"/>
    <x v="4"/>
    <n v="0"/>
    <s v="Within"/>
    <n v="0"/>
    <x v="1"/>
    <n v="51"/>
  </r>
  <r>
    <s v="CRT 57-170"/>
    <s v="Individual Allocation"/>
    <n v="400"/>
    <n v="0"/>
    <n v="400"/>
    <d v="2025-12-15T00:00:00"/>
    <s v="No"/>
    <x v="3"/>
    <x v="4"/>
    <n v="0"/>
    <s v="Within"/>
    <n v="0"/>
    <x v="1"/>
    <n v="51"/>
  </r>
  <r>
    <s v="CRT 57-171"/>
    <s v="Individual Allocation"/>
    <n v="150"/>
    <n v="0"/>
    <n v="150"/>
    <d v="2025-12-23T00:00:00"/>
    <s v="No"/>
    <x v="3"/>
    <x v="4"/>
    <n v="0"/>
    <s v="Within"/>
    <n v="0"/>
    <x v="1"/>
    <n v="59"/>
  </r>
  <r>
    <s v="CRT 57-172"/>
    <s v="Individual Allocation"/>
    <n v="400"/>
    <n v="0"/>
    <n v="400"/>
    <d v="2025-11-12T00:00:00"/>
    <s v="No"/>
    <x v="3"/>
    <x v="8"/>
    <n v="0"/>
    <s v="Within"/>
    <n v="0"/>
    <x v="1"/>
    <n v="18"/>
  </r>
  <r>
    <s v="CRT 57-175"/>
    <s v="Individual Allocation"/>
    <n v="400"/>
    <n v="0"/>
    <n v="400"/>
    <d v="2025-11-12T00:00:00"/>
    <s v="No"/>
    <x v="3"/>
    <x v="8"/>
    <n v="0"/>
    <s v="Within"/>
    <n v="0"/>
    <x v="1"/>
    <n v="18"/>
  </r>
  <r>
    <s v="CRT 57-176"/>
    <s v="National Society of Black Engineers"/>
    <n v="2500"/>
    <n v="0"/>
    <n v="2500"/>
    <d v="2025-11-25T00:00:00"/>
    <s v="No"/>
    <x v="3"/>
    <x v="8"/>
    <n v="0"/>
    <s v="Within"/>
    <n v="0"/>
    <x v="1"/>
    <n v="31"/>
  </r>
  <r>
    <s v="CRT 57-177"/>
    <s v="Individual Allocation"/>
    <n v="400"/>
    <n v="0"/>
    <n v="400"/>
    <d v="2025-11-12T00:00:00"/>
    <s v="No"/>
    <x v="3"/>
    <x v="8"/>
    <n v="0"/>
    <s v="Within"/>
    <n v="0"/>
    <x v="1"/>
    <n v="18"/>
  </r>
  <r>
    <s v="CRT 57-178"/>
    <s v="Individual Allocation"/>
    <n v="400"/>
    <n v="0"/>
    <n v="400"/>
    <d v="2025-12-15T00:00:00"/>
    <s v="No"/>
    <x v="3"/>
    <x v="4"/>
    <n v="0"/>
    <s v="Within"/>
    <n v="0"/>
    <x v="1"/>
    <n v="51"/>
  </r>
  <r>
    <s v="CRT 57-179"/>
    <s v="TSCOTIFODSP"/>
    <n v="1500"/>
    <n v="0"/>
    <n v="1500"/>
    <d v="2025-11-17T00:00:00"/>
    <s v="No"/>
    <x v="3"/>
    <x v="8"/>
    <n v="0"/>
    <s v="Within"/>
    <n v="0"/>
    <x v="1"/>
    <n v="23"/>
  </r>
  <r>
    <s v="CRT 57-180"/>
    <s v="Criminal Justice Graduate Student Association"/>
    <n v="2400"/>
    <n v="0"/>
    <n v="2400"/>
    <d v="2025-12-15T00:00:00"/>
    <s v="No"/>
    <x v="3"/>
    <x v="4"/>
    <n v="0"/>
    <s v="Within"/>
    <n v="0"/>
    <x v="1"/>
    <n v="51"/>
  </r>
  <r>
    <s v="CRT 57-181"/>
    <s v="Individual Allocation"/>
    <n v="200"/>
    <n v="0"/>
    <n v="200"/>
    <d v="2026-02-17T00:00:00"/>
    <s v="No"/>
    <x v="3"/>
    <x v="9"/>
    <n v="0"/>
    <s v="Within"/>
    <n v="0"/>
    <x v="1"/>
    <n v="115"/>
  </r>
  <r>
    <s v="CRT 57-182"/>
    <s v="Individual Allocation"/>
    <n v="400"/>
    <n v="398.08"/>
    <n v="1.92"/>
    <d v="2025-11-12T00:00:00"/>
    <s v="Yes"/>
    <x v="3"/>
    <x v="8"/>
    <n v="0.99519999999999997"/>
    <s v="Within"/>
    <n v="0"/>
    <x v="0"/>
    <n v="18"/>
  </r>
  <r>
    <s v="CRT 57-117"/>
    <s v="Individual Allocation"/>
    <n v="400"/>
    <n v="0"/>
    <n v="400"/>
    <d v="2025-12-02T00:00:00"/>
    <s v="No"/>
    <x v="3"/>
    <x v="4"/>
    <n v="0"/>
    <s v="Within"/>
    <n v="0"/>
    <x v="1"/>
    <n v="38"/>
  </r>
  <r>
    <s v="CRT 57-158"/>
    <s v="Individual Allocation"/>
    <n v="400"/>
    <n v="400"/>
    <n v="0"/>
    <d v="2025-12-23T00:00:00"/>
    <s v="Yes"/>
    <x v="3"/>
    <x v="4"/>
    <n v="1"/>
    <s v="Within"/>
    <n v="0"/>
    <x v="0"/>
    <n v="59"/>
  </r>
  <r>
    <s v="CRT 57-173"/>
    <s v="Individual Allocation"/>
    <n v="90"/>
    <n v="0"/>
    <n v="90"/>
    <d v="2025-11-28T00:00:00"/>
    <s v="No"/>
    <x v="3"/>
    <x v="8"/>
    <n v="0"/>
    <s v="Within"/>
    <n v="0"/>
    <x v="1"/>
    <n v="34"/>
  </r>
  <r>
    <s v="CRT 57-183"/>
    <s v="Individual Allocation"/>
    <n v="200"/>
    <n v="0"/>
    <n v="200"/>
    <d v="2025-12-09T00:00:00"/>
    <s v="No"/>
    <x v="3"/>
    <x v="4"/>
    <n v="0"/>
    <s v="Within"/>
    <n v="0"/>
    <x v="1"/>
    <n v="45"/>
  </r>
  <r>
    <s v="CRT 57-184"/>
    <s v="Individual Allocation"/>
    <n v="90"/>
    <n v="0"/>
    <n v="90"/>
    <d v="2025-11-28T00:00:00"/>
    <s v="No"/>
    <x v="3"/>
    <x v="8"/>
    <n v="0"/>
    <s v="Within"/>
    <n v="0"/>
    <x v="1"/>
    <n v="34"/>
  </r>
  <r>
    <s v="CRT 57-185"/>
    <s v="Individual Allocation"/>
    <n v="400"/>
    <n v="0"/>
    <n v="400"/>
    <d v="2025-12-12T00:00:00"/>
    <s v="No"/>
    <x v="3"/>
    <x v="4"/>
    <n v="0"/>
    <s v="Within"/>
    <n v="0"/>
    <x v="1"/>
    <n v="48"/>
  </r>
  <r>
    <s v="CRT 57-186"/>
    <s v="(NSSLHA) - Orlando"/>
    <n v="1500"/>
    <n v="0"/>
    <n v="1500"/>
    <d v="2025-12-23T00:00:00"/>
    <s v="No"/>
    <x v="3"/>
    <x v="4"/>
    <n v="0"/>
    <s v="Within"/>
    <n v="0"/>
    <x v="1"/>
    <n v="59"/>
  </r>
  <r>
    <s v="CRT 57-187"/>
    <s v="Individual Allocation"/>
    <n v="250"/>
    <n v="0"/>
    <n v="250"/>
    <d v="2025-12-15T00:00:00"/>
    <s v="No"/>
    <x v="3"/>
    <x v="4"/>
    <n v="0"/>
    <s v="Within"/>
    <n v="0"/>
    <x v="1"/>
    <n v="51"/>
  </r>
  <r>
    <s v="CRT 57-188"/>
    <s v="Individual Allocation"/>
    <n v="100"/>
    <n v="0"/>
    <n v="100"/>
    <d v="2025-11-19T00:00:00"/>
    <s v="No"/>
    <x v="3"/>
    <x v="8"/>
    <n v="0"/>
    <s v="Within"/>
    <n v="0"/>
    <x v="1"/>
    <n v="25"/>
  </r>
  <r>
    <s v="CRT 57-189"/>
    <s v="Individual Allocation"/>
    <n v="400"/>
    <n v="0"/>
    <n v="400"/>
    <d v="2025-12-14T00:00:00"/>
    <s v="No"/>
    <x v="3"/>
    <x v="4"/>
    <n v="0"/>
    <s v="Within"/>
    <n v="0"/>
    <x v="1"/>
    <n v="50"/>
  </r>
  <r>
    <s v="CRT 57-190"/>
    <s v="Individual Allocation"/>
    <n v="100"/>
    <n v="0"/>
    <n v="100"/>
    <d v="2025-11-19T00:00:00"/>
    <s v="No"/>
    <x v="3"/>
    <x v="8"/>
    <n v="0"/>
    <s v="Within"/>
    <n v="0"/>
    <x v="1"/>
    <n v="25"/>
  </r>
  <r>
    <s v="CRT 57-191"/>
    <s v="Individual Allocation"/>
    <n v="400"/>
    <n v="0"/>
    <n v="400"/>
    <d v="2025-12-23T00:00:00"/>
    <s v="No"/>
    <x v="3"/>
    <x v="4"/>
    <n v="0"/>
    <s v="Within"/>
    <n v="0"/>
    <x v="1"/>
    <n v="59"/>
  </r>
  <r>
    <s v="CRT 57-193"/>
    <s v="Individual Allocation"/>
    <n v="400"/>
    <n v="0"/>
    <n v="400"/>
    <d v="2025-12-15T00:00:00"/>
    <s v="No"/>
    <x v="3"/>
    <x v="4"/>
    <n v="0"/>
    <s v="Within"/>
    <n v="0"/>
    <x v="1"/>
    <n v="51"/>
  </r>
  <r>
    <s v="CRT 57-194"/>
    <s v="Collegiate Percussive Arts Society"/>
    <n v="2500"/>
    <n v="0"/>
    <n v="2500"/>
    <d v="2025-12-15T00:00:00"/>
    <s v="No"/>
    <x v="3"/>
    <x v="4"/>
    <n v="0"/>
    <s v="Within"/>
    <n v="0"/>
    <x v="1"/>
    <n v="51"/>
  </r>
  <r>
    <s v="CRT 57-195"/>
    <s v="Individual Allocation"/>
    <n v="100"/>
    <n v="0"/>
    <n v="100"/>
    <d v="2025-11-19T00:00:00"/>
    <s v="No"/>
    <x v="3"/>
    <x v="8"/>
    <n v="0"/>
    <s v="Within"/>
    <n v="0"/>
    <x v="1"/>
    <n v="25"/>
  </r>
  <r>
    <s v="CRT 57-196"/>
    <s v="Individual Allocation"/>
    <n v="1650"/>
    <n v="0"/>
    <n v="1650"/>
    <d v="2025-12-15T00:00:00"/>
    <s v="No"/>
    <x v="3"/>
    <x v="4"/>
    <n v="0"/>
    <s v="Within"/>
    <n v="0"/>
    <x v="1"/>
    <n v="51"/>
  </r>
  <r>
    <s v="CRT 57-198"/>
    <s v="Individual Allocation"/>
    <n v="100"/>
    <n v="0"/>
    <n v="100"/>
    <d v="2025-11-19T00:00:00"/>
    <s v="No"/>
    <x v="3"/>
    <x v="8"/>
    <n v="0"/>
    <s v="Within"/>
    <n v="0"/>
    <x v="1"/>
    <n v="25"/>
  </r>
  <r>
    <s v="CRT 57-199"/>
    <s v="Individual Allocation"/>
    <n v="150"/>
    <n v="0"/>
    <n v="150"/>
    <d v="2026-03-03T00:00:00"/>
    <s v="No"/>
    <x v="3"/>
    <x v="10"/>
    <n v="0"/>
    <s v="Within"/>
    <n v="0"/>
    <x v="1"/>
    <n v="129"/>
  </r>
  <r>
    <s v="CRT 57-201"/>
    <s v="Individual Allocation"/>
    <n v="150"/>
    <n v="0"/>
    <n v="150"/>
    <d v="2025-03-03T00:00:00"/>
    <s v="No"/>
    <x v="3"/>
    <x v="12"/>
    <n v="0"/>
    <s v="Within"/>
    <n v="0"/>
    <x v="1"/>
    <n v="-236"/>
  </r>
  <r>
    <s v="CRT 57-202"/>
    <s v="Individual Allocation"/>
    <n v="90"/>
    <n v="0"/>
    <n v="90"/>
    <d v="2025-11-28T00:00:00"/>
    <s v="No"/>
    <x v="3"/>
    <x v="8"/>
    <n v="0"/>
    <s v="Within"/>
    <n v="0"/>
    <x v="1"/>
    <n v="34"/>
  </r>
  <r>
    <s v="CRT 57-203"/>
    <s v="Individual Allocation"/>
    <n v="90"/>
    <n v="0"/>
    <n v="90"/>
    <d v="2025-11-25T00:00:00"/>
    <s v="No"/>
    <x v="3"/>
    <x v="8"/>
    <n v="0"/>
    <s v="Within"/>
    <n v="0"/>
    <x v="1"/>
    <n v="31"/>
  </r>
  <r>
    <s v="CRT 57-204"/>
    <s v="Individual Allocation"/>
    <n v="90"/>
    <n v="0"/>
    <n v="90"/>
    <d v="2025-11-25T00:00:00"/>
    <s v="No"/>
    <x v="3"/>
    <x v="8"/>
    <n v="0"/>
    <s v="Within"/>
    <n v="0"/>
    <x v="1"/>
    <n v="31"/>
  </r>
  <r>
    <s v="CRT 57-205"/>
    <s v="Individual Allocation"/>
    <n v="100"/>
    <n v="0"/>
    <n v="100"/>
    <d v="2025-11-26T00:00:00"/>
    <s v="No"/>
    <x v="3"/>
    <x v="8"/>
    <n v="0"/>
    <s v="Within"/>
    <n v="0"/>
    <x v="1"/>
    <n v="32"/>
  </r>
  <r>
    <s v="CRT 57-206"/>
    <s v="Tau Sigma"/>
    <n v="1500"/>
    <n v="0"/>
    <n v="1500"/>
    <d v="2025-11-25T00:00:00"/>
    <s v="No"/>
    <x v="3"/>
    <x v="8"/>
    <n v="0"/>
    <s v="Within"/>
    <n v="0"/>
    <x v="1"/>
    <n v="31"/>
  </r>
  <r>
    <s v="CRT 57-207"/>
    <s v="Individual Allocation"/>
    <n v="500"/>
    <n v="0"/>
    <n v="500"/>
    <d v="2025-12-15T00:00:00"/>
    <s v="No"/>
    <x v="3"/>
    <x v="4"/>
    <n v="0"/>
    <s v="Within"/>
    <n v="0"/>
    <x v="1"/>
    <n v="51"/>
  </r>
  <r>
    <s v="CRT 57-208"/>
    <s v="Individual Allocation"/>
    <n v="90"/>
    <n v="0"/>
    <n v="90"/>
    <d v="2025-11-26T00:00:00"/>
    <s v="No"/>
    <x v="3"/>
    <x v="8"/>
    <n v="0"/>
    <s v="Within"/>
    <n v="0"/>
    <x v="1"/>
    <n v="32"/>
  </r>
  <r>
    <s v="CRT 57-209"/>
    <s v="Phi Alpha Delta Pre-Law Fraternity"/>
    <n v="1500"/>
    <n v="0"/>
    <n v="1500"/>
    <d v="2025-12-08T00:00:00"/>
    <s v="No"/>
    <x v="3"/>
    <x v="4"/>
    <n v="0"/>
    <s v="Within"/>
    <n v="0"/>
    <x v="1"/>
    <n v="44"/>
  </r>
  <r>
    <s v="CRT 57-210"/>
    <s v="Individual Allocation"/>
    <n v="500"/>
    <n v="0"/>
    <n v="500"/>
    <d v="2025-12-08T00:00:00"/>
    <s v="No"/>
    <x v="3"/>
    <x v="4"/>
    <n v="0"/>
    <s v="Within"/>
    <n v="0"/>
    <x v="1"/>
    <n v="44"/>
  </r>
  <r>
    <s v="CRT 57-211"/>
    <s v="Human Factors and Ergonomics Society"/>
    <n v="1114.3"/>
    <n v="0"/>
    <n v="1114.3"/>
    <d v="2025-11-17T00:00:00"/>
    <s v="No"/>
    <x v="3"/>
    <x v="8"/>
    <n v="0"/>
    <s v="Within"/>
    <n v="0"/>
    <x v="1"/>
    <n v="23"/>
  </r>
  <r>
    <s v="CRT 57-200"/>
    <s v="Individual Allocation"/>
    <n v="500"/>
    <n v="0"/>
    <n v="500"/>
    <d v="2025-12-01T00:00:00"/>
    <s v="No"/>
    <x v="3"/>
    <x v="4"/>
    <n v="0"/>
    <s v="Within"/>
    <n v="0"/>
    <x v="1"/>
    <n v="37"/>
  </r>
  <r>
    <s v="CRT 57-212"/>
    <s v="Herpetological Society"/>
    <n v="1900"/>
    <n v="0"/>
    <n v="1900"/>
    <d v="2026-03-03T00:00:00"/>
    <s v="No"/>
    <x v="3"/>
    <x v="10"/>
    <n v="0"/>
    <s v="Within"/>
    <n v="0"/>
    <x v="1"/>
    <n v="129"/>
  </r>
  <r>
    <s v="CRT 57-213"/>
    <s v="Knights Satellite Club"/>
    <n v="700"/>
    <n v="0"/>
    <n v="700"/>
    <d v="2025-11-25T00:00:00"/>
    <s v="No"/>
    <x v="3"/>
    <x v="8"/>
    <n v="0"/>
    <s v="Within"/>
    <n v="0"/>
    <x v="1"/>
    <n v="31"/>
  </r>
  <r>
    <s v="CRT 57-217"/>
    <s v="Individual Allocation"/>
    <n v="500"/>
    <n v="0"/>
    <n v="500"/>
    <d v="2026-03-02T00:00:00"/>
    <s v="No"/>
    <x v="3"/>
    <x v="10"/>
    <n v="0"/>
    <s v="Within"/>
    <n v="0"/>
    <x v="1"/>
    <n v="128"/>
  </r>
  <r>
    <s v="CRT 57-218"/>
    <s v="Individual Allocation"/>
    <n v="1000"/>
    <n v="0"/>
    <n v="1000"/>
    <d v="2026-01-09T00:00:00"/>
    <s v="No"/>
    <x v="3"/>
    <x v="2"/>
    <n v="0"/>
    <s v="Within"/>
    <n v="0"/>
    <x v="1"/>
    <n v="76"/>
  </r>
  <r>
    <s v="CRT 57-219"/>
    <s v="Individual Allocation"/>
    <n v="90"/>
    <n v="0"/>
    <n v="90"/>
    <d v="2025-11-26T00:00:00"/>
    <s v="No"/>
    <x v="3"/>
    <x v="8"/>
    <n v="0"/>
    <s v="Within"/>
    <n v="0"/>
    <x v="1"/>
    <n v="32"/>
  </r>
  <r>
    <s v="CRT 57-220"/>
    <s v="National Association of Black Accountants"/>
    <n v="1500"/>
    <n v="0"/>
    <n v="1500"/>
    <d v="2025-12-02T00:00:00"/>
    <s v="No"/>
    <x v="3"/>
    <x v="4"/>
    <n v="0"/>
    <s v="Within"/>
    <n v="0"/>
    <x v="1"/>
    <n v="38"/>
  </r>
  <r>
    <s v="CRT 57-221"/>
    <s v="Individual Allocation"/>
    <n v="500"/>
    <n v="0"/>
    <n v="500"/>
    <d v="2026-01-05T00:00:00"/>
    <s v="No"/>
    <x v="3"/>
    <x v="2"/>
    <n v="0"/>
    <s v="Within"/>
    <n v="0"/>
    <x v="1"/>
    <n v="72"/>
  </r>
  <r>
    <s v="CRT 57-222"/>
    <s v="Individual Allocation"/>
    <n v="300"/>
    <n v="0"/>
    <n v="300"/>
    <d v="2025-12-01T00:00:00"/>
    <s v="No"/>
    <x v="3"/>
    <x v="4"/>
    <n v="0"/>
    <s v="Within"/>
    <n v="0"/>
    <x v="1"/>
    <n v="37"/>
  </r>
  <r>
    <s v="CRT 57-223"/>
    <s v="Individual Allocation"/>
    <n v="90"/>
    <n v="0"/>
    <n v="90"/>
    <d v="2025-11-28T00:00:00"/>
    <s v="No"/>
    <x v="3"/>
    <x v="8"/>
    <n v="0"/>
    <s v="Within"/>
    <n v="0"/>
    <x v="1"/>
    <n v="34"/>
  </r>
  <r>
    <s v="CRT 57-224"/>
    <s v="Entrepreneurship Club"/>
    <n v="1500"/>
    <n v="0"/>
    <n v="1500"/>
    <d v="2025-11-28T00:00:00"/>
    <s v="No"/>
    <x v="3"/>
    <x v="8"/>
    <n v="0"/>
    <s v="Within"/>
    <n v="0"/>
    <x v="1"/>
    <n v="34"/>
  </r>
  <r>
    <s v="CRT 57-225"/>
    <s v="International City/County Management Association"/>
    <n v="1500"/>
    <n v="0"/>
    <n v="1500"/>
    <d v="2025-11-27T00:00:00"/>
    <s v="No"/>
    <x v="3"/>
    <x v="8"/>
    <n v="0"/>
    <s v="Within"/>
    <n v="0"/>
    <x v="1"/>
    <n v="33"/>
  </r>
  <r>
    <s v="CRT 57-214"/>
    <s v="Individual Allocation"/>
    <n v="150"/>
    <n v="0"/>
    <n v="150"/>
    <d v="2026-03-06T00:00:00"/>
    <s v="No"/>
    <x v="3"/>
    <x v="10"/>
    <n v="0"/>
    <s v="Within"/>
    <n v="0"/>
    <x v="1"/>
    <n v="132"/>
  </r>
  <r>
    <s v="CRT 57-215"/>
    <s v="Individual Allocation"/>
    <n v="250"/>
    <n v="0"/>
    <n v="250"/>
    <d v="2025-12-02T00:00:00"/>
    <s v="No"/>
    <x v="3"/>
    <x v="4"/>
    <n v="0"/>
    <s v="Within"/>
    <n v="0"/>
    <x v="1"/>
    <n v="38"/>
  </r>
  <r>
    <s v="CRT 57-216"/>
    <s v="Individual Allocation"/>
    <n v="400"/>
    <n v="0"/>
    <n v="400"/>
    <d v="2025-12-02T00:00:00"/>
    <s v="No"/>
    <x v="3"/>
    <x v="4"/>
    <n v="0"/>
    <s v="Within"/>
    <n v="0"/>
    <x v="1"/>
    <n v="38"/>
  </r>
  <r>
    <s v="CRT 57-226"/>
    <s v="Moot Court at UCF"/>
    <n v="1200"/>
    <n v="0"/>
    <n v="1200"/>
    <d v="2025-12-10T00:00:00"/>
    <s v="No"/>
    <x v="3"/>
    <x v="4"/>
    <n v="0"/>
    <s v="Within"/>
    <n v="0"/>
    <x v="1"/>
    <n v="46"/>
  </r>
  <r>
    <s v="CRT 57-227"/>
    <s v="HOPE @ UCF"/>
    <n v="1500"/>
    <n v="0"/>
    <n v="1500"/>
    <d v="2025-12-16T00:00:00"/>
    <s v="No"/>
    <x v="3"/>
    <x v="4"/>
    <n v="0"/>
    <s v="Within"/>
    <n v="0"/>
    <x v="1"/>
    <n v="52"/>
  </r>
  <r>
    <s v="CRT 57-228"/>
    <s v="Individual Allocation"/>
    <n v="200"/>
    <n v="0"/>
    <n v="200"/>
    <d v="2025-12-23T00:00:00"/>
    <s v="No"/>
    <x v="3"/>
    <x v="4"/>
    <n v="0"/>
    <s v="Within"/>
    <n v="0"/>
    <x v="1"/>
    <n v="59"/>
  </r>
  <r>
    <s v="CRT 57-229"/>
    <s v="Individual Allocation"/>
    <n v="500"/>
    <n v="0"/>
    <n v="500"/>
    <d v="2026-02-13T00:00:00"/>
    <s v="No"/>
    <x v="3"/>
    <x v="9"/>
    <n v="0"/>
    <s v="Within"/>
    <n v="0"/>
    <x v="1"/>
    <n v="111"/>
  </r>
  <r>
    <s v="CRT 57-230"/>
    <s v="Individual Allocation"/>
    <n v="90"/>
    <n v="0"/>
    <n v="90"/>
    <d v="2025-11-28T00:00:00"/>
    <s v="No"/>
    <x v="3"/>
    <x v="8"/>
    <n v="0"/>
    <s v="Within"/>
    <n v="0"/>
    <x v="1"/>
    <n v="34"/>
  </r>
  <r>
    <s v="CRT 57-231"/>
    <s v="Robotics Club of Central Florida"/>
    <n v="1200"/>
    <n v="0"/>
    <n v="1200"/>
    <d v="2026-03-03T00:00:00"/>
    <s v="No"/>
    <x v="3"/>
    <x v="10"/>
    <n v="0"/>
    <s v="Within"/>
    <n v="0"/>
    <x v="1"/>
    <n v="129"/>
  </r>
  <r>
    <s v="CRT 57-232"/>
    <s v="Individual Allocation"/>
    <n v="153.75"/>
    <n v="0"/>
    <n v="153.75"/>
    <d v="2025-12-15T00:00:00"/>
    <s v="No"/>
    <x v="3"/>
    <x v="4"/>
    <n v="0"/>
    <s v="Within"/>
    <n v="0"/>
    <x v="1"/>
    <n v="51"/>
  </r>
  <r>
    <s v="CRT 57-233"/>
    <s v="Individual Allocation"/>
    <n v="400"/>
    <n v="0"/>
    <n v="400"/>
    <d v="2026-03-03T00:00:00"/>
    <s v="No"/>
    <x v="3"/>
    <x v="10"/>
    <n v="0"/>
    <s v="Within"/>
    <n v="0"/>
    <x v="1"/>
    <n v="129"/>
  </r>
  <r>
    <s v="CRT 57-234"/>
    <s v="Individual Allocation"/>
    <n v="300"/>
    <n v="0"/>
    <n v="300"/>
    <d v="2025-12-23T00:00:00"/>
    <s v="No"/>
    <x v="3"/>
    <x v="4"/>
    <n v="0"/>
    <s v="Within"/>
    <n v="0"/>
    <x v="1"/>
    <n v="59"/>
  </r>
  <r>
    <s v="CRT 57-235"/>
    <s v="Individual Allocation"/>
    <n v="500"/>
    <n v="0"/>
    <n v="500"/>
    <d v="2026-02-16T00:00:00"/>
    <s v="No"/>
    <x v="3"/>
    <x v="9"/>
    <n v="0"/>
    <s v="Within"/>
    <n v="0"/>
    <x v="1"/>
    <n v="114"/>
  </r>
  <r>
    <s v="CRT 57-236"/>
    <s v="Individual Allocation"/>
    <n v="500"/>
    <n v="0"/>
    <n v="500"/>
    <d v="2025-12-23T00:00:00"/>
    <s v="No"/>
    <x v="3"/>
    <x v="4"/>
    <n v="0"/>
    <s v="Within"/>
    <n v="0"/>
    <x v="1"/>
    <n v="59"/>
  </r>
  <r>
    <s v="CRT 57-238"/>
    <s v="Individual Allocation"/>
    <n v="350"/>
    <n v="0"/>
    <n v="350"/>
    <d v="2025-12-03T00:00:00"/>
    <s v="No"/>
    <x v="3"/>
    <x v="4"/>
    <n v="0"/>
    <s v="Within"/>
    <n v="0"/>
    <x v="1"/>
    <n v="39"/>
  </r>
  <r>
    <s v="CRT 57-237"/>
    <s v="Individual Allocation"/>
    <n v="200"/>
    <n v="0"/>
    <n v="200"/>
    <d v="2025-12-16T00:00:00"/>
    <s v="No"/>
    <x v="3"/>
    <x v="4"/>
    <n v="0"/>
    <s v="Within"/>
    <n v="0"/>
    <x v="1"/>
    <n v="52"/>
  </r>
  <r>
    <s v="CRT 57-239"/>
    <s v="Individual Allocation"/>
    <n v="350"/>
    <n v="0"/>
    <n v="350"/>
    <d v="2025-12-03T00:00:00"/>
    <s v="No"/>
    <x v="3"/>
    <x v="4"/>
    <n v="0"/>
    <s v="Within"/>
    <n v="0"/>
    <x v="1"/>
    <n v="39"/>
  </r>
  <r>
    <s v="CRT 57-241"/>
    <s v="Individual Allocation"/>
    <n v="500"/>
    <n v="0"/>
    <n v="500"/>
    <d v="2026-02-06T00:00:00"/>
    <s v="No"/>
    <x v="3"/>
    <x v="9"/>
    <n v="0"/>
    <s v="Within"/>
    <n v="0"/>
    <x v="1"/>
    <n v="104"/>
  </r>
  <r>
    <s v="CRT 57-242"/>
    <s v="Individual Allocation"/>
    <n v="500"/>
    <n v="0"/>
    <n v="500"/>
    <d v="2026-02-13T00:00:00"/>
    <s v="No"/>
    <x v="3"/>
    <x v="9"/>
    <n v="0"/>
    <s v="Within"/>
    <n v="0"/>
    <x v="1"/>
    <n v="111"/>
  </r>
  <r>
    <s v="CRT 57-243"/>
    <s v="Individual Allocation"/>
    <n v="400"/>
    <n v="0"/>
    <n v="400"/>
    <d v="2025-12-11T00:00:00"/>
    <s v="No"/>
    <x v="3"/>
    <x v="4"/>
    <n v="0"/>
    <s v="Within"/>
    <n v="0"/>
    <x v="1"/>
    <n v="47"/>
  </r>
  <r>
    <s v="CRT 57-244"/>
    <s v="Individual Allocation"/>
    <n v="126.49"/>
    <n v="0"/>
    <n v="126.49"/>
    <d v="2025-12-09T00:00:00"/>
    <s v="No"/>
    <x v="3"/>
    <x v="4"/>
    <n v="0"/>
    <s v="Within"/>
    <n v="0"/>
    <x v="1"/>
    <n v="45"/>
  </r>
  <r>
    <s v="CRT 57-245"/>
    <s v="Individual Allocation"/>
    <n v="200"/>
    <n v="0"/>
    <n v="200"/>
    <d v="2026-04-02T00:00:00"/>
    <s v="No"/>
    <x v="3"/>
    <x v="7"/>
    <n v="0"/>
    <s v="Within"/>
    <n v="0"/>
    <x v="1"/>
    <n v="159"/>
  </r>
  <r>
    <s v="CRT 57-246"/>
    <s v="Individual Allocation"/>
    <n v="500"/>
    <n v="0"/>
    <n v="500"/>
    <d v="2026-01-19T00:00:00"/>
    <s v="No"/>
    <x v="3"/>
    <x v="2"/>
    <n v="0"/>
    <s v="Within"/>
    <n v="0"/>
    <x v="1"/>
    <n v="86"/>
  </r>
  <r>
    <s v="CRT 57-247"/>
    <s v="Individual Allocation"/>
    <n v="200"/>
    <n v="0"/>
    <n v="200"/>
    <d v="2026-04-02T00:00:00"/>
    <s v="No"/>
    <x v="3"/>
    <x v="7"/>
    <n v="0"/>
    <s v="Within"/>
    <n v="0"/>
    <x v="1"/>
    <n v="159"/>
  </r>
  <r>
    <s v="CRT 57-248"/>
    <s v="Individual Allocation"/>
    <n v="500"/>
    <n v="0"/>
    <n v="500"/>
    <d v="2026-01-13T00:00:00"/>
    <s v="No"/>
    <x v="3"/>
    <x v="2"/>
    <n v="0"/>
    <s v="Within"/>
    <n v="0"/>
    <x v="1"/>
    <n v="80"/>
  </r>
  <r>
    <s v="CRT 57-249"/>
    <s v="Individual Allocation"/>
    <n v="200"/>
    <n v="0"/>
    <n v="200"/>
    <d v="2026-04-02T00:00:00"/>
    <s v="No"/>
    <x v="3"/>
    <x v="7"/>
    <n v="0"/>
    <s v="Within"/>
    <n v="0"/>
    <x v="1"/>
    <n v="159"/>
  </r>
  <r>
    <s v="CRT 57-250"/>
    <s v="Individual Allocation"/>
    <n v="199"/>
    <n v="0"/>
    <n v="199"/>
    <d v="2026-02-16T00:00:00"/>
    <s v="No"/>
    <x v="3"/>
    <x v="9"/>
    <n v="0"/>
    <s v="Within"/>
    <n v="0"/>
    <x v="1"/>
    <n v="114"/>
  </r>
  <r>
    <s v="CRT 57-252"/>
    <s v="Individual Allocation"/>
    <n v="500"/>
    <n v="0"/>
    <n v="500"/>
    <d v="2026-02-13T00:00:00"/>
    <s v="No"/>
    <x v="3"/>
    <x v="9"/>
    <n v="0"/>
    <s v="Within"/>
    <n v="0"/>
    <x v="1"/>
    <n v="111"/>
  </r>
  <r>
    <s v="CRT 57-253"/>
    <s v="Individual Allocation"/>
    <n v="199"/>
    <n v="0"/>
    <n v="199"/>
    <d v="2026-02-16T00:00:00"/>
    <s v="No"/>
    <x v="3"/>
    <x v="9"/>
    <n v="0"/>
    <s v="Within"/>
    <n v="0"/>
    <x v="1"/>
    <n v="114"/>
  </r>
  <r>
    <s v="CRT 57-254"/>
    <s v="Individual Allocation"/>
    <n v="400"/>
    <n v="0"/>
    <n v="400"/>
    <d v="2025-12-22T00:00:00"/>
    <s v="No"/>
    <x v="3"/>
    <x v="4"/>
    <n v="0"/>
    <s v="Within"/>
    <n v="0"/>
    <x v="1"/>
    <n v="58"/>
  </r>
  <r>
    <s v="CRT 57-255"/>
    <s v="Individual Allocation"/>
    <n v="199"/>
    <n v="0"/>
    <n v="199"/>
    <d v="2026-02-16T00:00:00"/>
    <s v="No"/>
    <x v="3"/>
    <x v="9"/>
    <n v="0"/>
    <s v="Within"/>
    <n v="0"/>
    <x v="1"/>
    <n v="114"/>
  </r>
  <r>
    <s v="CRT 57-256"/>
    <s v="Individual Allocation"/>
    <n v="199"/>
    <n v="0"/>
    <n v="199"/>
    <d v="2026-02-16T00:00:00"/>
    <s v="No"/>
    <x v="3"/>
    <x v="9"/>
    <n v="0"/>
    <s v="Within"/>
    <n v="0"/>
    <x v="1"/>
    <n v="114"/>
  </r>
  <r>
    <s v="CRT 57-257"/>
    <s v="Individual Allocation"/>
    <n v="199"/>
    <n v="0"/>
    <n v="199"/>
    <d v="2026-02-16T00:00:00"/>
    <s v="No"/>
    <x v="3"/>
    <x v="9"/>
    <n v="0"/>
    <s v="Within"/>
    <n v="0"/>
    <x v="1"/>
    <n v="114"/>
  </r>
  <r>
    <s v="CRT 57-259"/>
    <s v="Individual Allocation"/>
    <n v="300"/>
    <n v="0"/>
    <n v="300"/>
    <d v="2026-01-30T00:00:00"/>
    <s v="No"/>
    <x v="3"/>
    <x v="2"/>
    <n v="0"/>
    <s v="Within"/>
    <n v="0"/>
    <x v="1"/>
    <n v="97"/>
  </r>
  <r>
    <s v="CRT 57-260"/>
    <s v="Individual Allocation"/>
    <n v="500"/>
    <n v="0"/>
    <n v="500"/>
    <d v="2026-02-13T00:00:00"/>
    <s v="No"/>
    <x v="3"/>
    <x v="9"/>
    <n v="0"/>
    <s v="Within"/>
    <n v="0"/>
    <x v="1"/>
    <n v="111"/>
  </r>
  <r>
    <s v="CRT 57-261"/>
    <s v="Individual Allocation"/>
    <n v="500"/>
    <n v="0"/>
    <n v="500"/>
    <d v="2026-02-13T00:00:00"/>
    <s v="No"/>
    <x v="3"/>
    <x v="9"/>
    <n v="0"/>
    <s v="Within"/>
    <n v="0"/>
    <x v="1"/>
    <n v="111"/>
  </r>
  <r>
    <s v="CRT 57-264"/>
    <s v="Individual Allocation"/>
    <n v="500"/>
    <n v="0"/>
    <n v="500"/>
    <d v="2026-02-13T00:00:00"/>
    <s v="No"/>
    <x v="3"/>
    <x v="9"/>
    <n v="0"/>
    <s v="Within"/>
    <n v="0"/>
    <x v="1"/>
    <n v="111"/>
  </r>
  <r>
    <s v="CRT 57-263"/>
    <s v="Individual Allocation"/>
    <n v="500"/>
    <n v="0"/>
    <n v="500"/>
    <d v="2026-02-13T00:00:00"/>
    <s v="No"/>
    <x v="3"/>
    <x v="9"/>
    <n v="0"/>
    <s v="Within"/>
    <n v="0"/>
    <x v="1"/>
    <n v="111"/>
  </r>
  <r>
    <s v="CRT 57-262"/>
    <s v="Individual Allocation"/>
    <n v="400"/>
    <n v="0"/>
    <n v="400"/>
    <d v="2025-12-30T00:00:00"/>
    <s v="No"/>
    <x v="3"/>
    <x v="4"/>
    <n v="0"/>
    <s v="Within"/>
    <n v="0"/>
    <x v="1"/>
    <n v="66"/>
  </r>
  <r>
    <s v="CRT 57-265"/>
    <s v="Individual Allocation"/>
    <n v="500"/>
    <n v="0"/>
    <n v="500"/>
    <d v="2026-06-02T00:00:00"/>
    <s v="No"/>
    <x v="3"/>
    <x v="11"/>
    <n v="0"/>
    <s v="Within"/>
    <n v="0"/>
    <x v="1"/>
    <n v="220"/>
  </r>
  <r>
    <s v="CRT 57-266"/>
    <s v="Individual Allocation"/>
    <n v="200"/>
    <n v="0"/>
    <n v="200"/>
    <d v="2026-06-01T00:00:00"/>
    <s v="No"/>
    <x v="3"/>
    <x v="11"/>
    <n v="0"/>
    <s v="Within"/>
    <n v="0"/>
    <x v="1"/>
    <n v="219"/>
  </r>
  <r>
    <s v="CRT 57-268"/>
    <s v="Individual Allocation"/>
    <n v="500"/>
    <n v="0"/>
    <n v="500"/>
    <d v="2026-02-13T00:00:00"/>
    <s v="No"/>
    <x v="3"/>
    <x v="9"/>
    <n v="0"/>
    <s v="Within"/>
    <n v="0"/>
    <x v="1"/>
    <n v="111"/>
  </r>
  <r>
    <s v="CRT 57-269"/>
    <s v="Individual Allocation"/>
    <n v="800"/>
    <n v="0"/>
    <n v="800"/>
    <d v="2026-02-09T00:00:00"/>
    <s v="No"/>
    <x v="3"/>
    <x v="9"/>
    <n v="0"/>
    <s v="Within"/>
    <n v="0"/>
    <x v="1"/>
    <n v="107"/>
  </r>
  <r>
    <s v="CRT 57-270"/>
    <s v="Individual Allocation"/>
    <n v="200"/>
    <n v="0"/>
    <n v="200"/>
    <d v="2025-12-15T00:00:00"/>
    <s v="No"/>
    <x v="3"/>
    <x v="4"/>
    <n v="0"/>
    <s v="Within"/>
    <n v="0"/>
    <x v="1"/>
    <n v="51"/>
  </r>
  <r>
    <s v="FB-57-06"/>
    <s v="Human Factors and Ergonomics Society"/>
    <n v="2350.5"/>
    <n v="0"/>
    <n v="2350.5"/>
    <d v="2025-11-17T00:00:00"/>
    <s v="No"/>
    <x v="1"/>
    <x v="8"/>
    <n v="0"/>
    <s v="Within"/>
    <n v="0"/>
    <x v="1"/>
    <n v="23"/>
  </r>
  <r>
    <s v="FB 57-08"/>
    <s v="Neuroscience Alliance at UCF"/>
    <n v="2909.99"/>
    <n v="0"/>
    <n v="2909.99"/>
    <d v="2025-12-17T00:00:00"/>
    <s v="No"/>
    <x v="2"/>
    <x v="4"/>
    <n v="0"/>
    <s v="Within"/>
    <n v="0"/>
    <x v="1"/>
    <n v="53"/>
  </r>
  <r>
    <s v="FB-57-09"/>
    <s v="We in Animation at UCF"/>
    <n v="10463.700000000001"/>
    <n v="10463.700000000001"/>
    <n v="0"/>
    <d v="2025-11-26T00:00:00"/>
    <s v="Yes"/>
    <x v="1"/>
    <x v="8"/>
    <n v="1"/>
    <s v="Within"/>
    <n v="0"/>
    <x v="0"/>
    <n v="32"/>
  </r>
  <r>
    <s v="FB 57-10"/>
    <s v="Society of Hispanic Professional Engineers"/>
    <n v="21840"/>
    <n v="0"/>
    <n v="21840"/>
    <d v="2025-12-02T00:00:00"/>
    <s v="No"/>
    <x v="2"/>
    <x v="4"/>
    <n v="0"/>
    <s v="Within"/>
    <n v="0"/>
    <x v="1"/>
    <n v="38"/>
  </r>
  <r>
    <s v="FB 57-13"/>
    <s v="OPTICA UCF Student Chapter"/>
    <n v="7169.97"/>
    <n v="0"/>
    <n v="7169.97"/>
    <d v="2026-02-23T00:00:00"/>
    <s v="No"/>
    <x v="2"/>
    <x v="9"/>
    <n v="0"/>
    <s v="Within"/>
    <n v="0"/>
    <x v="1"/>
    <n v="121"/>
  </r>
  <r>
    <s v="FB 57-15"/>
    <s v="Game Development Knights"/>
    <n v="11045.73"/>
    <n v="0"/>
    <n v="11045.73"/>
    <d v="2026-04-13T00:00:00"/>
    <s v="No"/>
    <x v="2"/>
    <x v="7"/>
    <n v="0"/>
    <s v="Within"/>
    <n v="0"/>
    <x v="1"/>
    <n v="170"/>
  </r>
  <r>
    <s v="Total"/>
    <m/>
    <n v="375545.14999999997"/>
    <n v="96693.61"/>
    <n v="278851.53999999998"/>
    <m/>
    <m/>
    <x v="4"/>
    <x v="13"/>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218F5-FFDD-4862-B914-C96B37FF5FD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5" firstHeaderRow="0" firstDataRow="1" firstDataCol="1"/>
  <pivotFields count="14">
    <pivotField showAll="0"/>
    <pivotField showAll="0"/>
    <pivotField dataField="1" numFmtId="2" showAll="0"/>
    <pivotField dataField="1" numFmtId="2" showAll="0"/>
    <pivotField dataField="1" numFmtId="2" showAll="0"/>
    <pivotField showAll="0"/>
    <pivotField showAll="0"/>
    <pivotField axis="axisRow" showAll="0">
      <items count="6">
        <item x="3"/>
        <item h="1" x="0"/>
        <item h="1" x="1"/>
        <item h="1" x="2"/>
        <item h="1" x="4"/>
        <item t="default"/>
      </items>
    </pivotField>
    <pivotField showAll="0">
      <items count="15">
        <item x="12"/>
        <item x="0"/>
        <item x="5"/>
        <item x="6"/>
        <item x="8"/>
        <item x="4"/>
        <item x="2"/>
        <item x="9"/>
        <item x="10"/>
        <item x="7"/>
        <item x="1"/>
        <item x="11"/>
        <item x="3"/>
        <item x="13"/>
        <item t="default"/>
      </items>
    </pivotField>
    <pivotField showAll="0"/>
    <pivotField showAll="0"/>
    <pivotField showAll="0"/>
    <pivotField showAll="0">
      <items count="4">
        <item x="0"/>
        <item h="1" x="1"/>
        <item h="1" x="2"/>
        <item t="default"/>
      </items>
    </pivotField>
    <pivotField showAll="0"/>
  </pivotFields>
  <rowFields count="1">
    <field x="7"/>
  </rowFields>
  <rowItems count="2">
    <i>
      <x/>
    </i>
    <i t="grand">
      <x/>
    </i>
  </rowItems>
  <colFields count="1">
    <field x="-2"/>
  </colFields>
  <colItems count="3">
    <i>
      <x/>
    </i>
    <i i="1">
      <x v="1"/>
    </i>
    <i i="2">
      <x v="2"/>
    </i>
  </colItems>
  <dataFields count="3">
    <dataField name="Sum of Allocated" fld="2" baseField="0" baseItem="0" numFmtId="2"/>
    <dataField name="Sum of Exps." fld="3" baseField="0" baseItem="0" numFmtId="2"/>
    <dataField name="Sum of Balance" fld="4" baseField="0" baseItem="0" numFmtId="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ses_FAO_FB_CRT_from_the_ID" xr10:uid="{A6D8A6DA-DC2B-4ACA-A7A3-5BB3168D5E19}" sourceName="parses FAO/FB/CRT from the ID">
  <pivotTables>
    <pivotTable tabId="3" name="PivotTable3"/>
  </pivotTables>
  <data>
    <tabular pivotCacheId="1020006680">
      <items count="5">
        <i x="3" s="1"/>
        <i x="0"/>
        <i x="1"/>
        <i x="2"/>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A79149-171E-409F-B7AD-2F04FE754E46}" sourceName="Month">
  <pivotTables>
    <pivotTable tabId="3" name="PivotTable3"/>
  </pivotTables>
  <data>
    <tabular pivotCacheId="1020006680">
      <items count="14">
        <i x="0" s="1"/>
        <i x="5" s="1"/>
        <i x="6" s="1"/>
        <i x="8" s="1"/>
        <i x="4" s="1"/>
        <i x="10" s="1"/>
        <i x="12" s="1" nd="1"/>
        <i x="2" s="1" nd="1"/>
        <i x="9" s="1" nd="1"/>
        <i x="7" s="1" nd="1"/>
        <i x="1" s="1" nd="1"/>
        <i x="11" s="1" nd="1"/>
        <i x="3"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_Closed" xr10:uid="{1447CC06-CE68-4FB8-A324-ABB70BCB0515}" sourceName="Open/Closed">
  <pivotTables>
    <pivotTable tabId="3" name="PivotTable3"/>
  </pivotTables>
  <data>
    <tabular pivotCacheId="1020006680">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ses FAO/FB/CRT from the ID" xr10:uid="{6AB39C11-6A59-4FBA-9478-A2CBDCD21574}" cache="Slicer_parses_FAO_FB_CRT_from_the_ID" caption="parses FAO/FB/CRT from the ID" rowHeight="247650"/>
  <slicer name="Month" xr10:uid="{DEE0AA92-286B-40F8-9340-F3AA2BAC2B0E}" cache="Slicer_Month" caption="Month" rowHeight="247650"/>
  <slicer name="Open/Closed" xr10:uid="{E977363A-DB51-4952-9F83-4EAC459DB14D}" cache="Slicer_Open_Closed" caption="Open/Close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6425DB-AA36-4D94-A3B6-B9A4ED1E8E95}" name="Table2" displayName="Table2" ref="A1:N366" totalsRowShown="0" headerRowDxfId="22" dataDxfId="23" headerRowBorderDxfId="26" tableBorderDxfId="27">
  <autoFilter ref="A1:N366" xr:uid="{486425DB-AA36-4D94-A3B6-B9A4ED1E8E95}"/>
  <tableColumns count="14">
    <tableColumn id="1" xr3:uid="{94D671E3-46BD-4D88-B635-B13E9FDFFC35}" name="#" dataDxfId="25"/>
    <tableColumn id="2" xr3:uid="{4AF54A3E-3FE6-42A7-BEF7-581FA1F07377}" name="Recipient Name" dataDxfId="21"/>
    <tableColumn id="3" xr3:uid="{B354F3E6-F931-4467-95E5-B5B9B7BF0BDC}" name="Allocated" dataDxfId="20"/>
    <tableColumn id="4" xr3:uid="{8E847E85-1D8D-4088-952A-19129DC75997}" name="Exps." dataDxfId="19"/>
    <tableColumn id="5" xr3:uid="{004D7B12-339B-4039-809C-1E7E5F47FA66}" name="Balance" dataDxfId="17"/>
    <tableColumn id="6" xr3:uid="{4E75A48F-2BE7-422C-8BA8-8BD056489817}" name="Rev. Date" dataDxfId="18"/>
    <tableColumn id="7" xr3:uid="{9D6452A2-9F90-4222-8883-60F28765AE42}" name="Closed" dataDxfId="24"/>
    <tableColumn id="8" xr3:uid="{7676342F-27CF-4FDD-B3C6-6D91269F0B29}" name="parses FAO/FB/CRT from the ID" dataDxfId="16">
      <calculatedColumnFormula>LEFT(Table2[[#This Row],['#]],3)</calculatedColumnFormula>
    </tableColumn>
    <tableColumn id="9" xr3:uid="{76A0F8DB-DB15-4AFB-8564-FBB715303F36}" name="Month" dataDxfId="15">
      <calculatedColumnFormula>TEXT(Table2[[#This Row],[Rev. Date]],"yyyy-mm")</calculatedColumnFormula>
    </tableColumn>
    <tableColumn id="10" xr3:uid="{0F8F9458-1A84-44E9-A996-2C0E75657A06}" name="Percent Spent" dataDxfId="14">
      <calculatedColumnFormula>IFERROR(Table2[[#This Row],[Exps.]]/Table2[[#This Row],[Allocated]],0)</calculatedColumnFormula>
    </tableColumn>
    <tableColumn id="11" xr3:uid="{3A6151A0-62F0-4384-9D39-E8192FBBD7D1}" name="Over/Under" dataDxfId="13">
      <calculatedColumnFormula>IF(Table2[[#This Row],[Balance]]&lt;0,"Over","Within")</calculatedColumnFormula>
    </tableColumn>
    <tableColumn id="12" xr3:uid="{8DD587D1-67C5-49F4-B7B8-80CD6BD85918}" name="Overage Amount" dataDxfId="12">
      <calculatedColumnFormula>IF(Table2[[#This Row],[Balance]]&lt;0, -Table2[[#This Row],[Balance]], 0)</calculatedColumnFormula>
    </tableColumn>
    <tableColumn id="13" xr3:uid="{98E53B0A-D6B8-422D-A228-AA60ECB8D17E}" name="Open/Closed" dataDxfId="11">
      <calculatedColumnFormula>IF(Table2[[#This Row],[Closed]]="Yes","Closed","Open")</calculatedColumnFormula>
    </tableColumn>
    <tableColumn id="14" xr3:uid="{38F408C0-AF50-4C46-8F44-B8E7103CF77C}" name="Days to Review" dataDxfId="10">
      <calculatedColumnFormula>Table2[[#This Row],[Rev. Date]]-DATE(2025,10,25)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653575-0CA0-432A-8F39-0681CA0357C8}" name="Table1" displayName="Table1" ref="A1:F134" totalsRowShown="0" headerRowDxfId="9" headerRowBorderDxfId="7" tableBorderDxfId="8" totalsRowBorderDxfId="6">
  <autoFilter ref="A1:F134" xr:uid="{AA653575-0CA0-432A-8F39-0681CA0357C8}"/>
  <tableColumns count="6">
    <tableColumn id="1" xr3:uid="{E620CBB2-6BCB-4301-8ED0-AC4C019B5F5D}" name="Line" dataDxfId="5"/>
    <tableColumn id="2" xr3:uid="{82311798-6C7C-4816-A4C2-C24477430157}" name="SGA, Departments, Cost Centers and Activities" dataDxfId="4"/>
    <tableColumn id="3" xr3:uid="{1D141F5A-5439-439A-9471-3D140974E177}" name="Amount" dataDxfId="3"/>
    <tableColumn id="4" xr3:uid="{09E02DE5-3295-4B2F-85C0-FF974C2FD917}" name="Expenditures" dataDxfId="2"/>
    <tableColumn id="5" xr3:uid="{A813B67C-78F4-40AB-BBF2-D3F228A90EF7}" name="Remaining" dataDxfId="1"/>
    <tableColumn id="6" xr3:uid="{77319A96-24D5-41EE-B9DB-4D0BE55D5075}" name="Percent Spent" dataDxfId="0">
      <calculatedColumnFormula>IFERROR(Table1[[#This Row],[Expenditures]]/Table1[[#This Row],[Amount]],0)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68B84-8846-465D-B4FE-784E1FCD4A7F}">
  <dimension ref="A3:D5"/>
  <sheetViews>
    <sheetView workbookViewId="0">
      <selection activeCell="D6" sqref="D6"/>
    </sheetView>
  </sheetViews>
  <sheetFormatPr defaultRowHeight="14.4" x14ac:dyDescent="0.3"/>
  <cols>
    <col min="1" max="1" width="12.44140625" bestFit="1" customWidth="1"/>
    <col min="2" max="2" width="15.109375" bestFit="1" customWidth="1"/>
    <col min="3" max="3" width="11.44140625" bestFit="1" customWidth="1"/>
    <col min="4" max="4" width="13.77734375" bestFit="1" customWidth="1"/>
  </cols>
  <sheetData>
    <row r="3" spans="1:4" x14ac:dyDescent="0.3">
      <c r="A3" s="28" t="s">
        <v>574</v>
      </c>
      <c r="B3" t="s">
        <v>577</v>
      </c>
      <c r="C3" t="s">
        <v>578</v>
      </c>
      <c r="D3" t="s">
        <v>579</v>
      </c>
    </row>
    <row r="4" spans="1:4" x14ac:dyDescent="0.3">
      <c r="A4" s="29" t="s">
        <v>575</v>
      </c>
      <c r="B4" s="22">
        <v>29533.03</v>
      </c>
      <c r="C4" s="22">
        <v>29717.19</v>
      </c>
      <c r="D4" s="22">
        <v>-184.16</v>
      </c>
    </row>
    <row r="5" spans="1:4" x14ac:dyDescent="0.3">
      <c r="A5" s="29" t="s">
        <v>576</v>
      </c>
      <c r="B5" s="22">
        <v>29533.03</v>
      </c>
      <c r="C5" s="22">
        <v>29717.19</v>
      </c>
      <c r="D5" s="22">
        <v>-184.16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89B12-6DF9-4B5B-B589-8CE0FB044D0B}">
  <dimension ref="A1:N366"/>
  <sheetViews>
    <sheetView zoomScale="110" zoomScaleNormal="110" workbookViewId="0">
      <selection activeCell="E2" sqref="E2"/>
    </sheetView>
  </sheetViews>
  <sheetFormatPr defaultRowHeight="14.4" x14ac:dyDescent="0.3"/>
  <cols>
    <col min="1" max="1" width="8.5546875" bestFit="1" customWidth="1"/>
    <col min="2" max="2" width="25.77734375" customWidth="1"/>
    <col min="3" max="3" width="11.109375" style="22" bestFit="1" customWidth="1"/>
    <col min="4" max="4" width="10.33203125" style="22" bestFit="1" customWidth="1"/>
    <col min="5" max="5" width="11.109375" style="22" bestFit="1" customWidth="1"/>
    <col min="6" max="6" width="9.6640625" customWidth="1"/>
    <col min="7" max="7" width="7.6640625" customWidth="1"/>
    <col min="8" max="8" width="13" bestFit="1" customWidth="1"/>
  </cols>
  <sheetData>
    <row r="1" spans="1:14" ht="32.4" thickBot="1" x14ac:dyDescent="0.35">
      <c r="A1" s="15" t="s">
        <v>473</v>
      </c>
      <c r="B1" s="15" t="s">
        <v>474</v>
      </c>
      <c r="C1" s="18" t="s">
        <v>475</v>
      </c>
      <c r="D1" s="18" t="s">
        <v>476</v>
      </c>
      <c r="E1" s="18" t="s">
        <v>477</v>
      </c>
      <c r="F1" s="15" t="s">
        <v>478</v>
      </c>
      <c r="G1" s="15" t="s">
        <v>479</v>
      </c>
      <c r="H1" s="15" t="s">
        <v>567</v>
      </c>
      <c r="I1" s="15" t="s">
        <v>568</v>
      </c>
      <c r="J1" s="15" t="s">
        <v>569</v>
      </c>
      <c r="K1" s="15" t="s">
        <v>570</v>
      </c>
      <c r="L1" s="15" t="s">
        <v>571</v>
      </c>
      <c r="M1" s="15" t="s">
        <v>572</v>
      </c>
      <c r="N1" s="15" t="s">
        <v>573</v>
      </c>
    </row>
    <row r="2" spans="1:14" ht="15" thickBot="1" x14ac:dyDescent="0.35">
      <c r="A2" s="1" t="s">
        <v>0</v>
      </c>
      <c r="B2" s="1" t="s">
        <v>1</v>
      </c>
      <c r="C2" s="19">
        <v>244.99</v>
      </c>
      <c r="D2" s="19">
        <v>244.99</v>
      </c>
      <c r="E2" s="19">
        <v>0</v>
      </c>
      <c r="F2" s="3">
        <v>45882</v>
      </c>
      <c r="G2" s="1" t="s">
        <v>2</v>
      </c>
      <c r="H2" s="23" t="str">
        <f>LEFT(Table2[[#This Row],['#]],3)</f>
        <v>FAO</v>
      </c>
      <c r="I2" s="24" t="str">
        <f>TEXT(Table2[[#This Row],[Rev. Date]],"yyyy-mm")</f>
        <v>2025-08</v>
      </c>
      <c r="J2" s="24">
        <f>IFERROR(Table2[[#This Row],[Exps.]]/Table2[[#This Row],[Allocated]],0)</f>
        <v>1</v>
      </c>
      <c r="K2" s="24" t="str">
        <f>IF(Table2[[#This Row],[Balance]]&lt;0,"Over","Within")</f>
        <v>Within</v>
      </c>
      <c r="L2" s="25">
        <f>IF(Table2[[#This Row],[Balance]]&lt;0, -Table2[[#This Row],[Balance]], 0)</f>
        <v>0</v>
      </c>
      <c r="M2" s="25" t="str">
        <f>IF(Table2[[#This Row],[Closed]]="Yes","Closed","Open")</f>
        <v>Closed</v>
      </c>
      <c r="N2" s="26">
        <f>Table2[[#This Row],[Rev. Date]]-DATE(2025,10,25)</f>
        <v>-73</v>
      </c>
    </row>
    <row r="3" spans="1:14" ht="15" thickBot="1" x14ac:dyDescent="0.35">
      <c r="A3" s="1" t="s">
        <v>3</v>
      </c>
      <c r="B3" s="1" t="s">
        <v>4</v>
      </c>
      <c r="C3" s="19">
        <v>760.57</v>
      </c>
      <c r="D3" s="19">
        <v>760.57</v>
      </c>
      <c r="E3" s="19">
        <v>0</v>
      </c>
      <c r="F3" s="3">
        <v>45883</v>
      </c>
      <c r="G3" s="1" t="s">
        <v>2</v>
      </c>
      <c r="H3" s="23" t="str">
        <f>LEFT(Table2[[#This Row],['#]],3)</f>
        <v>FAO</v>
      </c>
      <c r="I3" s="24" t="str">
        <f>TEXT(Table2[[#This Row],[Rev. Date]],"yyyy-mm")</f>
        <v>2025-08</v>
      </c>
      <c r="J3" s="24">
        <f>IFERROR(Table2[[#This Row],[Exps.]]/Table2[[#This Row],[Allocated]],0)</f>
        <v>1</v>
      </c>
      <c r="K3" s="24" t="str">
        <f>IF(Table2[[#This Row],[Balance]]&lt;0,"Over","Within")</f>
        <v>Within</v>
      </c>
      <c r="L3" s="25">
        <f>IF(Table2[[#This Row],[Balance]]&lt;0, -Table2[[#This Row],[Balance]], 0)</f>
        <v>0</v>
      </c>
      <c r="M3" s="25" t="str">
        <f>IF(Table2[[#This Row],[Closed]]="Yes","Closed","Open")</f>
        <v>Closed</v>
      </c>
      <c r="N3" s="26">
        <f>Table2[[#This Row],[Rev. Date]]-DATE(2025,10,25)</f>
        <v>-72</v>
      </c>
    </row>
    <row r="4" spans="1:14" ht="15" thickBot="1" x14ac:dyDescent="0.35">
      <c r="A4" s="1" t="s">
        <v>5</v>
      </c>
      <c r="B4" s="1" t="s">
        <v>6</v>
      </c>
      <c r="C4" s="19">
        <v>362</v>
      </c>
      <c r="D4" s="19">
        <v>373.05</v>
      </c>
      <c r="E4" s="19">
        <v>-11.05</v>
      </c>
      <c r="F4" s="3">
        <v>45883</v>
      </c>
      <c r="G4" s="1" t="s">
        <v>2</v>
      </c>
      <c r="H4" s="23" t="str">
        <f>LEFT(Table2[[#This Row],['#]],3)</f>
        <v>FAO</v>
      </c>
      <c r="I4" s="24" t="str">
        <f>TEXT(Table2[[#This Row],[Rev. Date]],"yyyy-mm")</f>
        <v>2025-08</v>
      </c>
      <c r="J4" s="24">
        <f>IFERROR(Table2[[#This Row],[Exps.]]/Table2[[#This Row],[Allocated]],0)</f>
        <v>1.030524861878453</v>
      </c>
      <c r="K4" s="24" t="str">
        <f>IF(Table2[[#This Row],[Balance]]&lt;0,"Over","Within")</f>
        <v>Over</v>
      </c>
      <c r="L4" s="25">
        <f>IF(Table2[[#This Row],[Balance]]&lt;0, -Table2[[#This Row],[Balance]], 0)</f>
        <v>11.05</v>
      </c>
      <c r="M4" s="25" t="str">
        <f>IF(Table2[[#This Row],[Closed]]="Yes","Closed","Open")</f>
        <v>Closed</v>
      </c>
      <c r="N4" s="26">
        <f>Table2[[#This Row],[Rev. Date]]-DATE(2025,10,25)</f>
        <v>-72</v>
      </c>
    </row>
    <row r="5" spans="1:14" ht="15" thickBot="1" x14ac:dyDescent="0.35">
      <c r="A5" s="1" t="s">
        <v>7</v>
      </c>
      <c r="B5" s="1" t="s">
        <v>8</v>
      </c>
      <c r="C5" s="19">
        <v>195.55</v>
      </c>
      <c r="D5" s="19">
        <v>195.55</v>
      </c>
      <c r="E5" s="19">
        <v>0</v>
      </c>
      <c r="F5" s="3">
        <v>45883</v>
      </c>
      <c r="G5" s="1" t="s">
        <v>2</v>
      </c>
      <c r="H5" s="23" t="str">
        <f>LEFT(Table2[[#This Row],['#]],3)</f>
        <v>FAO</v>
      </c>
      <c r="I5" s="24" t="str">
        <f>TEXT(Table2[[#This Row],[Rev. Date]],"yyyy-mm")</f>
        <v>2025-08</v>
      </c>
      <c r="J5" s="24">
        <f>IFERROR(Table2[[#This Row],[Exps.]]/Table2[[#This Row],[Allocated]],0)</f>
        <v>1</v>
      </c>
      <c r="K5" s="24" t="str">
        <f>IF(Table2[[#This Row],[Balance]]&lt;0,"Over","Within")</f>
        <v>Within</v>
      </c>
      <c r="L5" s="25">
        <f>IF(Table2[[#This Row],[Balance]]&lt;0, -Table2[[#This Row],[Balance]], 0)</f>
        <v>0</v>
      </c>
      <c r="M5" s="25" t="str">
        <f>IF(Table2[[#This Row],[Closed]]="Yes","Closed","Open")</f>
        <v>Closed</v>
      </c>
      <c r="N5" s="26">
        <f>Table2[[#This Row],[Rev. Date]]-DATE(2025,10,25)</f>
        <v>-72</v>
      </c>
    </row>
    <row r="6" spans="1:14" ht="21" thickBot="1" x14ac:dyDescent="0.35">
      <c r="A6" s="1" t="s">
        <v>9</v>
      </c>
      <c r="B6" s="1" t="s">
        <v>10</v>
      </c>
      <c r="C6" s="19">
        <v>3700</v>
      </c>
      <c r="D6" s="19">
        <v>0</v>
      </c>
      <c r="E6" s="19">
        <v>3700</v>
      </c>
      <c r="F6" s="3">
        <v>46160</v>
      </c>
      <c r="G6" s="1" t="s">
        <v>11</v>
      </c>
      <c r="H6" s="23" t="str">
        <f>LEFT(Table2[[#This Row],['#]],3)</f>
        <v>FAO</v>
      </c>
      <c r="I6" s="24" t="str">
        <f>TEXT(Table2[[#This Row],[Rev. Date]],"yyyy-mm")</f>
        <v>2026-05</v>
      </c>
      <c r="J6" s="24">
        <f>IFERROR(Table2[[#This Row],[Exps.]]/Table2[[#This Row],[Allocated]],0)</f>
        <v>0</v>
      </c>
      <c r="K6" s="24" t="str">
        <f>IF(Table2[[#This Row],[Balance]]&lt;0,"Over","Within")</f>
        <v>Within</v>
      </c>
      <c r="L6" s="25">
        <f>IF(Table2[[#This Row],[Balance]]&lt;0, -Table2[[#This Row],[Balance]], 0)</f>
        <v>0</v>
      </c>
      <c r="M6" s="25" t="str">
        <f>IF(Table2[[#This Row],[Closed]]="Yes","Closed","Open")</f>
        <v>Open</v>
      </c>
      <c r="N6" s="26">
        <f>Table2[[#This Row],[Rev. Date]]-DATE(2025,10,25)</f>
        <v>205</v>
      </c>
    </row>
    <row r="7" spans="1:14" ht="15" thickBot="1" x14ac:dyDescent="0.35">
      <c r="A7" s="1" t="s">
        <v>12</v>
      </c>
      <c r="B7" s="1" t="s">
        <v>13</v>
      </c>
      <c r="C7" s="19">
        <v>2000.23</v>
      </c>
      <c r="D7" s="19">
        <v>0</v>
      </c>
      <c r="E7" s="19">
        <v>2000.23</v>
      </c>
      <c r="F7" s="3">
        <v>46036</v>
      </c>
      <c r="G7" s="1" t="s">
        <v>11</v>
      </c>
      <c r="H7" s="23" t="str">
        <f>LEFT(Table2[[#This Row],['#]],3)</f>
        <v>FAO</v>
      </c>
      <c r="I7" s="24" t="str">
        <f>TEXT(Table2[[#This Row],[Rev. Date]],"yyyy-mm")</f>
        <v>2026-01</v>
      </c>
      <c r="J7" s="24">
        <f>IFERROR(Table2[[#This Row],[Exps.]]/Table2[[#This Row],[Allocated]],0)</f>
        <v>0</v>
      </c>
      <c r="K7" s="24" t="str">
        <f>IF(Table2[[#This Row],[Balance]]&lt;0,"Over","Within")</f>
        <v>Within</v>
      </c>
      <c r="L7" s="25">
        <f>IF(Table2[[#This Row],[Balance]]&lt;0, -Table2[[#This Row],[Balance]], 0)</f>
        <v>0</v>
      </c>
      <c r="M7" s="25" t="str">
        <f>IF(Table2[[#This Row],[Closed]]="Yes","Closed","Open")</f>
        <v>Open</v>
      </c>
      <c r="N7" s="26">
        <f>Table2[[#This Row],[Rev. Date]]-DATE(2025,10,25)</f>
        <v>81</v>
      </c>
    </row>
    <row r="8" spans="1:14" ht="15" thickBot="1" x14ac:dyDescent="0.35">
      <c r="A8" s="1" t="s">
        <v>14</v>
      </c>
      <c r="B8" s="1" t="s">
        <v>15</v>
      </c>
      <c r="C8" s="19">
        <v>98.62</v>
      </c>
      <c r="D8" s="19">
        <v>92.05</v>
      </c>
      <c r="E8" s="19">
        <v>6.57</v>
      </c>
      <c r="F8" s="3">
        <v>45883</v>
      </c>
      <c r="G8" s="1" t="s">
        <v>2</v>
      </c>
      <c r="H8" s="23" t="str">
        <f>LEFT(Table2[[#This Row],['#]],3)</f>
        <v>FAO</v>
      </c>
      <c r="I8" s="24" t="str">
        <f>TEXT(Table2[[#This Row],[Rev. Date]],"yyyy-mm")</f>
        <v>2025-08</v>
      </c>
      <c r="J8" s="24">
        <f>IFERROR(Table2[[#This Row],[Exps.]]/Table2[[#This Row],[Allocated]],0)</f>
        <v>0.93338065301155948</v>
      </c>
      <c r="K8" s="24" t="str">
        <f>IF(Table2[[#This Row],[Balance]]&lt;0,"Over","Within")</f>
        <v>Within</v>
      </c>
      <c r="L8" s="25">
        <f>IF(Table2[[#This Row],[Balance]]&lt;0, -Table2[[#This Row],[Balance]], 0)</f>
        <v>0</v>
      </c>
      <c r="M8" s="25" t="str">
        <f>IF(Table2[[#This Row],[Closed]]="Yes","Closed","Open")</f>
        <v>Closed</v>
      </c>
      <c r="N8" s="26">
        <f>Table2[[#This Row],[Rev. Date]]-DATE(2025,10,25)</f>
        <v>-72</v>
      </c>
    </row>
    <row r="9" spans="1:14" ht="15" thickBot="1" x14ac:dyDescent="0.35">
      <c r="A9" s="1" t="s">
        <v>16</v>
      </c>
      <c r="B9" s="1" t="s">
        <v>8</v>
      </c>
      <c r="C9" s="19">
        <v>549.64</v>
      </c>
      <c r="D9" s="19">
        <v>541</v>
      </c>
      <c r="E9" s="19">
        <v>8.64</v>
      </c>
      <c r="F9" s="3">
        <v>45883</v>
      </c>
      <c r="G9" s="1" t="s">
        <v>2</v>
      </c>
      <c r="H9" s="23" t="str">
        <f>LEFT(Table2[[#This Row],['#]],3)</f>
        <v>FAO</v>
      </c>
      <c r="I9" s="24" t="str">
        <f>TEXT(Table2[[#This Row],[Rev. Date]],"yyyy-mm")</f>
        <v>2025-08</v>
      </c>
      <c r="J9" s="24">
        <f>IFERROR(Table2[[#This Row],[Exps.]]/Table2[[#This Row],[Allocated]],0)</f>
        <v>0.98428062004220951</v>
      </c>
      <c r="K9" s="24" t="str">
        <f>IF(Table2[[#This Row],[Balance]]&lt;0,"Over","Within")</f>
        <v>Within</v>
      </c>
      <c r="L9" s="25">
        <f>IF(Table2[[#This Row],[Balance]]&lt;0, -Table2[[#This Row],[Balance]], 0)</f>
        <v>0</v>
      </c>
      <c r="M9" s="25" t="str">
        <f>IF(Table2[[#This Row],[Closed]]="Yes","Closed","Open")</f>
        <v>Closed</v>
      </c>
      <c r="N9" s="26">
        <f>Table2[[#This Row],[Rev. Date]]-DATE(2025,10,25)</f>
        <v>-72</v>
      </c>
    </row>
    <row r="10" spans="1:14" ht="15" thickBot="1" x14ac:dyDescent="0.35">
      <c r="A10" s="1" t="s">
        <v>17</v>
      </c>
      <c r="B10" s="1" t="s">
        <v>18</v>
      </c>
      <c r="C10" s="19">
        <v>238.99</v>
      </c>
      <c r="D10" s="19">
        <v>231.69</v>
      </c>
      <c r="E10" s="19">
        <v>7.3</v>
      </c>
      <c r="F10" s="3">
        <v>45883</v>
      </c>
      <c r="G10" s="1" t="s">
        <v>2</v>
      </c>
      <c r="H10" s="23" t="str">
        <f>LEFT(Table2[[#This Row],['#]],3)</f>
        <v>FAO</v>
      </c>
      <c r="I10" s="24" t="str">
        <f>TEXT(Table2[[#This Row],[Rev. Date]],"yyyy-mm")</f>
        <v>2025-08</v>
      </c>
      <c r="J10" s="24">
        <f>IFERROR(Table2[[#This Row],[Exps.]]/Table2[[#This Row],[Allocated]],0)</f>
        <v>0.96945478890330139</v>
      </c>
      <c r="K10" s="24" t="str">
        <f>IF(Table2[[#This Row],[Balance]]&lt;0,"Over","Within")</f>
        <v>Within</v>
      </c>
      <c r="L10" s="25">
        <f>IF(Table2[[#This Row],[Balance]]&lt;0, -Table2[[#This Row],[Balance]], 0)</f>
        <v>0</v>
      </c>
      <c r="M10" s="25" t="str">
        <f>IF(Table2[[#This Row],[Closed]]="Yes","Closed","Open")</f>
        <v>Closed</v>
      </c>
      <c r="N10" s="26">
        <f>Table2[[#This Row],[Rev. Date]]-DATE(2025,10,25)</f>
        <v>-72</v>
      </c>
    </row>
    <row r="11" spans="1:14" ht="15" thickBot="1" x14ac:dyDescent="0.35">
      <c r="A11" s="1" t="s">
        <v>19</v>
      </c>
      <c r="B11" s="1" t="s">
        <v>20</v>
      </c>
      <c r="C11" s="19">
        <v>705.27</v>
      </c>
      <c r="D11" s="19">
        <v>705.27</v>
      </c>
      <c r="E11" s="19">
        <v>0</v>
      </c>
      <c r="F11" s="3">
        <v>45883</v>
      </c>
      <c r="G11" s="1" t="s">
        <v>2</v>
      </c>
      <c r="H11" s="23" t="str">
        <f>LEFT(Table2[[#This Row],['#]],3)</f>
        <v>FAO</v>
      </c>
      <c r="I11" s="24" t="str">
        <f>TEXT(Table2[[#This Row],[Rev. Date]],"yyyy-mm")</f>
        <v>2025-08</v>
      </c>
      <c r="J11" s="24">
        <f>IFERROR(Table2[[#This Row],[Exps.]]/Table2[[#This Row],[Allocated]],0)</f>
        <v>1</v>
      </c>
      <c r="K11" s="24" t="str">
        <f>IF(Table2[[#This Row],[Balance]]&lt;0,"Over","Within")</f>
        <v>Within</v>
      </c>
      <c r="L11" s="25">
        <f>IF(Table2[[#This Row],[Balance]]&lt;0, -Table2[[#This Row],[Balance]], 0)</f>
        <v>0</v>
      </c>
      <c r="M11" s="25" t="str">
        <f>IF(Table2[[#This Row],[Closed]]="Yes","Closed","Open")</f>
        <v>Closed</v>
      </c>
      <c r="N11" s="26">
        <f>Table2[[#This Row],[Rev. Date]]-DATE(2025,10,25)</f>
        <v>-72</v>
      </c>
    </row>
    <row r="12" spans="1:14" ht="15" thickBot="1" x14ac:dyDescent="0.35">
      <c r="A12" s="1" t="s">
        <v>21</v>
      </c>
      <c r="B12" s="1" t="s">
        <v>22</v>
      </c>
      <c r="C12" s="19">
        <v>326.56</v>
      </c>
      <c r="D12" s="19">
        <v>326.56</v>
      </c>
      <c r="E12" s="19">
        <v>0</v>
      </c>
      <c r="F12" s="3">
        <v>45883</v>
      </c>
      <c r="G12" s="1" t="s">
        <v>2</v>
      </c>
      <c r="H12" s="23" t="str">
        <f>LEFT(Table2[[#This Row],['#]],3)</f>
        <v>FAO</v>
      </c>
      <c r="I12" s="24" t="str">
        <f>TEXT(Table2[[#This Row],[Rev. Date]],"yyyy-mm")</f>
        <v>2025-08</v>
      </c>
      <c r="J12" s="24">
        <f>IFERROR(Table2[[#This Row],[Exps.]]/Table2[[#This Row],[Allocated]],0)</f>
        <v>1</v>
      </c>
      <c r="K12" s="24" t="str">
        <f>IF(Table2[[#This Row],[Balance]]&lt;0,"Over","Within")</f>
        <v>Within</v>
      </c>
      <c r="L12" s="25">
        <f>IF(Table2[[#This Row],[Balance]]&lt;0, -Table2[[#This Row],[Balance]], 0)</f>
        <v>0</v>
      </c>
      <c r="M12" s="25" t="str">
        <f>IF(Table2[[#This Row],[Closed]]="Yes","Closed","Open")</f>
        <v>Closed</v>
      </c>
      <c r="N12" s="26">
        <f>Table2[[#This Row],[Rev. Date]]-DATE(2025,10,25)</f>
        <v>-72</v>
      </c>
    </row>
    <row r="13" spans="1:14" ht="15" thickBot="1" x14ac:dyDescent="0.35">
      <c r="A13" s="1" t="s">
        <v>23</v>
      </c>
      <c r="B13" s="1" t="s">
        <v>24</v>
      </c>
      <c r="C13" s="19">
        <v>800</v>
      </c>
      <c r="D13" s="19">
        <v>800</v>
      </c>
      <c r="E13" s="19">
        <v>0</v>
      </c>
      <c r="F13" s="3">
        <v>45884</v>
      </c>
      <c r="G13" s="1" t="s">
        <v>2</v>
      </c>
      <c r="H13" s="23" t="str">
        <f>LEFT(Table2[[#This Row],['#]],3)</f>
        <v>FAO</v>
      </c>
      <c r="I13" s="24" t="str">
        <f>TEXT(Table2[[#This Row],[Rev. Date]],"yyyy-mm")</f>
        <v>2025-08</v>
      </c>
      <c r="J13" s="24">
        <f>IFERROR(Table2[[#This Row],[Exps.]]/Table2[[#This Row],[Allocated]],0)</f>
        <v>1</v>
      </c>
      <c r="K13" s="24" t="str">
        <f>IF(Table2[[#This Row],[Balance]]&lt;0,"Over","Within")</f>
        <v>Within</v>
      </c>
      <c r="L13" s="25">
        <f>IF(Table2[[#This Row],[Balance]]&lt;0, -Table2[[#This Row],[Balance]], 0)</f>
        <v>0</v>
      </c>
      <c r="M13" s="25" t="str">
        <f>IF(Table2[[#This Row],[Closed]]="Yes","Closed","Open")</f>
        <v>Closed</v>
      </c>
      <c r="N13" s="26">
        <f>Table2[[#This Row],[Rev. Date]]-DATE(2025,10,25)</f>
        <v>-71</v>
      </c>
    </row>
    <row r="14" spans="1:14" ht="15" thickBot="1" x14ac:dyDescent="0.35">
      <c r="A14" s="1" t="s">
        <v>25</v>
      </c>
      <c r="B14" s="1" t="s">
        <v>26</v>
      </c>
      <c r="C14" s="19">
        <v>797.71</v>
      </c>
      <c r="D14" s="19">
        <v>778.11</v>
      </c>
      <c r="E14" s="19">
        <v>19.600000000000001</v>
      </c>
      <c r="F14" s="3">
        <v>45894</v>
      </c>
      <c r="G14" s="1" t="s">
        <v>2</v>
      </c>
      <c r="H14" s="23" t="str">
        <f>LEFT(Table2[[#This Row],['#]],3)</f>
        <v>FAO</v>
      </c>
      <c r="I14" s="24" t="str">
        <f>TEXT(Table2[[#This Row],[Rev. Date]],"yyyy-mm")</f>
        <v>2025-08</v>
      </c>
      <c r="J14" s="24">
        <f>IFERROR(Table2[[#This Row],[Exps.]]/Table2[[#This Row],[Allocated]],0)</f>
        <v>0.9754296674229983</v>
      </c>
      <c r="K14" s="24" t="str">
        <f>IF(Table2[[#This Row],[Balance]]&lt;0,"Over","Within")</f>
        <v>Within</v>
      </c>
      <c r="L14" s="25">
        <f>IF(Table2[[#This Row],[Balance]]&lt;0, -Table2[[#This Row],[Balance]], 0)</f>
        <v>0</v>
      </c>
      <c r="M14" s="25" t="str">
        <f>IF(Table2[[#This Row],[Closed]]="Yes","Closed","Open")</f>
        <v>Closed</v>
      </c>
      <c r="N14" s="26">
        <f>Table2[[#This Row],[Rev. Date]]-DATE(2025,10,25)</f>
        <v>-61</v>
      </c>
    </row>
    <row r="15" spans="1:14" ht="15" thickBot="1" x14ac:dyDescent="0.35">
      <c r="A15" s="1" t="s">
        <v>27</v>
      </c>
      <c r="B15" s="1" t="s">
        <v>28</v>
      </c>
      <c r="C15" s="19">
        <v>3681.74</v>
      </c>
      <c r="D15" s="19">
        <v>0</v>
      </c>
      <c r="E15" s="19">
        <v>3681.74</v>
      </c>
      <c r="F15" s="3">
        <v>46228</v>
      </c>
      <c r="G15" s="1" t="s">
        <v>11</v>
      </c>
      <c r="H15" s="23" t="str">
        <f>LEFT(Table2[[#This Row],['#]],3)</f>
        <v>FAO</v>
      </c>
      <c r="I15" s="24" t="str">
        <f>TEXT(Table2[[#This Row],[Rev. Date]],"yyyy-mm")</f>
        <v>2026-07</v>
      </c>
      <c r="J15" s="24">
        <f>IFERROR(Table2[[#This Row],[Exps.]]/Table2[[#This Row],[Allocated]],0)</f>
        <v>0</v>
      </c>
      <c r="K15" s="24" t="str">
        <f>IF(Table2[[#This Row],[Balance]]&lt;0,"Over","Within")</f>
        <v>Within</v>
      </c>
      <c r="L15" s="25">
        <f>IF(Table2[[#This Row],[Balance]]&lt;0, -Table2[[#This Row],[Balance]], 0)</f>
        <v>0</v>
      </c>
      <c r="M15" s="25" t="str">
        <f>IF(Table2[[#This Row],[Closed]]="Yes","Closed","Open")</f>
        <v>Open</v>
      </c>
      <c r="N15" s="26">
        <f>Table2[[#This Row],[Rev. Date]]-DATE(2025,10,25)</f>
        <v>273</v>
      </c>
    </row>
    <row r="16" spans="1:14" ht="21" thickBot="1" x14ac:dyDescent="0.35">
      <c r="A16" s="1" t="s">
        <v>29</v>
      </c>
      <c r="B16" s="1" t="s">
        <v>10</v>
      </c>
      <c r="C16" s="19">
        <v>1095.23</v>
      </c>
      <c r="D16" s="19">
        <v>0</v>
      </c>
      <c r="E16" s="19">
        <v>1095.23</v>
      </c>
      <c r="F16" s="3">
        <v>45999</v>
      </c>
      <c r="G16" s="1" t="s">
        <v>11</v>
      </c>
      <c r="H16" s="23" t="str">
        <f>LEFT(Table2[[#This Row],['#]],3)</f>
        <v>FB-</v>
      </c>
      <c r="I16" s="24" t="str">
        <f>TEXT(Table2[[#This Row],[Rev. Date]],"yyyy-mm")</f>
        <v>2025-12</v>
      </c>
      <c r="J16" s="24">
        <f>IFERROR(Table2[[#This Row],[Exps.]]/Table2[[#This Row],[Allocated]],0)</f>
        <v>0</v>
      </c>
      <c r="K16" s="24" t="str">
        <f>IF(Table2[[#This Row],[Balance]]&lt;0,"Over","Within")</f>
        <v>Within</v>
      </c>
      <c r="L16" s="25">
        <f>IF(Table2[[#This Row],[Balance]]&lt;0, -Table2[[#This Row],[Balance]], 0)</f>
        <v>0</v>
      </c>
      <c r="M16" s="25" t="str">
        <f>IF(Table2[[#This Row],[Closed]]="Yes","Closed","Open")</f>
        <v>Open</v>
      </c>
      <c r="N16" s="26">
        <f>Table2[[#This Row],[Rev. Date]]-DATE(2025,10,25)</f>
        <v>44</v>
      </c>
    </row>
    <row r="17" spans="1:14" ht="21" thickBot="1" x14ac:dyDescent="0.35">
      <c r="A17" s="1" t="s">
        <v>30</v>
      </c>
      <c r="B17" s="1" t="s">
        <v>10</v>
      </c>
      <c r="C17" s="19">
        <v>135.51</v>
      </c>
      <c r="D17" s="19">
        <v>0</v>
      </c>
      <c r="E17" s="19">
        <v>135.51</v>
      </c>
      <c r="F17" s="3">
        <v>45999</v>
      </c>
      <c r="G17" s="1" t="s">
        <v>11</v>
      </c>
      <c r="H17" s="23" t="str">
        <f>LEFT(Table2[[#This Row],['#]],3)</f>
        <v xml:space="preserve">FB </v>
      </c>
      <c r="I17" s="24" t="str">
        <f>TEXT(Table2[[#This Row],[Rev. Date]],"yyyy-mm")</f>
        <v>2025-12</v>
      </c>
      <c r="J17" s="24">
        <f>IFERROR(Table2[[#This Row],[Exps.]]/Table2[[#This Row],[Allocated]],0)</f>
        <v>0</v>
      </c>
      <c r="K17" s="24" t="str">
        <f>IF(Table2[[#This Row],[Balance]]&lt;0,"Over","Within")</f>
        <v>Within</v>
      </c>
      <c r="L17" s="25">
        <f>IF(Table2[[#This Row],[Balance]]&lt;0, -Table2[[#This Row],[Balance]], 0)</f>
        <v>0</v>
      </c>
      <c r="M17" s="25" t="str">
        <f>IF(Table2[[#This Row],[Closed]]="Yes","Closed","Open")</f>
        <v>Open</v>
      </c>
      <c r="N17" s="26">
        <f>Table2[[#This Row],[Rev. Date]]-DATE(2025,10,25)</f>
        <v>44</v>
      </c>
    </row>
    <row r="18" spans="1:14" ht="21" thickBot="1" x14ac:dyDescent="0.35">
      <c r="A18" s="1" t="s">
        <v>31</v>
      </c>
      <c r="B18" s="1" t="s">
        <v>10</v>
      </c>
      <c r="C18" s="19">
        <v>226.5</v>
      </c>
      <c r="D18" s="19">
        <v>0</v>
      </c>
      <c r="E18" s="19">
        <v>226.5</v>
      </c>
      <c r="F18" s="3">
        <v>45999</v>
      </c>
      <c r="G18" s="1" t="s">
        <v>11</v>
      </c>
      <c r="H18" s="23" t="str">
        <f>LEFT(Table2[[#This Row],['#]],3)</f>
        <v xml:space="preserve">FB </v>
      </c>
      <c r="I18" s="24" t="str">
        <f>TEXT(Table2[[#This Row],[Rev. Date]],"yyyy-mm")</f>
        <v>2025-12</v>
      </c>
      <c r="J18" s="24">
        <f>IFERROR(Table2[[#This Row],[Exps.]]/Table2[[#This Row],[Allocated]],0)</f>
        <v>0</v>
      </c>
      <c r="K18" s="24" t="str">
        <f>IF(Table2[[#This Row],[Balance]]&lt;0,"Over","Within")</f>
        <v>Within</v>
      </c>
      <c r="L18" s="25">
        <f>IF(Table2[[#This Row],[Balance]]&lt;0, -Table2[[#This Row],[Balance]], 0)</f>
        <v>0</v>
      </c>
      <c r="M18" s="25" t="str">
        <f>IF(Table2[[#This Row],[Closed]]="Yes","Closed","Open")</f>
        <v>Open</v>
      </c>
      <c r="N18" s="26">
        <f>Table2[[#This Row],[Rev. Date]]-DATE(2025,10,25)</f>
        <v>44</v>
      </c>
    </row>
    <row r="19" spans="1:14" ht="15" thickBot="1" x14ac:dyDescent="0.35">
      <c r="A19" s="1" t="s">
        <v>32</v>
      </c>
      <c r="B19" s="1" t="s">
        <v>33</v>
      </c>
      <c r="C19" s="19">
        <v>225</v>
      </c>
      <c r="D19" s="19">
        <v>225</v>
      </c>
      <c r="E19" s="19">
        <v>0</v>
      </c>
      <c r="F19" s="3">
        <v>45919</v>
      </c>
      <c r="G19" s="1" t="s">
        <v>2</v>
      </c>
      <c r="H19" s="23" t="str">
        <f>LEFT(Table2[[#This Row],['#]],3)</f>
        <v>FAO</v>
      </c>
      <c r="I19" s="24" t="str">
        <f>TEXT(Table2[[#This Row],[Rev. Date]],"yyyy-mm")</f>
        <v>2025-09</v>
      </c>
      <c r="J19" s="24">
        <f>IFERROR(Table2[[#This Row],[Exps.]]/Table2[[#This Row],[Allocated]],0)</f>
        <v>1</v>
      </c>
      <c r="K19" s="24" t="str">
        <f>IF(Table2[[#This Row],[Balance]]&lt;0,"Over","Within")</f>
        <v>Within</v>
      </c>
      <c r="L19" s="25">
        <f>IF(Table2[[#This Row],[Balance]]&lt;0, -Table2[[#This Row],[Balance]], 0)</f>
        <v>0</v>
      </c>
      <c r="M19" s="25" t="str">
        <f>IF(Table2[[#This Row],[Closed]]="Yes","Closed","Open")</f>
        <v>Closed</v>
      </c>
      <c r="N19" s="26">
        <f>Table2[[#This Row],[Rev. Date]]-DATE(2025,10,25)</f>
        <v>-36</v>
      </c>
    </row>
    <row r="20" spans="1:14" ht="15" thickBot="1" x14ac:dyDescent="0.35">
      <c r="A20" s="1" t="s">
        <v>34</v>
      </c>
      <c r="B20" s="1" t="s">
        <v>35</v>
      </c>
      <c r="C20" s="19">
        <v>800</v>
      </c>
      <c r="D20" s="19">
        <v>800</v>
      </c>
      <c r="E20" s="19">
        <v>0</v>
      </c>
      <c r="F20" s="3">
        <v>45919</v>
      </c>
      <c r="G20" s="1" t="s">
        <v>2</v>
      </c>
      <c r="H20" s="23" t="str">
        <f>LEFT(Table2[[#This Row],['#]],3)</f>
        <v>FAO</v>
      </c>
      <c r="I20" s="24" t="str">
        <f>TEXT(Table2[[#This Row],[Rev. Date]],"yyyy-mm")</f>
        <v>2025-09</v>
      </c>
      <c r="J20" s="24">
        <f>IFERROR(Table2[[#This Row],[Exps.]]/Table2[[#This Row],[Allocated]],0)</f>
        <v>1</v>
      </c>
      <c r="K20" s="24" t="str">
        <f>IF(Table2[[#This Row],[Balance]]&lt;0,"Over","Within")</f>
        <v>Within</v>
      </c>
      <c r="L20" s="25">
        <f>IF(Table2[[#This Row],[Balance]]&lt;0, -Table2[[#This Row],[Balance]], 0)</f>
        <v>0</v>
      </c>
      <c r="M20" s="25" t="str">
        <f>IF(Table2[[#This Row],[Closed]]="Yes","Closed","Open")</f>
        <v>Closed</v>
      </c>
      <c r="N20" s="26">
        <f>Table2[[#This Row],[Rev. Date]]-DATE(2025,10,25)</f>
        <v>-36</v>
      </c>
    </row>
    <row r="21" spans="1:14" ht="15" thickBot="1" x14ac:dyDescent="0.35">
      <c r="A21" s="1" t="s">
        <v>36</v>
      </c>
      <c r="B21" s="1" t="s">
        <v>37</v>
      </c>
      <c r="C21" s="19">
        <v>800</v>
      </c>
      <c r="D21" s="19">
        <v>800</v>
      </c>
      <c r="E21" s="19">
        <v>0</v>
      </c>
      <c r="F21" s="3">
        <v>45919</v>
      </c>
      <c r="G21" s="1" t="s">
        <v>2</v>
      </c>
      <c r="H21" s="23" t="str">
        <f>LEFT(Table2[[#This Row],['#]],3)</f>
        <v>FAO</v>
      </c>
      <c r="I21" s="24" t="str">
        <f>TEXT(Table2[[#This Row],[Rev. Date]],"yyyy-mm")</f>
        <v>2025-09</v>
      </c>
      <c r="J21" s="24">
        <f>IFERROR(Table2[[#This Row],[Exps.]]/Table2[[#This Row],[Allocated]],0)</f>
        <v>1</v>
      </c>
      <c r="K21" s="24" t="str">
        <f>IF(Table2[[#This Row],[Balance]]&lt;0,"Over","Within")</f>
        <v>Within</v>
      </c>
      <c r="L21" s="25">
        <f>IF(Table2[[#This Row],[Balance]]&lt;0, -Table2[[#This Row],[Balance]], 0)</f>
        <v>0</v>
      </c>
      <c r="M21" s="25" t="str">
        <f>IF(Table2[[#This Row],[Closed]]="Yes","Closed","Open")</f>
        <v>Closed</v>
      </c>
      <c r="N21" s="26">
        <f>Table2[[#This Row],[Rev. Date]]-DATE(2025,10,25)</f>
        <v>-36</v>
      </c>
    </row>
    <row r="22" spans="1:14" ht="15" thickBot="1" x14ac:dyDescent="0.35">
      <c r="A22" s="1" t="s">
        <v>38</v>
      </c>
      <c r="B22" s="1" t="s">
        <v>39</v>
      </c>
      <c r="C22" s="19">
        <v>547.5</v>
      </c>
      <c r="D22" s="19">
        <v>555</v>
      </c>
      <c r="E22" s="19">
        <v>-7.5</v>
      </c>
      <c r="F22" s="3">
        <v>45919</v>
      </c>
      <c r="G22" s="1" t="s">
        <v>2</v>
      </c>
      <c r="H22" s="23" t="str">
        <f>LEFT(Table2[[#This Row],['#]],3)</f>
        <v>FAO</v>
      </c>
      <c r="I22" s="24" t="str">
        <f>TEXT(Table2[[#This Row],[Rev. Date]],"yyyy-mm")</f>
        <v>2025-09</v>
      </c>
      <c r="J22" s="24">
        <f>IFERROR(Table2[[#This Row],[Exps.]]/Table2[[#This Row],[Allocated]],0)</f>
        <v>1.0136986301369864</v>
      </c>
      <c r="K22" s="24" t="str">
        <f>IF(Table2[[#This Row],[Balance]]&lt;0,"Over","Within")</f>
        <v>Over</v>
      </c>
      <c r="L22" s="25">
        <f>IF(Table2[[#This Row],[Balance]]&lt;0, -Table2[[#This Row],[Balance]], 0)</f>
        <v>7.5</v>
      </c>
      <c r="M22" s="25" t="str">
        <f>IF(Table2[[#This Row],[Closed]]="Yes","Closed","Open")</f>
        <v>Closed</v>
      </c>
      <c r="N22" s="26">
        <f>Table2[[#This Row],[Rev. Date]]-DATE(2025,10,25)</f>
        <v>-36</v>
      </c>
    </row>
    <row r="23" spans="1:14" ht="21" thickBot="1" x14ac:dyDescent="0.35">
      <c r="A23" s="1" t="s">
        <v>40</v>
      </c>
      <c r="B23" s="1" t="s">
        <v>41</v>
      </c>
      <c r="C23" s="19">
        <v>1998.8</v>
      </c>
      <c r="D23" s="19">
        <v>1766.67</v>
      </c>
      <c r="E23" s="19">
        <v>232.13</v>
      </c>
      <c r="F23" s="3">
        <v>45947</v>
      </c>
      <c r="G23" s="1" t="s">
        <v>2</v>
      </c>
      <c r="H23" s="23" t="str">
        <f>LEFT(Table2[[#This Row],['#]],3)</f>
        <v>FAO</v>
      </c>
      <c r="I23" s="24" t="str">
        <f>TEXT(Table2[[#This Row],[Rev. Date]],"yyyy-mm")</f>
        <v>2025-10</v>
      </c>
      <c r="J23" s="24">
        <f>IFERROR(Table2[[#This Row],[Exps.]]/Table2[[#This Row],[Allocated]],0)</f>
        <v>0.88386531919151501</v>
      </c>
      <c r="K23" s="24" t="str">
        <f>IF(Table2[[#This Row],[Balance]]&lt;0,"Over","Within")</f>
        <v>Within</v>
      </c>
      <c r="L23" s="25">
        <f>IF(Table2[[#This Row],[Balance]]&lt;0, -Table2[[#This Row],[Balance]], 0)</f>
        <v>0</v>
      </c>
      <c r="M23" s="25" t="str">
        <f>IF(Table2[[#This Row],[Closed]]="Yes","Closed","Open")</f>
        <v>Closed</v>
      </c>
      <c r="N23" s="26">
        <f>Table2[[#This Row],[Rev. Date]]-DATE(2025,10,25)</f>
        <v>-8</v>
      </c>
    </row>
    <row r="24" spans="1:14" ht="15" thickBot="1" x14ac:dyDescent="0.35">
      <c r="A24" s="1" t="s">
        <v>42</v>
      </c>
      <c r="B24" s="1" t="s">
        <v>43</v>
      </c>
      <c r="C24" s="19">
        <v>749.1</v>
      </c>
      <c r="D24" s="19">
        <v>0</v>
      </c>
      <c r="E24" s="19">
        <v>749.1</v>
      </c>
      <c r="F24" s="3">
        <v>45919</v>
      </c>
      <c r="G24" s="1" t="s">
        <v>11</v>
      </c>
      <c r="H24" s="23" t="str">
        <f>LEFT(Table2[[#This Row],['#]],3)</f>
        <v>FAO</v>
      </c>
      <c r="I24" s="24" t="str">
        <f>TEXT(Table2[[#This Row],[Rev. Date]],"yyyy-mm")</f>
        <v>2025-09</v>
      </c>
      <c r="J24" s="24">
        <f>IFERROR(Table2[[#This Row],[Exps.]]/Table2[[#This Row],[Allocated]],0)</f>
        <v>0</v>
      </c>
      <c r="K24" s="24" t="str">
        <f>IF(Table2[[#This Row],[Balance]]&lt;0,"Over","Within")</f>
        <v>Within</v>
      </c>
      <c r="L24" s="25">
        <f>IF(Table2[[#This Row],[Balance]]&lt;0, -Table2[[#This Row],[Balance]], 0)</f>
        <v>0</v>
      </c>
      <c r="M24" s="25" t="str">
        <f>IF(Table2[[#This Row],[Closed]]="Yes","Closed","Open")</f>
        <v>Open</v>
      </c>
      <c r="N24" s="26">
        <f>Table2[[#This Row],[Rev. Date]]-DATE(2025,10,25)</f>
        <v>-36</v>
      </c>
    </row>
    <row r="25" spans="1:14" ht="15" thickBot="1" x14ac:dyDescent="0.35">
      <c r="A25" s="1" t="s">
        <v>44</v>
      </c>
      <c r="B25" s="1" t="s">
        <v>45</v>
      </c>
      <c r="C25" s="19">
        <v>310.01</v>
      </c>
      <c r="D25" s="19">
        <v>0</v>
      </c>
      <c r="E25" s="19">
        <v>310.01</v>
      </c>
      <c r="F25" s="3">
        <v>46010</v>
      </c>
      <c r="G25" s="1" t="s">
        <v>11</v>
      </c>
      <c r="H25" s="23" t="str">
        <f>LEFT(Table2[[#This Row],['#]],3)</f>
        <v>FAO</v>
      </c>
      <c r="I25" s="24" t="str">
        <f>TEXT(Table2[[#This Row],[Rev. Date]],"yyyy-mm")</f>
        <v>2025-12</v>
      </c>
      <c r="J25" s="24">
        <f>IFERROR(Table2[[#This Row],[Exps.]]/Table2[[#This Row],[Allocated]],0)</f>
        <v>0</v>
      </c>
      <c r="K25" s="24" t="str">
        <f>IF(Table2[[#This Row],[Balance]]&lt;0,"Over","Within")</f>
        <v>Within</v>
      </c>
      <c r="L25" s="25">
        <f>IF(Table2[[#This Row],[Balance]]&lt;0, -Table2[[#This Row],[Balance]], 0)</f>
        <v>0</v>
      </c>
      <c r="M25" s="25" t="str">
        <f>IF(Table2[[#This Row],[Closed]]="Yes","Closed","Open")</f>
        <v>Open</v>
      </c>
      <c r="N25" s="26">
        <f>Table2[[#This Row],[Rev. Date]]-DATE(2025,10,25)</f>
        <v>55</v>
      </c>
    </row>
    <row r="26" spans="1:14" ht="15" thickBot="1" x14ac:dyDescent="0.35">
      <c r="A26" s="1" t="s">
        <v>46</v>
      </c>
      <c r="B26" s="1" t="s">
        <v>47</v>
      </c>
      <c r="C26" s="19">
        <v>3665.84</v>
      </c>
      <c r="D26" s="19">
        <v>0</v>
      </c>
      <c r="E26" s="19">
        <v>3665.84</v>
      </c>
      <c r="F26" s="3">
        <v>46125</v>
      </c>
      <c r="G26" s="1" t="s">
        <v>11</v>
      </c>
      <c r="H26" s="23" t="str">
        <f>LEFT(Table2[[#This Row],['#]],3)</f>
        <v>FAO</v>
      </c>
      <c r="I26" s="24" t="str">
        <f>TEXT(Table2[[#This Row],[Rev. Date]],"yyyy-mm")</f>
        <v>2026-04</v>
      </c>
      <c r="J26" s="24">
        <f>IFERROR(Table2[[#This Row],[Exps.]]/Table2[[#This Row],[Allocated]],0)</f>
        <v>0</v>
      </c>
      <c r="K26" s="24" t="str">
        <f>IF(Table2[[#This Row],[Balance]]&lt;0,"Over","Within")</f>
        <v>Within</v>
      </c>
      <c r="L26" s="25">
        <f>IF(Table2[[#This Row],[Balance]]&lt;0, -Table2[[#This Row],[Balance]], 0)</f>
        <v>0</v>
      </c>
      <c r="M26" s="25" t="str">
        <f>IF(Table2[[#This Row],[Closed]]="Yes","Closed","Open")</f>
        <v>Open</v>
      </c>
      <c r="N26" s="26">
        <f>Table2[[#This Row],[Rev. Date]]-DATE(2025,10,25)</f>
        <v>170</v>
      </c>
    </row>
    <row r="27" spans="1:14" ht="15" thickBot="1" x14ac:dyDescent="0.35">
      <c r="A27" s="1" t="s">
        <v>48</v>
      </c>
      <c r="B27" s="1" t="s">
        <v>49</v>
      </c>
      <c r="C27" s="19">
        <v>837.93</v>
      </c>
      <c r="D27" s="19">
        <v>0</v>
      </c>
      <c r="E27" s="19">
        <v>837.93</v>
      </c>
      <c r="F27" s="3">
        <v>45957</v>
      </c>
      <c r="G27" s="1" t="s">
        <v>11</v>
      </c>
      <c r="H27" s="23" t="str">
        <f>LEFT(Table2[[#This Row],['#]],3)</f>
        <v>FAO</v>
      </c>
      <c r="I27" s="24" t="str">
        <f>TEXT(Table2[[#This Row],[Rev. Date]],"yyyy-mm")</f>
        <v>2025-10</v>
      </c>
      <c r="J27" s="24">
        <f>IFERROR(Table2[[#This Row],[Exps.]]/Table2[[#This Row],[Allocated]],0)</f>
        <v>0</v>
      </c>
      <c r="K27" s="24" t="str">
        <f>IF(Table2[[#This Row],[Balance]]&lt;0,"Over","Within")</f>
        <v>Within</v>
      </c>
      <c r="L27" s="25">
        <f>IF(Table2[[#This Row],[Balance]]&lt;0, -Table2[[#This Row],[Balance]], 0)</f>
        <v>0</v>
      </c>
      <c r="M27" s="25" t="str">
        <f>IF(Table2[[#This Row],[Closed]]="Yes","Closed","Open")</f>
        <v>Open</v>
      </c>
      <c r="N27" s="26">
        <f>Table2[[#This Row],[Rev. Date]]-DATE(2025,10,25)</f>
        <v>2</v>
      </c>
    </row>
    <row r="28" spans="1:14" ht="15" thickBot="1" x14ac:dyDescent="0.35">
      <c r="A28" s="1" t="s">
        <v>50</v>
      </c>
      <c r="B28" s="1" t="s">
        <v>51</v>
      </c>
      <c r="C28" s="19">
        <v>3700</v>
      </c>
      <c r="D28" s="19">
        <v>3700</v>
      </c>
      <c r="E28" s="19">
        <v>0</v>
      </c>
      <c r="F28" s="3">
        <v>45971</v>
      </c>
      <c r="G28" s="1" t="s">
        <v>2</v>
      </c>
      <c r="H28" s="23" t="str">
        <f>LEFT(Table2[[#This Row],['#]],3)</f>
        <v>FAO</v>
      </c>
      <c r="I28" s="24" t="str">
        <f>TEXT(Table2[[#This Row],[Rev. Date]],"yyyy-mm")</f>
        <v>2025-11</v>
      </c>
      <c r="J28" s="24">
        <f>IFERROR(Table2[[#This Row],[Exps.]]/Table2[[#This Row],[Allocated]],0)</f>
        <v>1</v>
      </c>
      <c r="K28" s="24" t="str">
        <f>IF(Table2[[#This Row],[Balance]]&lt;0,"Over","Within")</f>
        <v>Within</v>
      </c>
      <c r="L28" s="25">
        <f>IF(Table2[[#This Row],[Balance]]&lt;0, -Table2[[#This Row],[Balance]], 0)</f>
        <v>0</v>
      </c>
      <c r="M28" s="25" t="str">
        <f>IF(Table2[[#This Row],[Closed]]="Yes","Closed","Open")</f>
        <v>Closed</v>
      </c>
      <c r="N28" s="26">
        <f>Table2[[#This Row],[Rev. Date]]-DATE(2025,10,25)</f>
        <v>16</v>
      </c>
    </row>
    <row r="29" spans="1:14" ht="15" thickBot="1" x14ac:dyDescent="0.35">
      <c r="A29" s="1" t="s">
        <v>52</v>
      </c>
      <c r="B29" s="1" t="s">
        <v>53</v>
      </c>
      <c r="C29" s="19">
        <v>108</v>
      </c>
      <c r="D29" s="19">
        <v>108</v>
      </c>
      <c r="E29" s="19">
        <v>0</v>
      </c>
      <c r="F29" s="3">
        <v>45940</v>
      </c>
      <c r="G29" s="1" t="s">
        <v>2</v>
      </c>
      <c r="H29" s="23" t="str">
        <f>LEFT(Table2[[#This Row],['#]],3)</f>
        <v>FAO</v>
      </c>
      <c r="I29" s="24" t="str">
        <f>TEXT(Table2[[#This Row],[Rev. Date]],"yyyy-mm")</f>
        <v>2025-10</v>
      </c>
      <c r="J29" s="24">
        <f>IFERROR(Table2[[#This Row],[Exps.]]/Table2[[#This Row],[Allocated]],0)</f>
        <v>1</v>
      </c>
      <c r="K29" s="24" t="str">
        <f>IF(Table2[[#This Row],[Balance]]&lt;0,"Over","Within")</f>
        <v>Within</v>
      </c>
      <c r="L29" s="25">
        <f>IF(Table2[[#This Row],[Balance]]&lt;0, -Table2[[#This Row],[Balance]], 0)</f>
        <v>0</v>
      </c>
      <c r="M29" s="25" t="str">
        <f>IF(Table2[[#This Row],[Closed]]="Yes","Closed","Open")</f>
        <v>Closed</v>
      </c>
      <c r="N29" s="26">
        <f>Table2[[#This Row],[Rev. Date]]-DATE(2025,10,25)</f>
        <v>-15</v>
      </c>
    </row>
    <row r="30" spans="1:14" ht="15" thickBot="1" x14ac:dyDescent="0.35">
      <c r="A30" s="1" t="s">
        <v>54</v>
      </c>
      <c r="B30" s="1" t="s">
        <v>55</v>
      </c>
      <c r="C30" s="19">
        <v>429.97</v>
      </c>
      <c r="D30" s="19">
        <v>0</v>
      </c>
      <c r="E30" s="19">
        <v>429.97</v>
      </c>
      <c r="F30" s="3">
        <v>45989</v>
      </c>
      <c r="G30" s="1" t="s">
        <v>11</v>
      </c>
      <c r="H30" s="23" t="str">
        <f>LEFT(Table2[[#This Row],['#]],3)</f>
        <v>FAO</v>
      </c>
      <c r="I30" s="24" t="str">
        <f>TEXT(Table2[[#This Row],[Rev. Date]],"yyyy-mm")</f>
        <v>2025-11</v>
      </c>
      <c r="J30" s="24">
        <f>IFERROR(Table2[[#This Row],[Exps.]]/Table2[[#This Row],[Allocated]],0)</f>
        <v>0</v>
      </c>
      <c r="K30" s="24" t="str">
        <f>IF(Table2[[#This Row],[Balance]]&lt;0,"Over","Within")</f>
        <v>Within</v>
      </c>
      <c r="L30" s="25">
        <f>IF(Table2[[#This Row],[Balance]]&lt;0, -Table2[[#This Row],[Balance]], 0)</f>
        <v>0</v>
      </c>
      <c r="M30" s="25" t="str">
        <f>IF(Table2[[#This Row],[Closed]]="Yes","Closed","Open")</f>
        <v>Open</v>
      </c>
      <c r="N30" s="26">
        <f>Table2[[#This Row],[Rev. Date]]-DATE(2025,10,25)</f>
        <v>34</v>
      </c>
    </row>
    <row r="31" spans="1:14" ht="21" thickBot="1" x14ac:dyDescent="0.35">
      <c r="A31" s="1" t="s">
        <v>56</v>
      </c>
      <c r="B31" s="1" t="s">
        <v>57</v>
      </c>
      <c r="C31" s="19">
        <v>3700</v>
      </c>
      <c r="D31" s="19">
        <v>0</v>
      </c>
      <c r="E31" s="19">
        <v>3700</v>
      </c>
      <c r="F31" s="3">
        <v>46010</v>
      </c>
      <c r="G31" s="1" t="s">
        <v>11</v>
      </c>
      <c r="H31" s="23" t="str">
        <f>LEFT(Table2[[#This Row],['#]],3)</f>
        <v>FAO</v>
      </c>
      <c r="I31" s="24" t="str">
        <f>TEXT(Table2[[#This Row],[Rev. Date]],"yyyy-mm")</f>
        <v>2025-12</v>
      </c>
      <c r="J31" s="24">
        <f>IFERROR(Table2[[#This Row],[Exps.]]/Table2[[#This Row],[Allocated]],0)</f>
        <v>0</v>
      </c>
      <c r="K31" s="24" t="str">
        <f>IF(Table2[[#This Row],[Balance]]&lt;0,"Over","Within")</f>
        <v>Within</v>
      </c>
      <c r="L31" s="25">
        <f>IF(Table2[[#This Row],[Balance]]&lt;0, -Table2[[#This Row],[Balance]], 0)</f>
        <v>0</v>
      </c>
      <c r="M31" s="25" t="str">
        <f>IF(Table2[[#This Row],[Closed]]="Yes","Closed","Open")</f>
        <v>Open</v>
      </c>
      <c r="N31" s="26">
        <f>Table2[[#This Row],[Rev. Date]]-DATE(2025,10,25)</f>
        <v>55</v>
      </c>
    </row>
    <row r="32" spans="1:14" ht="15" thickBot="1" x14ac:dyDescent="0.35">
      <c r="A32" s="1" t="s">
        <v>58</v>
      </c>
      <c r="B32" s="1" t="s">
        <v>53</v>
      </c>
      <c r="C32" s="19">
        <v>188</v>
      </c>
      <c r="D32" s="19">
        <v>0</v>
      </c>
      <c r="E32" s="19">
        <v>188</v>
      </c>
      <c r="F32" s="3">
        <v>45954</v>
      </c>
      <c r="G32" s="1" t="s">
        <v>11</v>
      </c>
      <c r="H32" s="23" t="str">
        <f>LEFT(Table2[[#This Row],['#]],3)</f>
        <v>FAO</v>
      </c>
      <c r="I32" s="24" t="str">
        <f>TEXT(Table2[[#This Row],[Rev. Date]],"yyyy-mm")</f>
        <v>2025-10</v>
      </c>
      <c r="J32" s="24">
        <f>IFERROR(Table2[[#This Row],[Exps.]]/Table2[[#This Row],[Allocated]],0)</f>
        <v>0</v>
      </c>
      <c r="K32" s="24" t="str">
        <f>IF(Table2[[#This Row],[Balance]]&lt;0,"Over","Within")</f>
        <v>Within</v>
      </c>
      <c r="L32" s="25">
        <f>IF(Table2[[#This Row],[Balance]]&lt;0, -Table2[[#This Row],[Balance]], 0)</f>
        <v>0</v>
      </c>
      <c r="M32" s="25" t="str">
        <f>IF(Table2[[#This Row],[Closed]]="Yes","Closed","Open")</f>
        <v>Open</v>
      </c>
      <c r="N32" s="26">
        <f>Table2[[#This Row],[Rev. Date]]-DATE(2025,10,25)</f>
        <v>-1</v>
      </c>
    </row>
    <row r="33" spans="1:14" ht="15" thickBot="1" x14ac:dyDescent="0.35">
      <c r="A33" s="1" t="s">
        <v>59</v>
      </c>
      <c r="B33" s="1" t="s">
        <v>60</v>
      </c>
      <c r="C33" s="19">
        <v>1500</v>
      </c>
      <c r="D33" s="19">
        <v>0</v>
      </c>
      <c r="E33" s="19">
        <v>1500</v>
      </c>
      <c r="F33" s="3">
        <v>45996</v>
      </c>
      <c r="G33" s="1" t="s">
        <v>11</v>
      </c>
      <c r="H33" s="23" t="str">
        <f>LEFT(Table2[[#This Row],['#]],3)</f>
        <v>FAO</v>
      </c>
      <c r="I33" s="24" t="str">
        <f>TEXT(Table2[[#This Row],[Rev. Date]],"yyyy-mm")</f>
        <v>2025-12</v>
      </c>
      <c r="J33" s="24">
        <f>IFERROR(Table2[[#This Row],[Exps.]]/Table2[[#This Row],[Allocated]],0)</f>
        <v>0</v>
      </c>
      <c r="K33" s="24" t="str">
        <f>IF(Table2[[#This Row],[Balance]]&lt;0,"Over","Within")</f>
        <v>Within</v>
      </c>
      <c r="L33" s="25">
        <f>IF(Table2[[#This Row],[Balance]]&lt;0, -Table2[[#This Row],[Balance]], 0)</f>
        <v>0</v>
      </c>
      <c r="M33" s="25" t="str">
        <f>IF(Table2[[#This Row],[Closed]]="Yes","Closed","Open")</f>
        <v>Open</v>
      </c>
      <c r="N33" s="26">
        <f>Table2[[#This Row],[Rev. Date]]-DATE(2025,10,25)</f>
        <v>41</v>
      </c>
    </row>
    <row r="34" spans="1:14" ht="15" thickBot="1" x14ac:dyDescent="0.35">
      <c r="A34" s="1" t="s">
        <v>61</v>
      </c>
      <c r="B34" s="1" t="s">
        <v>62</v>
      </c>
      <c r="C34" s="19">
        <v>1066.92</v>
      </c>
      <c r="D34" s="19">
        <v>0</v>
      </c>
      <c r="E34" s="19">
        <v>1066.92</v>
      </c>
      <c r="F34" s="3">
        <v>45957</v>
      </c>
      <c r="G34" s="1" t="s">
        <v>11</v>
      </c>
      <c r="H34" s="23" t="str">
        <f>LEFT(Table2[[#This Row],['#]],3)</f>
        <v>FAO</v>
      </c>
      <c r="I34" s="24" t="str">
        <f>TEXT(Table2[[#This Row],[Rev. Date]],"yyyy-mm")</f>
        <v>2025-10</v>
      </c>
      <c r="J34" s="24">
        <f>IFERROR(Table2[[#This Row],[Exps.]]/Table2[[#This Row],[Allocated]],0)</f>
        <v>0</v>
      </c>
      <c r="K34" s="24" t="str">
        <f>IF(Table2[[#This Row],[Balance]]&lt;0,"Over","Within")</f>
        <v>Within</v>
      </c>
      <c r="L34" s="25">
        <f>IF(Table2[[#This Row],[Balance]]&lt;0, -Table2[[#This Row],[Balance]], 0)</f>
        <v>0</v>
      </c>
      <c r="M34" s="25" t="str">
        <f>IF(Table2[[#This Row],[Closed]]="Yes","Closed","Open")</f>
        <v>Open</v>
      </c>
      <c r="N34" s="26">
        <f>Table2[[#This Row],[Rev. Date]]-DATE(2025,10,25)</f>
        <v>2</v>
      </c>
    </row>
    <row r="35" spans="1:14" ht="15" thickBot="1" x14ac:dyDescent="0.35">
      <c r="A35" s="1" t="s">
        <v>63</v>
      </c>
      <c r="B35" s="1" t="s">
        <v>64</v>
      </c>
      <c r="C35" s="19">
        <v>283.79000000000002</v>
      </c>
      <c r="D35" s="19">
        <v>0</v>
      </c>
      <c r="E35" s="19">
        <v>283.79000000000002</v>
      </c>
      <c r="F35" s="3">
        <v>45974</v>
      </c>
      <c r="G35" s="1" t="s">
        <v>11</v>
      </c>
      <c r="H35" s="23" t="str">
        <f>LEFT(Table2[[#This Row],['#]],3)</f>
        <v>FAO</v>
      </c>
      <c r="I35" s="24" t="str">
        <f>TEXT(Table2[[#This Row],[Rev. Date]],"yyyy-mm")</f>
        <v>2025-11</v>
      </c>
      <c r="J35" s="24">
        <f>IFERROR(Table2[[#This Row],[Exps.]]/Table2[[#This Row],[Allocated]],0)</f>
        <v>0</v>
      </c>
      <c r="K35" s="24" t="str">
        <f>IF(Table2[[#This Row],[Balance]]&lt;0,"Over","Within")</f>
        <v>Within</v>
      </c>
      <c r="L35" s="25">
        <f>IF(Table2[[#This Row],[Balance]]&lt;0, -Table2[[#This Row],[Balance]], 0)</f>
        <v>0</v>
      </c>
      <c r="M35" s="25" t="str">
        <f>IF(Table2[[#This Row],[Closed]]="Yes","Closed","Open")</f>
        <v>Open</v>
      </c>
      <c r="N35" s="26">
        <f>Table2[[#This Row],[Rev. Date]]-DATE(2025,10,25)</f>
        <v>19</v>
      </c>
    </row>
    <row r="36" spans="1:14" ht="15" thickBot="1" x14ac:dyDescent="0.35">
      <c r="A36" s="1" t="s">
        <v>65</v>
      </c>
      <c r="B36" s="1" t="s">
        <v>66</v>
      </c>
      <c r="C36" s="19">
        <v>1278.4000000000001</v>
      </c>
      <c r="D36" s="19">
        <v>0</v>
      </c>
      <c r="E36" s="19">
        <v>1278.4000000000001</v>
      </c>
      <c r="F36" s="3">
        <v>46010</v>
      </c>
      <c r="G36" s="1" t="s">
        <v>11</v>
      </c>
      <c r="H36" s="23" t="str">
        <f>LEFT(Table2[[#This Row],['#]],3)</f>
        <v>FAO</v>
      </c>
      <c r="I36" s="24" t="str">
        <f>TEXT(Table2[[#This Row],[Rev. Date]],"yyyy-mm")</f>
        <v>2025-12</v>
      </c>
      <c r="J36" s="24">
        <f>IFERROR(Table2[[#This Row],[Exps.]]/Table2[[#This Row],[Allocated]],0)</f>
        <v>0</v>
      </c>
      <c r="K36" s="24" t="str">
        <f>IF(Table2[[#This Row],[Balance]]&lt;0,"Over","Within")</f>
        <v>Within</v>
      </c>
      <c r="L36" s="25">
        <f>IF(Table2[[#This Row],[Balance]]&lt;0, -Table2[[#This Row],[Balance]], 0)</f>
        <v>0</v>
      </c>
      <c r="M36" s="25" t="str">
        <f>IF(Table2[[#This Row],[Closed]]="Yes","Closed","Open")</f>
        <v>Open</v>
      </c>
      <c r="N36" s="26">
        <f>Table2[[#This Row],[Rev. Date]]-DATE(2025,10,25)</f>
        <v>55</v>
      </c>
    </row>
    <row r="37" spans="1:14" ht="15" thickBot="1" x14ac:dyDescent="0.35">
      <c r="A37" s="1" t="s">
        <v>67</v>
      </c>
      <c r="B37" s="1" t="s">
        <v>68</v>
      </c>
      <c r="C37" s="19">
        <v>162.61000000000001</v>
      </c>
      <c r="D37" s="19">
        <v>162.61000000000001</v>
      </c>
      <c r="E37" s="19">
        <v>0</v>
      </c>
      <c r="F37" s="3">
        <v>45933</v>
      </c>
      <c r="G37" s="1" t="s">
        <v>2</v>
      </c>
      <c r="H37" s="23" t="str">
        <f>LEFT(Table2[[#This Row],['#]],3)</f>
        <v>FAO</v>
      </c>
      <c r="I37" s="24" t="str">
        <f>TEXT(Table2[[#This Row],[Rev. Date]],"yyyy-mm")</f>
        <v>2025-10</v>
      </c>
      <c r="J37" s="24">
        <f>IFERROR(Table2[[#This Row],[Exps.]]/Table2[[#This Row],[Allocated]],0)</f>
        <v>1</v>
      </c>
      <c r="K37" s="24" t="str">
        <f>IF(Table2[[#This Row],[Balance]]&lt;0,"Over","Within")</f>
        <v>Within</v>
      </c>
      <c r="L37" s="25">
        <f>IF(Table2[[#This Row],[Balance]]&lt;0, -Table2[[#This Row],[Balance]], 0)</f>
        <v>0</v>
      </c>
      <c r="M37" s="25" t="str">
        <f>IF(Table2[[#This Row],[Closed]]="Yes","Closed","Open")</f>
        <v>Closed</v>
      </c>
      <c r="N37" s="26">
        <f>Table2[[#This Row],[Rev. Date]]-DATE(2025,10,25)</f>
        <v>-22</v>
      </c>
    </row>
    <row r="38" spans="1:14" ht="15" thickBot="1" x14ac:dyDescent="0.35">
      <c r="A38" s="1" t="s">
        <v>69</v>
      </c>
      <c r="B38" s="1" t="s">
        <v>53</v>
      </c>
      <c r="C38" s="19">
        <v>150</v>
      </c>
      <c r="D38" s="19">
        <v>0</v>
      </c>
      <c r="E38" s="19">
        <v>150</v>
      </c>
      <c r="F38" s="3">
        <v>45957</v>
      </c>
      <c r="G38" s="1" t="s">
        <v>11</v>
      </c>
      <c r="H38" s="23" t="str">
        <f>LEFT(Table2[[#This Row],['#]],3)</f>
        <v>FAO</v>
      </c>
      <c r="I38" s="24" t="str">
        <f>TEXT(Table2[[#This Row],[Rev. Date]],"yyyy-mm")</f>
        <v>2025-10</v>
      </c>
      <c r="J38" s="24">
        <f>IFERROR(Table2[[#This Row],[Exps.]]/Table2[[#This Row],[Allocated]],0)</f>
        <v>0</v>
      </c>
      <c r="K38" s="24" t="str">
        <f>IF(Table2[[#This Row],[Balance]]&lt;0,"Over","Within")</f>
        <v>Within</v>
      </c>
      <c r="L38" s="25">
        <f>IF(Table2[[#This Row],[Balance]]&lt;0, -Table2[[#This Row],[Balance]], 0)</f>
        <v>0</v>
      </c>
      <c r="M38" s="25" t="str">
        <f>IF(Table2[[#This Row],[Closed]]="Yes","Closed","Open")</f>
        <v>Open</v>
      </c>
      <c r="N38" s="26">
        <f>Table2[[#This Row],[Rev. Date]]-DATE(2025,10,25)</f>
        <v>2</v>
      </c>
    </row>
    <row r="39" spans="1:14" ht="15" thickBot="1" x14ac:dyDescent="0.35">
      <c r="A39" s="1" t="s">
        <v>70</v>
      </c>
      <c r="B39" s="1" t="s">
        <v>53</v>
      </c>
      <c r="C39" s="19">
        <v>98</v>
      </c>
      <c r="D39" s="19">
        <v>0</v>
      </c>
      <c r="E39" s="19">
        <v>98</v>
      </c>
      <c r="F39" s="3">
        <v>45960</v>
      </c>
      <c r="G39" s="1" t="s">
        <v>11</v>
      </c>
      <c r="H39" s="23" t="str">
        <f>LEFT(Table2[[#This Row],['#]],3)</f>
        <v>FAO</v>
      </c>
      <c r="I39" s="24" t="str">
        <f>TEXT(Table2[[#This Row],[Rev. Date]],"yyyy-mm")</f>
        <v>2025-10</v>
      </c>
      <c r="J39" s="24">
        <f>IFERROR(Table2[[#This Row],[Exps.]]/Table2[[#This Row],[Allocated]],0)</f>
        <v>0</v>
      </c>
      <c r="K39" s="24" t="str">
        <f>IF(Table2[[#This Row],[Balance]]&lt;0,"Over","Within")</f>
        <v>Within</v>
      </c>
      <c r="L39" s="25">
        <f>IF(Table2[[#This Row],[Balance]]&lt;0, -Table2[[#This Row],[Balance]], 0)</f>
        <v>0</v>
      </c>
      <c r="M39" s="25" t="str">
        <f>IF(Table2[[#This Row],[Closed]]="Yes","Closed","Open")</f>
        <v>Open</v>
      </c>
      <c r="N39" s="26">
        <f>Table2[[#This Row],[Rev. Date]]-DATE(2025,10,25)</f>
        <v>5</v>
      </c>
    </row>
    <row r="40" spans="1:14" ht="15" thickBot="1" x14ac:dyDescent="0.35">
      <c r="A40" s="1" t="s">
        <v>71</v>
      </c>
      <c r="B40" s="1" t="s">
        <v>72</v>
      </c>
      <c r="C40" s="19">
        <v>612.91</v>
      </c>
      <c r="D40" s="19">
        <v>0</v>
      </c>
      <c r="E40" s="19">
        <v>612.91</v>
      </c>
      <c r="F40" s="3">
        <v>46003</v>
      </c>
      <c r="G40" s="1" t="s">
        <v>11</v>
      </c>
      <c r="H40" s="23" t="str">
        <f>LEFT(Table2[[#This Row],['#]],3)</f>
        <v>FAO</v>
      </c>
      <c r="I40" s="24" t="str">
        <f>TEXT(Table2[[#This Row],[Rev. Date]],"yyyy-mm")</f>
        <v>2025-12</v>
      </c>
      <c r="J40" s="24">
        <f>IFERROR(Table2[[#This Row],[Exps.]]/Table2[[#This Row],[Allocated]],0)</f>
        <v>0</v>
      </c>
      <c r="K40" s="24" t="str">
        <f>IF(Table2[[#This Row],[Balance]]&lt;0,"Over","Within")</f>
        <v>Within</v>
      </c>
      <c r="L40" s="25">
        <f>IF(Table2[[#This Row],[Balance]]&lt;0, -Table2[[#This Row],[Balance]], 0)</f>
        <v>0</v>
      </c>
      <c r="M40" s="25" t="str">
        <f>IF(Table2[[#This Row],[Closed]]="Yes","Closed","Open")</f>
        <v>Open</v>
      </c>
      <c r="N40" s="26">
        <f>Table2[[#This Row],[Rev. Date]]-DATE(2025,10,25)</f>
        <v>48</v>
      </c>
    </row>
    <row r="41" spans="1:14" ht="15" thickBot="1" x14ac:dyDescent="0.35">
      <c r="A41" s="1" t="s">
        <v>73</v>
      </c>
      <c r="B41" s="1" t="s">
        <v>74</v>
      </c>
      <c r="C41" s="19">
        <v>113.58</v>
      </c>
      <c r="D41" s="19">
        <v>0</v>
      </c>
      <c r="E41" s="19">
        <v>113.58</v>
      </c>
      <c r="F41" s="3">
        <v>45940</v>
      </c>
      <c r="G41" s="1" t="s">
        <v>11</v>
      </c>
      <c r="H41" s="23" t="str">
        <f>LEFT(Table2[[#This Row],['#]],3)</f>
        <v>FAO</v>
      </c>
      <c r="I41" s="24" t="str">
        <f>TEXT(Table2[[#This Row],[Rev. Date]],"yyyy-mm")</f>
        <v>2025-10</v>
      </c>
      <c r="J41" s="24">
        <f>IFERROR(Table2[[#This Row],[Exps.]]/Table2[[#This Row],[Allocated]],0)</f>
        <v>0</v>
      </c>
      <c r="K41" s="24" t="str">
        <f>IF(Table2[[#This Row],[Balance]]&lt;0,"Over","Within")</f>
        <v>Within</v>
      </c>
      <c r="L41" s="25">
        <f>IF(Table2[[#This Row],[Balance]]&lt;0, -Table2[[#This Row],[Balance]], 0)</f>
        <v>0</v>
      </c>
      <c r="M41" s="25" t="str">
        <f>IF(Table2[[#This Row],[Closed]]="Yes","Closed","Open")</f>
        <v>Open</v>
      </c>
      <c r="N41" s="26">
        <f>Table2[[#This Row],[Rev. Date]]-DATE(2025,10,25)</f>
        <v>-15</v>
      </c>
    </row>
    <row r="42" spans="1:14" ht="21" thickBot="1" x14ac:dyDescent="0.35">
      <c r="A42" s="1" t="s">
        <v>75</v>
      </c>
      <c r="B42" s="1" t="s">
        <v>76</v>
      </c>
      <c r="C42" s="19">
        <v>869.4</v>
      </c>
      <c r="D42" s="19">
        <v>869.4</v>
      </c>
      <c r="E42" s="19">
        <v>0</v>
      </c>
      <c r="F42" s="3">
        <v>45968</v>
      </c>
      <c r="G42" s="1" t="s">
        <v>2</v>
      </c>
      <c r="H42" s="23" t="str">
        <f>LEFT(Table2[[#This Row],['#]],3)</f>
        <v>FAO</v>
      </c>
      <c r="I42" s="24" t="str">
        <f>TEXT(Table2[[#This Row],[Rev. Date]],"yyyy-mm")</f>
        <v>2025-11</v>
      </c>
      <c r="J42" s="24">
        <f>IFERROR(Table2[[#This Row],[Exps.]]/Table2[[#This Row],[Allocated]],0)</f>
        <v>1</v>
      </c>
      <c r="K42" s="24" t="str">
        <f>IF(Table2[[#This Row],[Balance]]&lt;0,"Over","Within")</f>
        <v>Within</v>
      </c>
      <c r="L42" s="25">
        <f>IF(Table2[[#This Row],[Balance]]&lt;0, -Table2[[#This Row],[Balance]], 0)</f>
        <v>0</v>
      </c>
      <c r="M42" s="25" t="str">
        <f>IF(Table2[[#This Row],[Closed]]="Yes","Closed","Open")</f>
        <v>Closed</v>
      </c>
      <c r="N42" s="26">
        <f>Table2[[#This Row],[Rev. Date]]-DATE(2025,10,25)</f>
        <v>13</v>
      </c>
    </row>
    <row r="43" spans="1:14" ht="15" thickBot="1" x14ac:dyDescent="0.35">
      <c r="A43" s="1" t="s">
        <v>77</v>
      </c>
      <c r="B43" s="1" t="s">
        <v>1</v>
      </c>
      <c r="C43" s="19">
        <v>554</v>
      </c>
      <c r="D43" s="19">
        <v>0</v>
      </c>
      <c r="E43" s="19">
        <v>554</v>
      </c>
      <c r="F43" s="3">
        <v>45940</v>
      </c>
      <c r="G43" s="1" t="s">
        <v>11</v>
      </c>
      <c r="H43" s="23" t="str">
        <f>LEFT(Table2[[#This Row],['#]],3)</f>
        <v>FAO</v>
      </c>
      <c r="I43" s="24" t="str">
        <f>TEXT(Table2[[#This Row],[Rev. Date]],"yyyy-mm")</f>
        <v>2025-10</v>
      </c>
      <c r="J43" s="24">
        <f>IFERROR(Table2[[#This Row],[Exps.]]/Table2[[#This Row],[Allocated]],0)</f>
        <v>0</v>
      </c>
      <c r="K43" s="24" t="str">
        <f>IF(Table2[[#This Row],[Balance]]&lt;0,"Over","Within")</f>
        <v>Within</v>
      </c>
      <c r="L43" s="25">
        <f>IF(Table2[[#This Row],[Balance]]&lt;0, -Table2[[#This Row],[Balance]], 0)</f>
        <v>0</v>
      </c>
      <c r="M43" s="25" t="str">
        <f>IF(Table2[[#This Row],[Closed]]="Yes","Closed","Open")</f>
        <v>Open</v>
      </c>
      <c r="N43" s="26">
        <f>Table2[[#This Row],[Rev. Date]]-DATE(2025,10,25)</f>
        <v>-15</v>
      </c>
    </row>
    <row r="44" spans="1:14" ht="15" thickBot="1" x14ac:dyDescent="0.35">
      <c r="A44" s="1" t="s">
        <v>78</v>
      </c>
      <c r="B44" s="1" t="s">
        <v>53</v>
      </c>
      <c r="C44" s="19">
        <v>148</v>
      </c>
      <c r="D44" s="19">
        <v>0</v>
      </c>
      <c r="E44" s="19">
        <v>148</v>
      </c>
      <c r="F44" s="3">
        <v>45975</v>
      </c>
      <c r="G44" s="1" t="s">
        <v>11</v>
      </c>
      <c r="H44" s="23" t="str">
        <f>LEFT(Table2[[#This Row],['#]],3)</f>
        <v>FAO</v>
      </c>
      <c r="I44" s="24" t="str">
        <f>TEXT(Table2[[#This Row],[Rev. Date]],"yyyy-mm")</f>
        <v>2025-11</v>
      </c>
      <c r="J44" s="24">
        <f>IFERROR(Table2[[#This Row],[Exps.]]/Table2[[#This Row],[Allocated]],0)</f>
        <v>0</v>
      </c>
      <c r="K44" s="24" t="str">
        <f>IF(Table2[[#This Row],[Balance]]&lt;0,"Over","Within")</f>
        <v>Within</v>
      </c>
      <c r="L44" s="25">
        <f>IF(Table2[[#This Row],[Balance]]&lt;0, -Table2[[#This Row],[Balance]], 0)</f>
        <v>0</v>
      </c>
      <c r="M44" s="25" t="str">
        <f>IF(Table2[[#This Row],[Closed]]="Yes","Closed","Open")</f>
        <v>Open</v>
      </c>
      <c r="N44" s="26">
        <f>Table2[[#This Row],[Rev. Date]]-DATE(2025,10,25)</f>
        <v>20</v>
      </c>
    </row>
    <row r="45" spans="1:14" ht="15" thickBot="1" x14ac:dyDescent="0.35">
      <c r="A45" s="1" t="s">
        <v>79</v>
      </c>
      <c r="B45" s="1" t="s">
        <v>53</v>
      </c>
      <c r="C45" s="19">
        <v>98</v>
      </c>
      <c r="D45" s="19">
        <v>0</v>
      </c>
      <c r="E45" s="19">
        <v>98</v>
      </c>
      <c r="F45" s="3">
        <v>45968</v>
      </c>
      <c r="G45" s="1" t="s">
        <v>11</v>
      </c>
      <c r="H45" s="23" t="str">
        <f>LEFT(Table2[[#This Row],['#]],3)</f>
        <v>FAO</v>
      </c>
      <c r="I45" s="24" t="str">
        <f>TEXT(Table2[[#This Row],[Rev. Date]],"yyyy-mm")</f>
        <v>2025-11</v>
      </c>
      <c r="J45" s="24">
        <f>IFERROR(Table2[[#This Row],[Exps.]]/Table2[[#This Row],[Allocated]],0)</f>
        <v>0</v>
      </c>
      <c r="K45" s="24" t="str">
        <f>IF(Table2[[#This Row],[Balance]]&lt;0,"Over","Within")</f>
        <v>Within</v>
      </c>
      <c r="L45" s="25">
        <f>IF(Table2[[#This Row],[Balance]]&lt;0, -Table2[[#This Row],[Balance]], 0)</f>
        <v>0</v>
      </c>
      <c r="M45" s="25" t="str">
        <f>IF(Table2[[#This Row],[Closed]]="Yes","Closed","Open")</f>
        <v>Open</v>
      </c>
      <c r="N45" s="26">
        <f>Table2[[#This Row],[Rev. Date]]-DATE(2025,10,25)</f>
        <v>13</v>
      </c>
    </row>
    <row r="46" spans="1:14" ht="15" thickBot="1" x14ac:dyDescent="0.35">
      <c r="A46" s="1" t="s">
        <v>80</v>
      </c>
      <c r="B46" s="1" t="s">
        <v>53</v>
      </c>
      <c r="C46" s="19">
        <v>108</v>
      </c>
      <c r="D46" s="19">
        <v>0</v>
      </c>
      <c r="E46" s="19">
        <v>108</v>
      </c>
      <c r="F46" s="3">
        <v>45961</v>
      </c>
      <c r="G46" s="1" t="s">
        <v>11</v>
      </c>
      <c r="H46" s="23" t="str">
        <f>LEFT(Table2[[#This Row],['#]],3)</f>
        <v>FAO</v>
      </c>
      <c r="I46" s="24" t="str">
        <f>TEXT(Table2[[#This Row],[Rev. Date]],"yyyy-mm")</f>
        <v>2025-10</v>
      </c>
      <c r="J46" s="24">
        <f>IFERROR(Table2[[#This Row],[Exps.]]/Table2[[#This Row],[Allocated]],0)</f>
        <v>0</v>
      </c>
      <c r="K46" s="24" t="str">
        <f>IF(Table2[[#This Row],[Balance]]&lt;0,"Over","Within")</f>
        <v>Within</v>
      </c>
      <c r="L46" s="25">
        <f>IF(Table2[[#This Row],[Balance]]&lt;0, -Table2[[#This Row],[Balance]], 0)</f>
        <v>0</v>
      </c>
      <c r="M46" s="25" t="str">
        <f>IF(Table2[[#This Row],[Closed]]="Yes","Closed","Open")</f>
        <v>Open</v>
      </c>
      <c r="N46" s="26">
        <f>Table2[[#This Row],[Rev. Date]]-DATE(2025,10,25)</f>
        <v>6</v>
      </c>
    </row>
    <row r="47" spans="1:14" ht="15" thickBot="1" x14ac:dyDescent="0.35">
      <c r="A47" s="1" t="s">
        <v>81</v>
      </c>
      <c r="B47" s="1" t="s">
        <v>53</v>
      </c>
      <c r="C47" s="19">
        <v>98</v>
      </c>
      <c r="D47" s="19">
        <v>0</v>
      </c>
      <c r="E47" s="19">
        <v>98</v>
      </c>
      <c r="F47" s="3">
        <v>45967</v>
      </c>
      <c r="G47" s="1" t="s">
        <v>11</v>
      </c>
      <c r="H47" s="23" t="str">
        <f>LEFT(Table2[[#This Row],['#]],3)</f>
        <v>FAO</v>
      </c>
      <c r="I47" s="24" t="str">
        <f>TEXT(Table2[[#This Row],[Rev. Date]],"yyyy-mm")</f>
        <v>2025-11</v>
      </c>
      <c r="J47" s="24">
        <f>IFERROR(Table2[[#This Row],[Exps.]]/Table2[[#This Row],[Allocated]],0)</f>
        <v>0</v>
      </c>
      <c r="K47" s="24" t="str">
        <f>IF(Table2[[#This Row],[Balance]]&lt;0,"Over","Within")</f>
        <v>Within</v>
      </c>
      <c r="L47" s="25">
        <f>IF(Table2[[#This Row],[Balance]]&lt;0, -Table2[[#This Row],[Balance]], 0)</f>
        <v>0</v>
      </c>
      <c r="M47" s="25" t="str">
        <f>IF(Table2[[#This Row],[Closed]]="Yes","Closed","Open")</f>
        <v>Open</v>
      </c>
      <c r="N47" s="26">
        <f>Table2[[#This Row],[Rev. Date]]-DATE(2025,10,25)</f>
        <v>12</v>
      </c>
    </row>
    <row r="48" spans="1:14" ht="15" thickBot="1" x14ac:dyDescent="0.35">
      <c r="A48" s="1" t="s">
        <v>82</v>
      </c>
      <c r="B48" s="1" t="s">
        <v>53</v>
      </c>
      <c r="C48" s="19">
        <v>108</v>
      </c>
      <c r="D48" s="19">
        <v>0</v>
      </c>
      <c r="E48" s="19">
        <v>108</v>
      </c>
      <c r="F48" s="3">
        <v>45983</v>
      </c>
      <c r="G48" s="1" t="s">
        <v>11</v>
      </c>
      <c r="H48" s="23" t="str">
        <f>LEFT(Table2[[#This Row],['#]],3)</f>
        <v>FAO</v>
      </c>
      <c r="I48" s="24" t="str">
        <f>TEXT(Table2[[#This Row],[Rev. Date]],"yyyy-mm")</f>
        <v>2025-11</v>
      </c>
      <c r="J48" s="24">
        <f>IFERROR(Table2[[#This Row],[Exps.]]/Table2[[#This Row],[Allocated]],0)</f>
        <v>0</v>
      </c>
      <c r="K48" s="24" t="str">
        <f>IF(Table2[[#This Row],[Balance]]&lt;0,"Over","Within")</f>
        <v>Within</v>
      </c>
      <c r="L48" s="25">
        <f>IF(Table2[[#This Row],[Balance]]&lt;0, -Table2[[#This Row],[Balance]], 0)</f>
        <v>0</v>
      </c>
      <c r="M48" s="25" t="str">
        <f>IF(Table2[[#This Row],[Closed]]="Yes","Closed","Open")</f>
        <v>Open</v>
      </c>
      <c r="N48" s="26">
        <f>Table2[[#This Row],[Rev. Date]]-DATE(2025,10,25)</f>
        <v>28</v>
      </c>
    </row>
    <row r="49" spans="1:14" ht="15" thickBot="1" x14ac:dyDescent="0.35">
      <c r="A49" s="1" t="s">
        <v>83</v>
      </c>
      <c r="B49" s="1" t="s">
        <v>53</v>
      </c>
      <c r="C49" s="19">
        <v>200</v>
      </c>
      <c r="D49" s="19">
        <v>0</v>
      </c>
      <c r="E49" s="19">
        <v>200</v>
      </c>
      <c r="F49" s="3">
        <v>45968</v>
      </c>
      <c r="G49" s="1" t="s">
        <v>11</v>
      </c>
      <c r="H49" s="23" t="str">
        <f>LEFT(Table2[[#This Row],['#]],3)</f>
        <v>FAO</v>
      </c>
      <c r="I49" s="24" t="str">
        <f>TEXT(Table2[[#This Row],[Rev. Date]],"yyyy-mm")</f>
        <v>2025-11</v>
      </c>
      <c r="J49" s="24">
        <f>IFERROR(Table2[[#This Row],[Exps.]]/Table2[[#This Row],[Allocated]],0)</f>
        <v>0</v>
      </c>
      <c r="K49" s="24" t="str">
        <f>IF(Table2[[#This Row],[Balance]]&lt;0,"Over","Within")</f>
        <v>Within</v>
      </c>
      <c r="L49" s="25">
        <f>IF(Table2[[#This Row],[Balance]]&lt;0, -Table2[[#This Row],[Balance]], 0)</f>
        <v>0</v>
      </c>
      <c r="M49" s="25" t="str">
        <f>IF(Table2[[#This Row],[Closed]]="Yes","Closed","Open")</f>
        <v>Open</v>
      </c>
      <c r="N49" s="26">
        <f>Table2[[#This Row],[Rev. Date]]-DATE(2025,10,25)</f>
        <v>13</v>
      </c>
    </row>
    <row r="50" spans="1:14" ht="15" thickBot="1" x14ac:dyDescent="0.35">
      <c r="A50" s="1" t="s">
        <v>84</v>
      </c>
      <c r="B50" s="1" t="s">
        <v>53</v>
      </c>
      <c r="C50" s="19">
        <v>108</v>
      </c>
      <c r="D50" s="19">
        <v>0</v>
      </c>
      <c r="E50" s="19">
        <v>108</v>
      </c>
      <c r="F50" s="3">
        <v>45981</v>
      </c>
      <c r="G50" s="1" t="s">
        <v>11</v>
      </c>
      <c r="H50" s="23" t="str">
        <f>LEFT(Table2[[#This Row],['#]],3)</f>
        <v>FAO</v>
      </c>
      <c r="I50" s="24" t="str">
        <f>TEXT(Table2[[#This Row],[Rev. Date]],"yyyy-mm")</f>
        <v>2025-11</v>
      </c>
      <c r="J50" s="24">
        <f>IFERROR(Table2[[#This Row],[Exps.]]/Table2[[#This Row],[Allocated]],0)</f>
        <v>0</v>
      </c>
      <c r="K50" s="24" t="str">
        <f>IF(Table2[[#This Row],[Balance]]&lt;0,"Over","Within")</f>
        <v>Within</v>
      </c>
      <c r="L50" s="25">
        <f>IF(Table2[[#This Row],[Balance]]&lt;0, -Table2[[#This Row],[Balance]], 0)</f>
        <v>0</v>
      </c>
      <c r="M50" s="25" t="str">
        <f>IF(Table2[[#This Row],[Closed]]="Yes","Closed","Open")</f>
        <v>Open</v>
      </c>
      <c r="N50" s="26">
        <f>Table2[[#This Row],[Rev. Date]]-DATE(2025,10,25)</f>
        <v>26</v>
      </c>
    </row>
    <row r="51" spans="1:14" ht="15" thickBot="1" x14ac:dyDescent="0.35">
      <c r="A51" s="1" t="s">
        <v>85</v>
      </c>
      <c r="B51" s="1" t="s">
        <v>53</v>
      </c>
      <c r="C51" s="19">
        <v>128</v>
      </c>
      <c r="D51" s="19">
        <v>0</v>
      </c>
      <c r="E51" s="19">
        <v>128</v>
      </c>
      <c r="F51" s="3">
        <v>45990</v>
      </c>
      <c r="G51" s="1" t="s">
        <v>11</v>
      </c>
      <c r="H51" s="23" t="str">
        <f>LEFT(Table2[[#This Row],['#]],3)</f>
        <v>FAO</v>
      </c>
      <c r="I51" s="24" t="str">
        <f>TEXT(Table2[[#This Row],[Rev. Date]],"yyyy-mm")</f>
        <v>2025-11</v>
      </c>
      <c r="J51" s="24">
        <f>IFERROR(Table2[[#This Row],[Exps.]]/Table2[[#This Row],[Allocated]],0)</f>
        <v>0</v>
      </c>
      <c r="K51" s="24" t="str">
        <f>IF(Table2[[#This Row],[Balance]]&lt;0,"Over","Within")</f>
        <v>Within</v>
      </c>
      <c r="L51" s="25">
        <f>IF(Table2[[#This Row],[Balance]]&lt;0, -Table2[[#This Row],[Balance]], 0)</f>
        <v>0</v>
      </c>
      <c r="M51" s="25" t="str">
        <f>IF(Table2[[#This Row],[Closed]]="Yes","Closed","Open")</f>
        <v>Open</v>
      </c>
      <c r="N51" s="26">
        <f>Table2[[#This Row],[Rev. Date]]-DATE(2025,10,25)</f>
        <v>35</v>
      </c>
    </row>
    <row r="52" spans="1:14" ht="15" thickBot="1" x14ac:dyDescent="0.35">
      <c r="A52" s="1" t="s">
        <v>86</v>
      </c>
      <c r="B52" s="1" t="s">
        <v>53</v>
      </c>
      <c r="C52" s="19">
        <v>98</v>
      </c>
      <c r="D52" s="19">
        <v>0</v>
      </c>
      <c r="E52" s="19">
        <v>98</v>
      </c>
      <c r="F52" s="3">
        <v>45988</v>
      </c>
      <c r="G52" s="1" t="s">
        <v>11</v>
      </c>
      <c r="H52" s="23" t="str">
        <f>LEFT(Table2[[#This Row],['#]],3)</f>
        <v>FAO</v>
      </c>
      <c r="I52" s="24" t="str">
        <f>TEXT(Table2[[#This Row],[Rev. Date]],"yyyy-mm")</f>
        <v>2025-11</v>
      </c>
      <c r="J52" s="24">
        <f>IFERROR(Table2[[#This Row],[Exps.]]/Table2[[#This Row],[Allocated]],0)</f>
        <v>0</v>
      </c>
      <c r="K52" s="24" t="str">
        <f>IF(Table2[[#This Row],[Balance]]&lt;0,"Over","Within")</f>
        <v>Within</v>
      </c>
      <c r="L52" s="25">
        <f>IF(Table2[[#This Row],[Balance]]&lt;0, -Table2[[#This Row],[Balance]], 0)</f>
        <v>0</v>
      </c>
      <c r="M52" s="25" t="str">
        <f>IF(Table2[[#This Row],[Closed]]="Yes","Closed","Open")</f>
        <v>Open</v>
      </c>
      <c r="N52" s="26">
        <f>Table2[[#This Row],[Rev. Date]]-DATE(2025,10,25)</f>
        <v>33</v>
      </c>
    </row>
    <row r="53" spans="1:14" ht="15" thickBot="1" x14ac:dyDescent="0.35">
      <c r="A53" s="1" t="s">
        <v>87</v>
      </c>
      <c r="B53" s="1" t="s">
        <v>53</v>
      </c>
      <c r="C53" s="19">
        <v>100</v>
      </c>
      <c r="D53" s="19">
        <v>0</v>
      </c>
      <c r="E53" s="19">
        <v>100</v>
      </c>
      <c r="F53" s="3">
        <v>45995</v>
      </c>
      <c r="G53" s="1" t="s">
        <v>11</v>
      </c>
      <c r="H53" s="23" t="str">
        <f>LEFT(Table2[[#This Row],['#]],3)</f>
        <v>FAO</v>
      </c>
      <c r="I53" s="24" t="str">
        <f>TEXT(Table2[[#This Row],[Rev. Date]],"yyyy-mm")</f>
        <v>2025-12</v>
      </c>
      <c r="J53" s="24">
        <f>IFERROR(Table2[[#This Row],[Exps.]]/Table2[[#This Row],[Allocated]],0)</f>
        <v>0</v>
      </c>
      <c r="K53" s="24" t="str">
        <f>IF(Table2[[#This Row],[Balance]]&lt;0,"Over","Within")</f>
        <v>Within</v>
      </c>
      <c r="L53" s="25">
        <f>IF(Table2[[#This Row],[Balance]]&lt;0, -Table2[[#This Row],[Balance]], 0)</f>
        <v>0</v>
      </c>
      <c r="M53" s="25" t="str">
        <f>IF(Table2[[#This Row],[Closed]]="Yes","Closed","Open")</f>
        <v>Open</v>
      </c>
      <c r="N53" s="26">
        <f>Table2[[#This Row],[Rev. Date]]-DATE(2025,10,25)</f>
        <v>40</v>
      </c>
    </row>
    <row r="54" spans="1:14" ht="15" thickBot="1" x14ac:dyDescent="0.35">
      <c r="A54" s="1" t="s">
        <v>88</v>
      </c>
      <c r="B54" s="1" t="s">
        <v>53</v>
      </c>
      <c r="C54" s="19">
        <v>30</v>
      </c>
      <c r="D54" s="19">
        <v>0</v>
      </c>
      <c r="E54" s="19">
        <v>30</v>
      </c>
      <c r="F54" s="3">
        <v>45996</v>
      </c>
      <c r="G54" s="1" t="s">
        <v>11</v>
      </c>
      <c r="H54" s="23" t="str">
        <f>LEFT(Table2[[#This Row],['#]],3)</f>
        <v>FAO</v>
      </c>
      <c r="I54" s="24" t="str">
        <f>TEXT(Table2[[#This Row],[Rev. Date]],"yyyy-mm")</f>
        <v>2025-12</v>
      </c>
      <c r="J54" s="24">
        <f>IFERROR(Table2[[#This Row],[Exps.]]/Table2[[#This Row],[Allocated]],0)</f>
        <v>0</v>
      </c>
      <c r="K54" s="24" t="str">
        <f>IF(Table2[[#This Row],[Balance]]&lt;0,"Over","Within")</f>
        <v>Within</v>
      </c>
      <c r="L54" s="25">
        <f>IF(Table2[[#This Row],[Balance]]&lt;0, -Table2[[#This Row],[Balance]], 0)</f>
        <v>0</v>
      </c>
      <c r="M54" s="25" t="str">
        <f>IF(Table2[[#This Row],[Closed]]="Yes","Closed","Open")</f>
        <v>Open</v>
      </c>
      <c r="N54" s="26">
        <f>Table2[[#This Row],[Rev. Date]]-DATE(2025,10,25)</f>
        <v>41</v>
      </c>
    </row>
    <row r="55" spans="1:14" ht="15" thickBot="1" x14ac:dyDescent="0.35">
      <c r="A55" s="1" t="s">
        <v>89</v>
      </c>
      <c r="B55" s="1" t="s">
        <v>53</v>
      </c>
      <c r="C55" s="19">
        <v>98</v>
      </c>
      <c r="D55" s="19">
        <v>0</v>
      </c>
      <c r="E55" s="19">
        <v>98</v>
      </c>
      <c r="F55" s="3">
        <v>45975</v>
      </c>
      <c r="G55" s="1" t="s">
        <v>11</v>
      </c>
      <c r="H55" s="23" t="str">
        <f>LEFT(Table2[[#This Row],['#]],3)</f>
        <v>FAO</v>
      </c>
      <c r="I55" s="24" t="str">
        <f>TEXT(Table2[[#This Row],[Rev. Date]],"yyyy-mm")</f>
        <v>2025-11</v>
      </c>
      <c r="J55" s="24">
        <f>IFERROR(Table2[[#This Row],[Exps.]]/Table2[[#This Row],[Allocated]],0)</f>
        <v>0</v>
      </c>
      <c r="K55" s="24" t="str">
        <f>IF(Table2[[#This Row],[Balance]]&lt;0,"Over","Within")</f>
        <v>Within</v>
      </c>
      <c r="L55" s="25">
        <f>IF(Table2[[#This Row],[Balance]]&lt;0, -Table2[[#This Row],[Balance]], 0)</f>
        <v>0</v>
      </c>
      <c r="M55" s="25" t="str">
        <f>IF(Table2[[#This Row],[Closed]]="Yes","Closed","Open")</f>
        <v>Open</v>
      </c>
      <c r="N55" s="26">
        <f>Table2[[#This Row],[Rev. Date]]-DATE(2025,10,25)</f>
        <v>20</v>
      </c>
    </row>
    <row r="56" spans="1:14" ht="15" thickBot="1" x14ac:dyDescent="0.35">
      <c r="A56" s="1" t="s">
        <v>90</v>
      </c>
      <c r="B56" s="1" t="s">
        <v>91</v>
      </c>
      <c r="C56" s="19">
        <v>1592.1</v>
      </c>
      <c r="D56" s="19">
        <v>0</v>
      </c>
      <c r="E56" s="19">
        <v>1592.1</v>
      </c>
      <c r="F56" s="3">
        <v>45968</v>
      </c>
      <c r="G56" s="1" t="s">
        <v>11</v>
      </c>
      <c r="H56" s="23" t="str">
        <f>LEFT(Table2[[#This Row],['#]],3)</f>
        <v>FAO</v>
      </c>
      <c r="I56" s="24" t="str">
        <f>TEXT(Table2[[#This Row],[Rev. Date]],"yyyy-mm")</f>
        <v>2025-11</v>
      </c>
      <c r="J56" s="24">
        <f>IFERROR(Table2[[#This Row],[Exps.]]/Table2[[#This Row],[Allocated]],0)</f>
        <v>0</v>
      </c>
      <c r="K56" s="24" t="str">
        <f>IF(Table2[[#This Row],[Balance]]&lt;0,"Over","Within")</f>
        <v>Within</v>
      </c>
      <c r="L56" s="25">
        <f>IF(Table2[[#This Row],[Balance]]&lt;0, -Table2[[#This Row],[Balance]], 0)</f>
        <v>0</v>
      </c>
      <c r="M56" s="25" t="str">
        <f>IF(Table2[[#This Row],[Closed]]="Yes","Closed","Open")</f>
        <v>Open</v>
      </c>
      <c r="N56" s="26">
        <f>Table2[[#This Row],[Rev. Date]]-DATE(2025,10,25)</f>
        <v>13</v>
      </c>
    </row>
    <row r="57" spans="1:14" ht="15" thickBot="1" x14ac:dyDescent="0.35">
      <c r="A57" s="1" t="s">
        <v>92</v>
      </c>
      <c r="B57" s="1" t="s">
        <v>93</v>
      </c>
      <c r="C57" s="19">
        <v>600.5</v>
      </c>
      <c r="D57" s="19">
        <v>0</v>
      </c>
      <c r="E57" s="19">
        <v>600.5</v>
      </c>
      <c r="F57" s="3">
        <v>45947</v>
      </c>
      <c r="G57" s="1" t="s">
        <v>11</v>
      </c>
      <c r="H57" s="23" t="str">
        <f>LEFT(Table2[[#This Row],['#]],3)</f>
        <v>FAO</v>
      </c>
      <c r="I57" s="24" t="str">
        <f>TEXT(Table2[[#This Row],[Rev. Date]],"yyyy-mm")</f>
        <v>2025-10</v>
      </c>
      <c r="J57" s="24">
        <f>IFERROR(Table2[[#This Row],[Exps.]]/Table2[[#This Row],[Allocated]],0)</f>
        <v>0</v>
      </c>
      <c r="K57" s="24" t="str">
        <f>IF(Table2[[#This Row],[Balance]]&lt;0,"Over","Within")</f>
        <v>Within</v>
      </c>
      <c r="L57" s="25">
        <f>IF(Table2[[#This Row],[Balance]]&lt;0, -Table2[[#This Row],[Balance]], 0)</f>
        <v>0</v>
      </c>
      <c r="M57" s="25" t="str">
        <f>IF(Table2[[#This Row],[Closed]]="Yes","Closed","Open")</f>
        <v>Open</v>
      </c>
      <c r="N57" s="26">
        <f>Table2[[#This Row],[Rev. Date]]-DATE(2025,10,25)</f>
        <v>-8</v>
      </c>
    </row>
    <row r="58" spans="1:14" ht="21" thickBot="1" x14ac:dyDescent="0.35">
      <c r="A58" s="1" t="s">
        <v>94</v>
      </c>
      <c r="B58" s="1" t="s">
        <v>95</v>
      </c>
      <c r="C58" s="19">
        <v>264.39999999999998</v>
      </c>
      <c r="D58" s="19">
        <v>0</v>
      </c>
      <c r="E58" s="19">
        <v>264.39999999999998</v>
      </c>
      <c r="F58" s="3">
        <v>45996</v>
      </c>
      <c r="G58" s="1" t="s">
        <v>11</v>
      </c>
      <c r="H58" s="23" t="str">
        <f>LEFT(Table2[[#This Row],['#]],3)</f>
        <v>FAO</v>
      </c>
      <c r="I58" s="24" t="str">
        <f>TEXT(Table2[[#This Row],[Rev. Date]],"yyyy-mm")</f>
        <v>2025-12</v>
      </c>
      <c r="J58" s="24">
        <f>IFERROR(Table2[[#This Row],[Exps.]]/Table2[[#This Row],[Allocated]],0)</f>
        <v>0</v>
      </c>
      <c r="K58" s="24" t="str">
        <f>IF(Table2[[#This Row],[Balance]]&lt;0,"Over","Within")</f>
        <v>Within</v>
      </c>
      <c r="L58" s="25">
        <f>IF(Table2[[#This Row],[Balance]]&lt;0, -Table2[[#This Row],[Balance]], 0)</f>
        <v>0</v>
      </c>
      <c r="M58" s="25" t="str">
        <f>IF(Table2[[#This Row],[Closed]]="Yes","Closed","Open")</f>
        <v>Open</v>
      </c>
      <c r="N58" s="26">
        <f>Table2[[#This Row],[Rev. Date]]-DATE(2025,10,25)</f>
        <v>41</v>
      </c>
    </row>
    <row r="59" spans="1:14" ht="15" thickBot="1" x14ac:dyDescent="0.35">
      <c r="A59" s="1" t="s">
        <v>96</v>
      </c>
      <c r="B59" s="1" t="s">
        <v>1</v>
      </c>
      <c r="C59" s="19">
        <v>500</v>
      </c>
      <c r="D59" s="19">
        <v>0</v>
      </c>
      <c r="E59" s="19">
        <v>500</v>
      </c>
      <c r="F59" s="3">
        <v>45973</v>
      </c>
      <c r="G59" s="1" t="s">
        <v>11</v>
      </c>
      <c r="H59" s="23" t="str">
        <f>LEFT(Table2[[#This Row],['#]],3)</f>
        <v>FAO</v>
      </c>
      <c r="I59" s="24" t="str">
        <f>TEXT(Table2[[#This Row],[Rev. Date]],"yyyy-mm")</f>
        <v>2025-11</v>
      </c>
      <c r="J59" s="24">
        <f>IFERROR(Table2[[#This Row],[Exps.]]/Table2[[#This Row],[Allocated]],0)</f>
        <v>0</v>
      </c>
      <c r="K59" s="24" t="str">
        <f>IF(Table2[[#This Row],[Balance]]&lt;0,"Over","Within")</f>
        <v>Within</v>
      </c>
      <c r="L59" s="25">
        <f>IF(Table2[[#This Row],[Balance]]&lt;0, -Table2[[#This Row],[Balance]], 0)</f>
        <v>0</v>
      </c>
      <c r="M59" s="25" t="str">
        <f>IF(Table2[[#This Row],[Closed]]="Yes","Closed","Open")</f>
        <v>Open</v>
      </c>
      <c r="N59" s="26">
        <f>Table2[[#This Row],[Rev. Date]]-DATE(2025,10,25)</f>
        <v>18</v>
      </c>
    </row>
    <row r="60" spans="1:14" ht="15" thickBot="1" x14ac:dyDescent="0.35">
      <c r="A60" s="1" t="s">
        <v>97</v>
      </c>
      <c r="B60" s="1" t="s">
        <v>1</v>
      </c>
      <c r="C60" s="19">
        <v>500</v>
      </c>
      <c r="D60" s="19">
        <v>0</v>
      </c>
      <c r="E60" s="19">
        <v>500</v>
      </c>
      <c r="F60" s="3">
        <v>45987</v>
      </c>
      <c r="G60" s="1" t="s">
        <v>11</v>
      </c>
      <c r="H60" s="23" t="str">
        <f>LEFT(Table2[[#This Row],['#]],3)</f>
        <v>FAO</v>
      </c>
      <c r="I60" s="24" t="str">
        <f>TEXT(Table2[[#This Row],[Rev. Date]],"yyyy-mm")</f>
        <v>2025-11</v>
      </c>
      <c r="J60" s="24">
        <f>IFERROR(Table2[[#This Row],[Exps.]]/Table2[[#This Row],[Allocated]],0)</f>
        <v>0</v>
      </c>
      <c r="K60" s="24" t="str">
        <f>IF(Table2[[#This Row],[Balance]]&lt;0,"Over","Within")</f>
        <v>Within</v>
      </c>
      <c r="L60" s="25">
        <f>IF(Table2[[#This Row],[Balance]]&lt;0, -Table2[[#This Row],[Balance]], 0)</f>
        <v>0</v>
      </c>
      <c r="M60" s="25" t="str">
        <f>IF(Table2[[#This Row],[Closed]]="Yes","Closed","Open")</f>
        <v>Open</v>
      </c>
      <c r="N60" s="26">
        <f>Table2[[#This Row],[Rev. Date]]-DATE(2025,10,25)</f>
        <v>32</v>
      </c>
    </row>
    <row r="61" spans="1:14" ht="15" thickBot="1" x14ac:dyDescent="0.35">
      <c r="A61" s="1" t="s">
        <v>98</v>
      </c>
      <c r="B61" s="1" t="s">
        <v>99</v>
      </c>
      <c r="C61" s="19">
        <v>1668.86</v>
      </c>
      <c r="D61" s="19">
        <v>0</v>
      </c>
      <c r="E61" s="19">
        <v>1668.86</v>
      </c>
      <c r="F61" s="3">
        <v>45982</v>
      </c>
      <c r="G61" s="1" t="s">
        <v>11</v>
      </c>
      <c r="H61" s="23" t="str">
        <f>LEFT(Table2[[#This Row],['#]],3)</f>
        <v>FAO</v>
      </c>
      <c r="I61" s="24" t="str">
        <f>TEXT(Table2[[#This Row],[Rev. Date]],"yyyy-mm")</f>
        <v>2025-11</v>
      </c>
      <c r="J61" s="24">
        <f>IFERROR(Table2[[#This Row],[Exps.]]/Table2[[#This Row],[Allocated]],0)</f>
        <v>0</v>
      </c>
      <c r="K61" s="24" t="str">
        <f>IF(Table2[[#This Row],[Balance]]&lt;0,"Over","Within")</f>
        <v>Within</v>
      </c>
      <c r="L61" s="25">
        <f>IF(Table2[[#This Row],[Balance]]&lt;0, -Table2[[#This Row],[Balance]], 0)</f>
        <v>0</v>
      </c>
      <c r="M61" s="25" t="str">
        <f>IF(Table2[[#This Row],[Closed]]="Yes","Closed","Open")</f>
        <v>Open</v>
      </c>
      <c r="N61" s="26">
        <f>Table2[[#This Row],[Rev. Date]]-DATE(2025,10,25)</f>
        <v>27</v>
      </c>
    </row>
    <row r="62" spans="1:14" ht="21" thickBot="1" x14ac:dyDescent="0.35">
      <c r="A62" s="1" t="s">
        <v>100</v>
      </c>
      <c r="B62" s="1" t="s">
        <v>101</v>
      </c>
      <c r="C62" s="19">
        <v>104</v>
      </c>
      <c r="D62" s="19">
        <v>0</v>
      </c>
      <c r="E62" s="19">
        <v>104</v>
      </c>
      <c r="F62" s="3">
        <v>45954</v>
      </c>
      <c r="G62" s="1" t="s">
        <v>11</v>
      </c>
      <c r="H62" s="23" t="str">
        <f>LEFT(Table2[[#This Row],['#]],3)</f>
        <v>FAO</v>
      </c>
      <c r="I62" s="24" t="str">
        <f>TEXT(Table2[[#This Row],[Rev. Date]],"yyyy-mm")</f>
        <v>2025-10</v>
      </c>
      <c r="J62" s="24">
        <f>IFERROR(Table2[[#This Row],[Exps.]]/Table2[[#This Row],[Allocated]],0)</f>
        <v>0</v>
      </c>
      <c r="K62" s="24" t="str">
        <f>IF(Table2[[#This Row],[Balance]]&lt;0,"Over","Within")</f>
        <v>Within</v>
      </c>
      <c r="L62" s="25">
        <f>IF(Table2[[#This Row],[Balance]]&lt;0, -Table2[[#This Row],[Balance]], 0)</f>
        <v>0</v>
      </c>
      <c r="M62" s="25" t="str">
        <f>IF(Table2[[#This Row],[Closed]]="Yes","Closed","Open")</f>
        <v>Open</v>
      </c>
      <c r="N62" s="26">
        <f>Table2[[#This Row],[Rev. Date]]-DATE(2025,10,25)</f>
        <v>-1</v>
      </c>
    </row>
    <row r="63" spans="1:14" ht="15" thickBot="1" x14ac:dyDescent="0.35">
      <c r="A63" s="1" t="s">
        <v>102</v>
      </c>
      <c r="B63" s="1" t="s">
        <v>103</v>
      </c>
      <c r="C63" s="19">
        <v>2000</v>
      </c>
      <c r="D63" s="19">
        <v>0</v>
      </c>
      <c r="E63" s="19">
        <v>2000</v>
      </c>
      <c r="F63" s="3">
        <v>46073</v>
      </c>
      <c r="G63" s="1" t="s">
        <v>11</v>
      </c>
      <c r="H63" s="23" t="str">
        <f>LEFT(Table2[[#This Row],['#]],3)</f>
        <v>FAO</v>
      </c>
      <c r="I63" s="24" t="str">
        <f>TEXT(Table2[[#This Row],[Rev. Date]],"yyyy-mm")</f>
        <v>2026-02</v>
      </c>
      <c r="J63" s="24">
        <f>IFERROR(Table2[[#This Row],[Exps.]]/Table2[[#This Row],[Allocated]],0)</f>
        <v>0</v>
      </c>
      <c r="K63" s="24" t="str">
        <f>IF(Table2[[#This Row],[Balance]]&lt;0,"Over","Within")</f>
        <v>Within</v>
      </c>
      <c r="L63" s="25">
        <f>IF(Table2[[#This Row],[Balance]]&lt;0, -Table2[[#This Row],[Balance]], 0)</f>
        <v>0</v>
      </c>
      <c r="M63" s="25" t="str">
        <f>IF(Table2[[#This Row],[Closed]]="Yes","Closed","Open")</f>
        <v>Open</v>
      </c>
      <c r="N63" s="26">
        <f>Table2[[#This Row],[Rev. Date]]-DATE(2025,10,25)</f>
        <v>118</v>
      </c>
    </row>
    <row r="64" spans="1:14" ht="15" thickBot="1" x14ac:dyDescent="0.35">
      <c r="A64" s="1" t="s">
        <v>104</v>
      </c>
      <c r="B64" s="1" t="s">
        <v>105</v>
      </c>
      <c r="C64" s="19">
        <v>139.9</v>
      </c>
      <c r="D64" s="19">
        <v>199.8</v>
      </c>
      <c r="E64" s="19">
        <v>-59.9</v>
      </c>
      <c r="F64" s="3">
        <v>45954</v>
      </c>
      <c r="G64" s="1" t="s">
        <v>2</v>
      </c>
      <c r="H64" s="23" t="str">
        <f>LEFT(Table2[[#This Row],['#]],3)</f>
        <v>FAO</v>
      </c>
      <c r="I64" s="24" t="str">
        <f>TEXT(Table2[[#This Row],[Rev. Date]],"yyyy-mm")</f>
        <v>2025-10</v>
      </c>
      <c r="J64" s="24">
        <f>IFERROR(Table2[[#This Row],[Exps.]]/Table2[[#This Row],[Allocated]],0)</f>
        <v>1.4281629735525376</v>
      </c>
      <c r="K64" s="24" t="str">
        <f>IF(Table2[[#This Row],[Balance]]&lt;0,"Over","Within")</f>
        <v>Over</v>
      </c>
      <c r="L64" s="25">
        <f>IF(Table2[[#This Row],[Balance]]&lt;0, -Table2[[#This Row],[Balance]], 0)</f>
        <v>59.9</v>
      </c>
      <c r="M64" s="25" t="str">
        <f>IF(Table2[[#This Row],[Closed]]="Yes","Closed","Open")</f>
        <v>Closed</v>
      </c>
      <c r="N64" s="26">
        <f>Table2[[#This Row],[Rev. Date]]-DATE(2025,10,25)</f>
        <v>-1</v>
      </c>
    </row>
    <row r="65" spans="1:14" ht="15" thickBot="1" x14ac:dyDescent="0.35">
      <c r="A65" s="1" t="s">
        <v>106</v>
      </c>
      <c r="B65" s="1" t="s">
        <v>107</v>
      </c>
      <c r="C65" s="19">
        <v>469.79</v>
      </c>
      <c r="D65" s="19">
        <v>538.59</v>
      </c>
      <c r="E65" s="19">
        <v>-68.8</v>
      </c>
      <c r="F65" s="3">
        <v>45992</v>
      </c>
      <c r="G65" s="1" t="s">
        <v>2</v>
      </c>
      <c r="H65" s="23" t="str">
        <f>LEFT(Table2[[#This Row],['#]],3)</f>
        <v>FAO</v>
      </c>
      <c r="I65" s="24" t="str">
        <f>TEXT(Table2[[#This Row],[Rev. Date]],"yyyy-mm")</f>
        <v>2025-12</v>
      </c>
      <c r="J65" s="24">
        <f>IFERROR(Table2[[#This Row],[Exps.]]/Table2[[#This Row],[Allocated]],0)</f>
        <v>1.1464484131207562</v>
      </c>
      <c r="K65" s="24" t="str">
        <f>IF(Table2[[#This Row],[Balance]]&lt;0,"Over","Within")</f>
        <v>Over</v>
      </c>
      <c r="L65" s="25">
        <f>IF(Table2[[#This Row],[Balance]]&lt;0, -Table2[[#This Row],[Balance]], 0)</f>
        <v>68.8</v>
      </c>
      <c r="M65" s="25" t="str">
        <f>IF(Table2[[#This Row],[Closed]]="Yes","Closed","Open")</f>
        <v>Closed</v>
      </c>
      <c r="N65" s="26">
        <f>Table2[[#This Row],[Rev. Date]]-DATE(2025,10,25)</f>
        <v>37</v>
      </c>
    </row>
    <row r="66" spans="1:14" ht="15" thickBot="1" x14ac:dyDescent="0.35">
      <c r="A66" s="1" t="s">
        <v>108</v>
      </c>
      <c r="B66" s="1" t="s">
        <v>109</v>
      </c>
      <c r="C66" s="19">
        <v>484.36</v>
      </c>
      <c r="D66" s="19">
        <v>0</v>
      </c>
      <c r="E66" s="19">
        <v>484.36</v>
      </c>
      <c r="F66" s="3">
        <v>45954</v>
      </c>
      <c r="G66" s="1" t="s">
        <v>11</v>
      </c>
      <c r="H66" s="23" t="str">
        <f>LEFT(Table2[[#This Row],['#]],3)</f>
        <v>FAO</v>
      </c>
      <c r="I66" s="24" t="str">
        <f>TEXT(Table2[[#This Row],[Rev. Date]],"yyyy-mm")</f>
        <v>2025-10</v>
      </c>
      <c r="J66" s="24">
        <f>IFERROR(Table2[[#This Row],[Exps.]]/Table2[[#This Row],[Allocated]],0)</f>
        <v>0</v>
      </c>
      <c r="K66" s="24" t="str">
        <f>IF(Table2[[#This Row],[Balance]]&lt;0,"Over","Within")</f>
        <v>Within</v>
      </c>
      <c r="L66" s="25">
        <f>IF(Table2[[#This Row],[Balance]]&lt;0, -Table2[[#This Row],[Balance]], 0)</f>
        <v>0</v>
      </c>
      <c r="M66" s="25" t="str">
        <f>IF(Table2[[#This Row],[Closed]]="Yes","Closed","Open")</f>
        <v>Open</v>
      </c>
      <c r="N66" s="26">
        <f>Table2[[#This Row],[Rev. Date]]-DATE(2025,10,25)</f>
        <v>-1</v>
      </c>
    </row>
    <row r="67" spans="1:14" ht="15" thickBot="1" x14ac:dyDescent="0.35">
      <c r="A67" s="1" t="s">
        <v>110</v>
      </c>
      <c r="B67" s="1" t="s">
        <v>111</v>
      </c>
      <c r="C67" s="19">
        <v>3700</v>
      </c>
      <c r="D67" s="19">
        <v>0</v>
      </c>
      <c r="E67" s="19">
        <v>3700</v>
      </c>
      <c r="F67" s="3">
        <v>45982</v>
      </c>
      <c r="G67" s="1" t="s">
        <v>11</v>
      </c>
      <c r="H67" s="23" t="str">
        <f>LEFT(Table2[[#This Row],['#]],3)</f>
        <v>FAO</v>
      </c>
      <c r="I67" s="24" t="str">
        <f>TEXT(Table2[[#This Row],[Rev. Date]],"yyyy-mm")</f>
        <v>2025-11</v>
      </c>
      <c r="J67" s="24">
        <f>IFERROR(Table2[[#This Row],[Exps.]]/Table2[[#This Row],[Allocated]],0)</f>
        <v>0</v>
      </c>
      <c r="K67" s="24" t="str">
        <f>IF(Table2[[#This Row],[Balance]]&lt;0,"Over","Within")</f>
        <v>Within</v>
      </c>
      <c r="L67" s="25">
        <f>IF(Table2[[#This Row],[Balance]]&lt;0, -Table2[[#This Row],[Balance]], 0)</f>
        <v>0</v>
      </c>
      <c r="M67" s="25" t="str">
        <f>IF(Table2[[#This Row],[Closed]]="Yes","Closed","Open")</f>
        <v>Open</v>
      </c>
      <c r="N67" s="26">
        <f>Table2[[#This Row],[Rev. Date]]-DATE(2025,10,25)</f>
        <v>27</v>
      </c>
    </row>
    <row r="68" spans="1:14" ht="15" thickBot="1" x14ac:dyDescent="0.35">
      <c r="A68" s="1" t="s">
        <v>112</v>
      </c>
      <c r="B68" s="1" t="s">
        <v>103</v>
      </c>
      <c r="C68" s="19">
        <v>1000</v>
      </c>
      <c r="D68" s="19">
        <v>0</v>
      </c>
      <c r="E68" s="19">
        <v>1000</v>
      </c>
      <c r="F68" s="3">
        <v>46008</v>
      </c>
      <c r="G68" s="1" t="s">
        <v>11</v>
      </c>
      <c r="H68" s="23" t="str">
        <f>LEFT(Table2[[#This Row],['#]],3)</f>
        <v>FAO</v>
      </c>
      <c r="I68" s="24" t="str">
        <f>TEXT(Table2[[#This Row],[Rev. Date]],"yyyy-mm")</f>
        <v>2025-12</v>
      </c>
      <c r="J68" s="24">
        <f>IFERROR(Table2[[#This Row],[Exps.]]/Table2[[#This Row],[Allocated]],0)</f>
        <v>0</v>
      </c>
      <c r="K68" s="24" t="str">
        <f>IF(Table2[[#This Row],[Balance]]&lt;0,"Over","Within")</f>
        <v>Within</v>
      </c>
      <c r="L68" s="25">
        <f>IF(Table2[[#This Row],[Balance]]&lt;0, -Table2[[#This Row],[Balance]], 0)</f>
        <v>0</v>
      </c>
      <c r="M68" s="25" t="str">
        <f>IF(Table2[[#This Row],[Closed]]="Yes","Closed","Open")</f>
        <v>Open</v>
      </c>
      <c r="N68" s="26">
        <f>Table2[[#This Row],[Rev. Date]]-DATE(2025,10,25)</f>
        <v>53</v>
      </c>
    </row>
    <row r="69" spans="1:14" ht="15" thickBot="1" x14ac:dyDescent="0.35">
      <c r="A69" s="1" t="s">
        <v>113</v>
      </c>
      <c r="B69" s="1" t="s">
        <v>114</v>
      </c>
      <c r="C69" s="19">
        <v>43</v>
      </c>
      <c r="D69" s="19">
        <v>0</v>
      </c>
      <c r="E69" s="19">
        <v>43</v>
      </c>
      <c r="F69" s="3">
        <v>45989</v>
      </c>
      <c r="G69" s="1" t="s">
        <v>11</v>
      </c>
      <c r="H69" s="23" t="str">
        <f>LEFT(Table2[[#This Row],['#]],3)</f>
        <v>FAO</v>
      </c>
      <c r="I69" s="24" t="str">
        <f>TEXT(Table2[[#This Row],[Rev. Date]],"yyyy-mm")</f>
        <v>2025-11</v>
      </c>
      <c r="J69" s="24">
        <f>IFERROR(Table2[[#This Row],[Exps.]]/Table2[[#This Row],[Allocated]],0)</f>
        <v>0</v>
      </c>
      <c r="K69" s="24" t="str">
        <f>IF(Table2[[#This Row],[Balance]]&lt;0,"Over","Within")</f>
        <v>Within</v>
      </c>
      <c r="L69" s="25">
        <f>IF(Table2[[#This Row],[Balance]]&lt;0, -Table2[[#This Row],[Balance]], 0)</f>
        <v>0</v>
      </c>
      <c r="M69" s="25" t="str">
        <f>IF(Table2[[#This Row],[Closed]]="Yes","Closed","Open")</f>
        <v>Open</v>
      </c>
      <c r="N69" s="26">
        <f>Table2[[#This Row],[Rev. Date]]-DATE(2025,10,25)</f>
        <v>34</v>
      </c>
    </row>
    <row r="70" spans="1:14" ht="15" thickBot="1" x14ac:dyDescent="0.35">
      <c r="A70" s="1" t="s">
        <v>115</v>
      </c>
      <c r="B70" s="1" t="s">
        <v>105</v>
      </c>
      <c r="C70" s="19">
        <v>200</v>
      </c>
      <c r="D70" s="19">
        <v>200</v>
      </c>
      <c r="E70" s="19">
        <v>0</v>
      </c>
      <c r="F70" s="3">
        <v>45988</v>
      </c>
      <c r="G70" s="1" t="s">
        <v>2</v>
      </c>
      <c r="H70" s="23" t="str">
        <f>LEFT(Table2[[#This Row],['#]],3)</f>
        <v>FAO</v>
      </c>
      <c r="I70" s="24" t="str">
        <f>TEXT(Table2[[#This Row],[Rev. Date]],"yyyy-mm")</f>
        <v>2025-11</v>
      </c>
      <c r="J70" s="24">
        <f>IFERROR(Table2[[#This Row],[Exps.]]/Table2[[#This Row],[Allocated]],0)</f>
        <v>1</v>
      </c>
      <c r="K70" s="24" t="str">
        <f>IF(Table2[[#This Row],[Balance]]&lt;0,"Over","Within")</f>
        <v>Within</v>
      </c>
      <c r="L70" s="25">
        <f>IF(Table2[[#This Row],[Balance]]&lt;0, -Table2[[#This Row],[Balance]], 0)</f>
        <v>0</v>
      </c>
      <c r="M70" s="25" t="str">
        <f>IF(Table2[[#This Row],[Closed]]="Yes","Closed","Open")</f>
        <v>Closed</v>
      </c>
      <c r="N70" s="26">
        <f>Table2[[#This Row],[Rev. Date]]-DATE(2025,10,25)</f>
        <v>33</v>
      </c>
    </row>
    <row r="71" spans="1:14" ht="21" thickBot="1" x14ac:dyDescent="0.35">
      <c r="A71" s="1" t="s">
        <v>116</v>
      </c>
      <c r="B71" s="1" t="s">
        <v>117</v>
      </c>
      <c r="C71" s="19">
        <v>3700</v>
      </c>
      <c r="D71" s="19">
        <v>0</v>
      </c>
      <c r="E71" s="19">
        <v>3700</v>
      </c>
      <c r="F71" s="3">
        <v>45986</v>
      </c>
      <c r="G71" s="1" t="s">
        <v>11</v>
      </c>
      <c r="H71" s="23" t="str">
        <f>LEFT(Table2[[#This Row],['#]],3)</f>
        <v>FAO</v>
      </c>
      <c r="I71" s="24" t="str">
        <f>TEXT(Table2[[#This Row],[Rev. Date]],"yyyy-mm")</f>
        <v>2025-11</v>
      </c>
      <c r="J71" s="24">
        <f>IFERROR(Table2[[#This Row],[Exps.]]/Table2[[#This Row],[Allocated]],0)</f>
        <v>0</v>
      </c>
      <c r="K71" s="24" t="str">
        <f>IF(Table2[[#This Row],[Balance]]&lt;0,"Over","Within")</f>
        <v>Within</v>
      </c>
      <c r="L71" s="25">
        <f>IF(Table2[[#This Row],[Balance]]&lt;0, -Table2[[#This Row],[Balance]], 0)</f>
        <v>0</v>
      </c>
      <c r="M71" s="25" t="str">
        <f>IF(Table2[[#This Row],[Closed]]="Yes","Closed","Open")</f>
        <v>Open</v>
      </c>
      <c r="N71" s="26">
        <f>Table2[[#This Row],[Rev. Date]]-DATE(2025,10,25)</f>
        <v>31</v>
      </c>
    </row>
    <row r="72" spans="1:14" ht="15" thickBot="1" x14ac:dyDescent="0.35">
      <c r="A72" s="1" t="s">
        <v>118</v>
      </c>
      <c r="B72" s="1" t="s">
        <v>105</v>
      </c>
      <c r="C72" s="19">
        <v>197</v>
      </c>
      <c r="D72" s="19">
        <v>0</v>
      </c>
      <c r="E72" s="19">
        <v>197</v>
      </c>
      <c r="F72" s="3">
        <v>46003</v>
      </c>
      <c r="G72" s="1" t="s">
        <v>11</v>
      </c>
      <c r="H72" s="23" t="str">
        <f>LEFT(Table2[[#This Row],['#]],3)</f>
        <v>FAO</v>
      </c>
      <c r="I72" s="24" t="str">
        <f>TEXT(Table2[[#This Row],[Rev. Date]],"yyyy-mm")</f>
        <v>2025-12</v>
      </c>
      <c r="J72" s="24">
        <f>IFERROR(Table2[[#This Row],[Exps.]]/Table2[[#This Row],[Allocated]],0)</f>
        <v>0</v>
      </c>
      <c r="K72" s="24" t="str">
        <f>IF(Table2[[#This Row],[Balance]]&lt;0,"Over","Within")</f>
        <v>Within</v>
      </c>
      <c r="L72" s="25">
        <f>IF(Table2[[#This Row],[Balance]]&lt;0, -Table2[[#This Row],[Balance]], 0)</f>
        <v>0</v>
      </c>
      <c r="M72" s="25" t="str">
        <f>IF(Table2[[#This Row],[Closed]]="Yes","Closed","Open")</f>
        <v>Open</v>
      </c>
      <c r="N72" s="26">
        <f>Table2[[#This Row],[Rev. Date]]-DATE(2025,10,25)</f>
        <v>48</v>
      </c>
    </row>
    <row r="73" spans="1:14" ht="21" thickBot="1" x14ac:dyDescent="0.35">
      <c r="A73" s="1" t="s">
        <v>119</v>
      </c>
      <c r="B73" s="1" t="s">
        <v>120</v>
      </c>
      <c r="C73" s="19">
        <v>149.36000000000001</v>
      </c>
      <c r="D73" s="19">
        <v>0</v>
      </c>
      <c r="E73" s="19">
        <v>149.36000000000001</v>
      </c>
      <c r="F73" s="3">
        <v>45982</v>
      </c>
      <c r="G73" s="1" t="s">
        <v>11</v>
      </c>
      <c r="H73" s="23" t="str">
        <f>LEFT(Table2[[#This Row],['#]],3)</f>
        <v>FAO</v>
      </c>
      <c r="I73" s="24" t="str">
        <f>TEXT(Table2[[#This Row],[Rev. Date]],"yyyy-mm")</f>
        <v>2025-11</v>
      </c>
      <c r="J73" s="24">
        <f>IFERROR(Table2[[#This Row],[Exps.]]/Table2[[#This Row],[Allocated]],0)</f>
        <v>0</v>
      </c>
      <c r="K73" s="24" t="str">
        <f>IF(Table2[[#This Row],[Balance]]&lt;0,"Over","Within")</f>
        <v>Within</v>
      </c>
      <c r="L73" s="25">
        <f>IF(Table2[[#This Row],[Balance]]&lt;0, -Table2[[#This Row],[Balance]], 0)</f>
        <v>0</v>
      </c>
      <c r="M73" s="25" t="str">
        <f>IF(Table2[[#This Row],[Closed]]="Yes","Closed","Open")</f>
        <v>Open</v>
      </c>
      <c r="N73" s="26">
        <f>Table2[[#This Row],[Rev. Date]]-DATE(2025,10,25)</f>
        <v>27</v>
      </c>
    </row>
    <row r="74" spans="1:14" ht="21" thickBot="1" x14ac:dyDescent="0.35">
      <c r="A74" s="1" t="s">
        <v>121</v>
      </c>
      <c r="B74" s="1" t="s">
        <v>122</v>
      </c>
      <c r="C74" s="19">
        <v>325.27999999999997</v>
      </c>
      <c r="D74" s="19">
        <v>0</v>
      </c>
      <c r="E74" s="19">
        <v>325.27999999999997</v>
      </c>
      <c r="F74" s="3">
        <v>45985</v>
      </c>
      <c r="G74" s="1" t="s">
        <v>11</v>
      </c>
      <c r="H74" s="23" t="str">
        <f>LEFT(Table2[[#This Row],['#]],3)</f>
        <v>FAO</v>
      </c>
      <c r="I74" s="24" t="str">
        <f>TEXT(Table2[[#This Row],[Rev. Date]],"yyyy-mm")</f>
        <v>2025-11</v>
      </c>
      <c r="J74" s="24">
        <f>IFERROR(Table2[[#This Row],[Exps.]]/Table2[[#This Row],[Allocated]],0)</f>
        <v>0</v>
      </c>
      <c r="K74" s="24" t="str">
        <f>IF(Table2[[#This Row],[Balance]]&lt;0,"Over","Within")</f>
        <v>Within</v>
      </c>
      <c r="L74" s="25">
        <f>IF(Table2[[#This Row],[Balance]]&lt;0, -Table2[[#This Row],[Balance]], 0)</f>
        <v>0</v>
      </c>
      <c r="M74" s="25" t="str">
        <f>IF(Table2[[#This Row],[Closed]]="Yes","Closed","Open")</f>
        <v>Open</v>
      </c>
      <c r="N74" s="26">
        <f>Table2[[#This Row],[Rev. Date]]-DATE(2025,10,25)</f>
        <v>30</v>
      </c>
    </row>
    <row r="75" spans="1:14" ht="21" thickBot="1" x14ac:dyDescent="0.35">
      <c r="A75" s="1" t="s">
        <v>123</v>
      </c>
      <c r="B75" s="1" t="s">
        <v>122</v>
      </c>
      <c r="C75" s="19">
        <v>420.8</v>
      </c>
      <c r="D75" s="19">
        <v>0</v>
      </c>
      <c r="E75" s="19">
        <v>420.8</v>
      </c>
      <c r="F75" s="3">
        <v>45985</v>
      </c>
      <c r="G75" s="1" t="s">
        <v>11</v>
      </c>
      <c r="H75" s="23" t="str">
        <f>LEFT(Table2[[#This Row],['#]],3)</f>
        <v>FAO</v>
      </c>
      <c r="I75" s="24" t="str">
        <f>TEXT(Table2[[#This Row],[Rev. Date]],"yyyy-mm")</f>
        <v>2025-11</v>
      </c>
      <c r="J75" s="24">
        <f>IFERROR(Table2[[#This Row],[Exps.]]/Table2[[#This Row],[Allocated]],0)</f>
        <v>0</v>
      </c>
      <c r="K75" s="24" t="str">
        <f>IF(Table2[[#This Row],[Balance]]&lt;0,"Over","Within")</f>
        <v>Within</v>
      </c>
      <c r="L75" s="25">
        <f>IF(Table2[[#This Row],[Balance]]&lt;0, -Table2[[#This Row],[Balance]], 0)</f>
        <v>0</v>
      </c>
      <c r="M75" s="25" t="str">
        <f>IF(Table2[[#This Row],[Closed]]="Yes","Closed","Open")</f>
        <v>Open</v>
      </c>
      <c r="N75" s="26">
        <f>Table2[[#This Row],[Rev. Date]]-DATE(2025,10,25)</f>
        <v>30</v>
      </c>
    </row>
    <row r="76" spans="1:14" ht="21" thickBot="1" x14ac:dyDescent="0.35">
      <c r="A76" s="1" t="s">
        <v>124</v>
      </c>
      <c r="B76" s="1" t="s">
        <v>122</v>
      </c>
      <c r="C76" s="19">
        <v>350.85</v>
      </c>
      <c r="D76" s="19">
        <v>0</v>
      </c>
      <c r="E76" s="19">
        <v>350.85</v>
      </c>
      <c r="F76" s="3">
        <v>45985</v>
      </c>
      <c r="G76" s="1" t="s">
        <v>11</v>
      </c>
      <c r="H76" s="23" t="str">
        <f>LEFT(Table2[[#This Row],['#]],3)</f>
        <v>FAO</v>
      </c>
      <c r="I76" s="24" t="str">
        <f>TEXT(Table2[[#This Row],[Rev. Date]],"yyyy-mm")</f>
        <v>2025-11</v>
      </c>
      <c r="J76" s="24">
        <f>IFERROR(Table2[[#This Row],[Exps.]]/Table2[[#This Row],[Allocated]],0)</f>
        <v>0</v>
      </c>
      <c r="K76" s="24" t="str">
        <f>IF(Table2[[#This Row],[Balance]]&lt;0,"Over","Within")</f>
        <v>Within</v>
      </c>
      <c r="L76" s="25">
        <f>IF(Table2[[#This Row],[Balance]]&lt;0, -Table2[[#This Row],[Balance]], 0)</f>
        <v>0</v>
      </c>
      <c r="M76" s="25" t="str">
        <f>IF(Table2[[#This Row],[Closed]]="Yes","Closed","Open")</f>
        <v>Open</v>
      </c>
      <c r="N76" s="26">
        <f>Table2[[#This Row],[Rev. Date]]-DATE(2025,10,25)</f>
        <v>30</v>
      </c>
    </row>
    <row r="77" spans="1:14" ht="15" thickBot="1" x14ac:dyDescent="0.35">
      <c r="A77" s="1" t="s">
        <v>125</v>
      </c>
      <c r="B77" s="1" t="s">
        <v>126</v>
      </c>
      <c r="C77" s="19">
        <v>3670</v>
      </c>
      <c r="D77" s="19">
        <v>0</v>
      </c>
      <c r="E77" s="19">
        <v>3670</v>
      </c>
      <c r="F77" s="3">
        <v>45989</v>
      </c>
      <c r="G77" s="1" t="s">
        <v>11</v>
      </c>
      <c r="H77" s="23" t="str">
        <f>LEFT(Table2[[#This Row],['#]],3)</f>
        <v>FAO</v>
      </c>
      <c r="I77" s="24" t="str">
        <f>TEXT(Table2[[#This Row],[Rev. Date]],"yyyy-mm")</f>
        <v>2025-11</v>
      </c>
      <c r="J77" s="24">
        <f>IFERROR(Table2[[#This Row],[Exps.]]/Table2[[#This Row],[Allocated]],0)</f>
        <v>0</v>
      </c>
      <c r="K77" s="24" t="str">
        <f>IF(Table2[[#This Row],[Balance]]&lt;0,"Over","Within")</f>
        <v>Within</v>
      </c>
      <c r="L77" s="25">
        <f>IF(Table2[[#This Row],[Balance]]&lt;0, -Table2[[#This Row],[Balance]], 0)</f>
        <v>0</v>
      </c>
      <c r="M77" s="25" t="str">
        <f>IF(Table2[[#This Row],[Closed]]="Yes","Closed","Open")</f>
        <v>Open</v>
      </c>
      <c r="N77" s="26">
        <f>Table2[[#This Row],[Rev. Date]]-DATE(2025,10,25)</f>
        <v>34</v>
      </c>
    </row>
    <row r="78" spans="1:14" ht="15" thickBot="1" x14ac:dyDescent="0.35">
      <c r="A78" s="1" t="s">
        <v>127</v>
      </c>
      <c r="B78" s="1" t="s">
        <v>39</v>
      </c>
      <c r="C78" s="19">
        <v>250</v>
      </c>
      <c r="D78" s="19">
        <v>0</v>
      </c>
      <c r="E78" s="19">
        <v>250</v>
      </c>
      <c r="F78" s="3">
        <v>45968</v>
      </c>
      <c r="G78" s="1" t="s">
        <v>11</v>
      </c>
      <c r="H78" s="23" t="str">
        <f>LEFT(Table2[[#This Row],['#]],3)</f>
        <v>FAO</v>
      </c>
      <c r="I78" s="24" t="str">
        <f>TEXT(Table2[[#This Row],[Rev. Date]],"yyyy-mm")</f>
        <v>2025-11</v>
      </c>
      <c r="J78" s="24">
        <f>IFERROR(Table2[[#This Row],[Exps.]]/Table2[[#This Row],[Allocated]],0)</f>
        <v>0</v>
      </c>
      <c r="K78" s="24" t="str">
        <f>IF(Table2[[#This Row],[Balance]]&lt;0,"Over","Within")</f>
        <v>Within</v>
      </c>
      <c r="L78" s="25">
        <f>IF(Table2[[#This Row],[Balance]]&lt;0, -Table2[[#This Row],[Balance]], 0)</f>
        <v>0</v>
      </c>
      <c r="M78" s="25" t="str">
        <f>IF(Table2[[#This Row],[Closed]]="Yes","Closed","Open")</f>
        <v>Open</v>
      </c>
      <c r="N78" s="26">
        <f>Table2[[#This Row],[Rev. Date]]-DATE(2025,10,25)</f>
        <v>13</v>
      </c>
    </row>
    <row r="79" spans="1:14" ht="21" thickBot="1" x14ac:dyDescent="0.35">
      <c r="A79" s="1" t="s">
        <v>128</v>
      </c>
      <c r="B79" s="1" t="s">
        <v>129</v>
      </c>
      <c r="C79" s="19">
        <v>707.5</v>
      </c>
      <c r="D79" s="19">
        <v>0</v>
      </c>
      <c r="E79" s="19">
        <v>707.5</v>
      </c>
      <c r="F79" s="3">
        <v>45968</v>
      </c>
      <c r="G79" s="1" t="s">
        <v>11</v>
      </c>
      <c r="H79" s="23" t="str">
        <f>LEFT(Table2[[#This Row],['#]],3)</f>
        <v>FAO</v>
      </c>
      <c r="I79" s="24" t="str">
        <f>TEXT(Table2[[#This Row],[Rev. Date]],"yyyy-mm")</f>
        <v>2025-11</v>
      </c>
      <c r="J79" s="24">
        <f>IFERROR(Table2[[#This Row],[Exps.]]/Table2[[#This Row],[Allocated]],0)</f>
        <v>0</v>
      </c>
      <c r="K79" s="24" t="str">
        <f>IF(Table2[[#This Row],[Balance]]&lt;0,"Over","Within")</f>
        <v>Within</v>
      </c>
      <c r="L79" s="25">
        <f>IF(Table2[[#This Row],[Balance]]&lt;0, -Table2[[#This Row],[Balance]], 0)</f>
        <v>0</v>
      </c>
      <c r="M79" s="25" t="str">
        <f>IF(Table2[[#This Row],[Closed]]="Yes","Closed","Open")</f>
        <v>Open</v>
      </c>
      <c r="N79" s="26">
        <f>Table2[[#This Row],[Rev. Date]]-DATE(2025,10,25)</f>
        <v>13</v>
      </c>
    </row>
    <row r="80" spans="1:14" ht="15" thickBot="1" x14ac:dyDescent="0.35">
      <c r="A80" s="1" t="s">
        <v>130</v>
      </c>
      <c r="B80" s="1" t="s">
        <v>1</v>
      </c>
      <c r="C80" s="19">
        <v>500</v>
      </c>
      <c r="D80" s="19">
        <v>0</v>
      </c>
      <c r="E80" s="19">
        <v>500</v>
      </c>
      <c r="F80" s="3">
        <v>46001</v>
      </c>
      <c r="G80" s="1" t="s">
        <v>11</v>
      </c>
      <c r="H80" s="23" t="str">
        <f>LEFT(Table2[[#This Row],['#]],3)</f>
        <v>FAO</v>
      </c>
      <c r="I80" s="24" t="str">
        <f>TEXT(Table2[[#This Row],[Rev. Date]],"yyyy-mm")</f>
        <v>2025-12</v>
      </c>
      <c r="J80" s="24">
        <f>IFERROR(Table2[[#This Row],[Exps.]]/Table2[[#This Row],[Allocated]],0)</f>
        <v>0</v>
      </c>
      <c r="K80" s="24" t="str">
        <f>IF(Table2[[#This Row],[Balance]]&lt;0,"Over","Within")</f>
        <v>Within</v>
      </c>
      <c r="L80" s="25">
        <f>IF(Table2[[#This Row],[Balance]]&lt;0, -Table2[[#This Row],[Balance]], 0)</f>
        <v>0</v>
      </c>
      <c r="M80" s="25" t="str">
        <f>IF(Table2[[#This Row],[Closed]]="Yes","Closed","Open")</f>
        <v>Open</v>
      </c>
      <c r="N80" s="26">
        <f>Table2[[#This Row],[Rev. Date]]-DATE(2025,10,25)</f>
        <v>46</v>
      </c>
    </row>
    <row r="81" spans="1:14" ht="15" thickBot="1" x14ac:dyDescent="0.35">
      <c r="A81" s="1" t="s">
        <v>131</v>
      </c>
      <c r="B81" s="1" t="s">
        <v>1</v>
      </c>
      <c r="C81" s="19">
        <v>500</v>
      </c>
      <c r="D81" s="19">
        <v>0</v>
      </c>
      <c r="E81" s="19">
        <v>500</v>
      </c>
      <c r="F81" s="3">
        <v>46008</v>
      </c>
      <c r="G81" s="1" t="s">
        <v>11</v>
      </c>
      <c r="H81" s="23" t="str">
        <f>LEFT(Table2[[#This Row],['#]],3)</f>
        <v>FAO</v>
      </c>
      <c r="I81" s="24" t="str">
        <f>TEXT(Table2[[#This Row],[Rev. Date]],"yyyy-mm")</f>
        <v>2025-12</v>
      </c>
      <c r="J81" s="24">
        <f>IFERROR(Table2[[#This Row],[Exps.]]/Table2[[#This Row],[Allocated]],0)</f>
        <v>0</v>
      </c>
      <c r="K81" s="24" t="str">
        <f>IF(Table2[[#This Row],[Balance]]&lt;0,"Over","Within")</f>
        <v>Within</v>
      </c>
      <c r="L81" s="25">
        <f>IF(Table2[[#This Row],[Balance]]&lt;0, -Table2[[#This Row],[Balance]], 0)</f>
        <v>0</v>
      </c>
      <c r="M81" s="25" t="str">
        <f>IF(Table2[[#This Row],[Closed]]="Yes","Closed","Open")</f>
        <v>Open</v>
      </c>
      <c r="N81" s="26">
        <f>Table2[[#This Row],[Rev. Date]]-DATE(2025,10,25)</f>
        <v>53</v>
      </c>
    </row>
    <row r="82" spans="1:14" ht="21" thickBot="1" x14ac:dyDescent="0.35">
      <c r="A82" s="1" t="s">
        <v>132</v>
      </c>
      <c r="B82" s="1" t="s">
        <v>133</v>
      </c>
      <c r="C82" s="19">
        <v>127.5</v>
      </c>
      <c r="D82" s="19">
        <v>0</v>
      </c>
      <c r="E82" s="19">
        <v>127.5</v>
      </c>
      <c r="F82" s="3">
        <v>45996</v>
      </c>
      <c r="G82" s="1" t="s">
        <v>11</v>
      </c>
      <c r="H82" s="23" t="str">
        <f>LEFT(Table2[[#This Row],['#]],3)</f>
        <v>FAO</v>
      </c>
      <c r="I82" s="24" t="str">
        <f>TEXT(Table2[[#This Row],[Rev. Date]],"yyyy-mm")</f>
        <v>2025-12</v>
      </c>
      <c r="J82" s="24">
        <f>IFERROR(Table2[[#This Row],[Exps.]]/Table2[[#This Row],[Allocated]],0)</f>
        <v>0</v>
      </c>
      <c r="K82" s="24" t="str">
        <f>IF(Table2[[#This Row],[Balance]]&lt;0,"Over","Within")</f>
        <v>Within</v>
      </c>
      <c r="L82" s="25">
        <f>IF(Table2[[#This Row],[Balance]]&lt;0, -Table2[[#This Row],[Balance]], 0)</f>
        <v>0</v>
      </c>
      <c r="M82" s="25" t="str">
        <f>IF(Table2[[#This Row],[Closed]]="Yes","Closed","Open")</f>
        <v>Open</v>
      </c>
      <c r="N82" s="26">
        <f>Table2[[#This Row],[Rev. Date]]-DATE(2025,10,25)</f>
        <v>41</v>
      </c>
    </row>
    <row r="83" spans="1:14" ht="15" thickBot="1" x14ac:dyDescent="0.35">
      <c r="A83" s="1" t="s">
        <v>134</v>
      </c>
      <c r="B83" s="1" t="s">
        <v>135</v>
      </c>
      <c r="C83" s="19">
        <v>2120</v>
      </c>
      <c r="D83" s="19">
        <v>0</v>
      </c>
      <c r="E83" s="19">
        <v>2120</v>
      </c>
      <c r="F83" s="3">
        <v>45999</v>
      </c>
      <c r="G83" s="1" t="s">
        <v>11</v>
      </c>
      <c r="H83" s="23" t="str">
        <f>LEFT(Table2[[#This Row],['#]],3)</f>
        <v>FAO</v>
      </c>
      <c r="I83" s="24" t="str">
        <f>TEXT(Table2[[#This Row],[Rev. Date]],"yyyy-mm")</f>
        <v>2025-12</v>
      </c>
      <c r="J83" s="24">
        <f>IFERROR(Table2[[#This Row],[Exps.]]/Table2[[#This Row],[Allocated]],0)</f>
        <v>0</v>
      </c>
      <c r="K83" s="24" t="str">
        <f>IF(Table2[[#This Row],[Balance]]&lt;0,"Over","Within")</f>
        <v>Within</v>
      </c>
      <c r="L83" s="25">
        <f>IF(Table2[[#This Row],[Balance]]&lt;0, -Table2[[#This Row],[Balance]], 0)</f>
        <v>0</v>
      </c>
      <c r="M83" s="25" t="str">
        <f>IF(Table2[[#This Row],[Closed]]="Yes","Closed","Open")</f>
        <v>Open</v>
      </c>
      <c r="N83" s="26">
        <f>Table2[[#This Row],[Rev. Date]]-DATE(2025,10,25)</f>
        <v>44</v>
      </c>
    </row>
    <row r="84" spans="1:14" ht="15" thickBot="1" x14ac:dyDescent="0.35">
      <c r="A84" s="1" t="s">
        <v>136</v>
      </c>
      <c r="B84" s="1" t="s">
        <v>137</v>
      </c>
      <c r="C84" s="19">
        <v>1764</v>
      </c>
      <c r="D84" s="19">
        <v>0</v>
      </c>
      <c r="E84" s="19">
        <v>1764</v>
      </c>
      <c r="F84" s="3">
        <v>46000</v>
      </c>
      <c r="G84" s="1" t="s">
        <v>11</v>
      </c>
      <c r="H84" s="23" t="str">
        <f>LEFT(Table2[[#This Row],['#]],3)</f>
        <v>FAO</v>
      </c>
      <c r="I84" s="24" t="str">
        <f>TEXT(Table2[[#This Row],[Rev. Date]],"yyyy-mm")</f>
        <v>2025-12</v>
      </c>
      <c r="J84" s="24">
        <f>IFERROR(Table2[[#This Row],[Exps.]]/Table2[[#This Row],[Allocated]],0)</f>
        <v>0</v>
      </c>
      <c r="K84" s="24" t="str">
        <f>IF(Table2[[#This Row],[Balance]]&lt;0,"Over","Within")</f>
        <v>Within</v>
      </c>
      <c r="L84" s="25">
        <f>IF(Table2[[#This Row],[Balance]]&lt;0, -Table2[[#This Row],[Balance]], 0)</f>
        <v>0</v>
      </c>
      <c r="M84" s="25" t="str">
        <f>IF(Table2[[#This Row],[Closed]]="Yes","Closed","Open")</f>
        <v>Open</v>
      </c>
      <c r="N84" s="26">
        <f>Table2[[#This Row],[Rev. Date]]-DATE(2025,10,25)</f>
        <v>45</v>
      </c>
    </row>
    <row r="85" spans="1:14" ht="15" thickBot="1" x14ac:dyDescent="0.35">
      <c r="A85" s="1" t="s">
        <v>138</v>
      </c>
      <c r="B85" s="1" t="s">
        <v>139</v>
      </c>
      <c r="C85" s="19">
        <v>3612.99</v>
      </c>
      <c r="D85" s="19">
        <v>0</v>
      </c>
      <c r="E85" s="19">
        <v>3612.99</v>
      </c>
      <c r="F85" s="3">
        <v>46088</v>
      </c>
      <c r="G85" s="1" t="s">
        <v>11</v>
      </c>
      <c r="H85" s="23" t="str">
        <f>LEFT(Table2[[#This Row],['#]],3)</f>
        <v>FAO</v>
      </c>
      <c r="I85" s="24" t="str">
        <f>TEXT(Table2[[#This Row],[Rev. Date]],"yyyy-mm")</f>
        <v>2026-03</v>
      </c>
      <c r="J85" s="24">
        <f>IFERROR(Table2[[#This Row],[Exps.]]/Table2[[#This Row],[Allocated]],0)</f>
        <v>0</v>
      </c>
      <c r="K85" s="24" t="str">
        <f>IF(Table2[[#This Row],[Balance]]&lt;0,"Over","Within")</f>
        <v>Within</v>
      </c>
      <c r="L85" s="25">
        <f>IF(Table2[[#This Row],[Balance]]&lt;0, -Table2[[#This Row],[Balance]], 0)</f>
        <v>0</v>
      </c>
      <c r="M85" s="25" t="str">
        <f>IF(Table2[[#This Row],[Closed]]="Yes","Closed","Open")</f>
        <v>Open</v>
      </c>
      <c r="N85" s="26">
        <f>Table2[[#This Row],[Rev. Date]]-DATE(2025,10,25)</f>
        <v>133</v>
      </c>
    </row>
    <row r="86" spans="1:14" ht="21" thickBot="1" x14ac:dyDescent="0.35">
      <c r="A86" s="1" t="s">
        <v>140</v>
      </c>
      <c r="B86" s="1" t="s">
        <v>141</v>
      </c>
      <c r="C86" s="19">
        <v>485</v>
      </c>
      <c r="D86" s="19">
        <v>513</v>
      </c>
      <c r="E86" s="19">
        <v>-28</v>
      </c>
      <c r="F86" s="3">
        <v>45968</v>
      </c>
      <c r="G86" s="1" t="s">
        <v>2</v>
      </c>
      <c r="H86" s="23" t="str">
        <f>LEFT(Table2[[#This Row],['#]],3)</f>
        <v>FAO</v>
      </c>
      <c r="I86" s="24" t="str">
        <f>TEXT(Table2[[#This Row],[Rev. Date]],"yyyy-mm")</f>
        <v>2025-11</v>
      </c>
      <c r="J86" s="24">
        <f>IFERROR(Table2[[#This Row],[Exps.]]/Table2[[#This Row],[Allocated]],0)</f>
        <v>1.0577319587628866</v>
      </c>
      <c r="K86" s="24" t="str">
        <f>IF(Table2[[#This Row],[Balance]]&lt;0,"Over","Within")</f>
        <v>Over</v>
      </c>
      <c r="L86" s="25">
        <f>IF(Table2[[#This Row],[Balance]]&lt;0, -Table2[[#This Row],[Balance]], 0)</f>
        <v>28</v>
      </c>
      <c r="M86" s="25" t="str">
        <f>IF(Table2[[#This Row],[Closed]]="Yes","Closed","Open")</f>
        <v>Closed</v>
      </c>
      <c r="N86" s="26">
        <f>Table2[[#This Row],[Rev. Date]]-DATE(2025,10,25)</f>
        <v>13</v>
      </c>
    </row>
    <row r="87" spans="1:14" ht="15" thickBot="1" x14ac:dyDescent="0.35">
      <c r="A87" s="1" t="s">
        <v>142</v>
      </c>
      <c r="B87" s="1" t="s">
        <v>143</v>
      </c>
      <c r="C87" s="19">
        <v>1875.85</v>
      </c>
      <c r="D87" s="19">
        <v>0</v>
      </c>
      <c r="E87" s="19">
        <v>1875.85</v>
      </c>
      <c r="F87" s="3">
        <v>46003</v>
      </c>
      <c r="G87" s="1" t="s">
        <v>11</v>
      </c>
      <c r="H87" s="23" t="str">
        <f>LEFT(Table2[[#This Row],['#]],3)</f>
        <v>FAO</v>
      </c>
      <c r="I87" s="24" t="str">
        <f>TEXT(Table2[[#This Row],[Rev. Date]],"yyyy-mm")</f>
        <v>2025-12</v>
      </c>
      <c r="J87" s="24">
        <f>IFERROR(Table2[[#This Row],[Exps.]]/Table2[[#This Row],[Allocated]],0)</f>
        <v>0</v>
      </c>
      <c r="K87" s="24" t="str">
        <f>IF(Table2[[#This Row],[Balance]]&lt;0,"Over","Within")</f>
        <v>Within</v>
      </c>
      <c r="L87" s="25">
        <f>IF(Table2[[#This Row],[Balance]]&lt;0, -Table2[[#This Row],[Balance]], 0)</f>
        <v>0</v>
      </c>
      <c r="M87" s="25" t="str">
        <f>IF(Table2[[#This Row],[Closed]]="Yes","Closed","Open")</f>
        <v>Open</v>
      </c>
      <c r="N87" s="26">
        <f>Table2[[#This Row],[Rev. Date]]-DATE(2025,10,25)</f>
        <v>48</v>
      </c>
    </row>
    <row r="88" spans="1:14" ht="15" thickBot="1" x14ac:dyDescent="0.35">
      <c r="A88" s="1" t="s">
        <v>144</v>
      </c>
      <c r="B88" s="1" t="s">
        <v>145</v>
      </c>
      <c r="C88" s="19">
        <v>3604.83</v>
      </c>
      <c r="D88" s="19">
        <v>0</v>
      </c>
      <c r="E88" s="19">
        <v>3604.83</v>
      </c>
      <c r="F88" s="3">
        <v>45996</v>
      </c>
      <c r="G88" s="1" t="s">
        <v>11</v>
      </c>
      <c r="H88" s="23" t="str">
        <f>LEFT(Table2[[#This Row],['#]],3)</f>
        <v>FAO</v>
      </c>
      <c r="I88" s="24" t="str">
        <f>TEXT(Table2[[#This Row],[Rev. Date]],"yyyy-mm")</f>
        <v>2025-12</v>
      </c>
      <c r="J88" s="24">
        <f>IFERROR(Table2[[#This Row],[Exps.]]/Table2[[#This Row],[Allocated]],0)</f>
        <v>0</v>
      </c>
      <c r="K88" s="24" t="str">
        <f>IF(Table2[[#This Row],[Balance]]&lt;0,"Over","Within")</f>
        <v>Within</v>
      </c>
      <c r="L88" s="25">
        <f>IF(Table2[[#This Row],[Balance]]&lt;0, -Table2[[#This Row],[Balance]], 0)</f>
        <v>0</v>
      </c>
      <c r="M88" s="25" t="str">
        <f>IF(Table2[[#This Row],[Closed]]="Yes","Closed","Open")</f>
        <v>Open</v>
      </c>
      <c r="N88" s="26">
        <f>Table2[[#This Row],[Rev. Date]]-DATE(2025,10,25)</f>
        <v>41</v>
      </c>
    </row>
    <row r="89" spans="1:14" ht="15" thickBot="1" x14ac:dyDescent="0.35">
      <c r="A89" s="1" t="s">
        <v>146</v>
      </c>
      <c r="B89" s="1" t="s">
        <v>147</v>
      </c>
      <c r="C89" s="19">
        <v>2190.34</v>
      </c>
      <c r="D89" s="19">
        <v>0</v>
      </c>
      <c r="E89" s="19">
        <v>2190.34</v>
      </c>
      <c r="F89" s="3">
        <v>45996</v>
      </c>
      <c r="G89" s="1" t="s">
        <v>11</v>
      </c>
      <c r="H89" s="23" t="str">
        <f>LEFT(Table2[[#This Row],['#]],3)</f>
        <v>FAO</v>
      </c>
      <c r="I89" s="24" t="str">
        <f>TEXT(Table2[[#This Row],[Rev. Date]],"yyyy-mm")</f>
        <v>2025-12</v>
      </c>
      <c r="J89" s="24">
        <f>IFERROR(Table2[[#This Row],[Exps.]]/Table2[[#This Row],[Allocated]],0)</f>
        <v>0</v>
      </c>
      <c r="K89" s="24" t="str">
        <f>IF(Table2[[#This Row],[Balance]]&lt;0,"Over","Within")</f>
        <v>Within</v>
      </c>
      <c r="L89" s="25">
        <f>IF(Table2[[#This Row],[Balance]]&lt;0, -Table2[[#This Row],[Balance]], 0)</f>
        <v>0</v>
      </c>
      <c r="M89" s="25" t="str">
        <f>IF(Table2[[#This Row],[Closed]]="Yes","Closed","Open")</f>
        <v>Open</v>
      </c>
      <c r="N89" s="26">
        <f>Table2[[#This Row],[Rev. Date]]-DATE(2025,10,25)</f>
        <v>41</v>
      </c>
    </row>
    <row r="90" spans="1:14" ht="15" thickBot="1" x14ac:dyDescent="0.35">
      <c r="A90" s="1" t="s">
        <v>148</v>
      </c>
      <c r="B90" s="4" t="s">
        <v>149</v>
      </c>
      <c r="C90" s="19">
        <v>200</v>
      </c>
      <c r="D90" s="19">
        <v>0</v>
      </c>
      <c r="E90" s="19">
        <v>200</v>
      </c>
      <c r="F90" s="3">
        <v>46114</v>
      </c>
      <c r="G90" s="1" t="s">
        <v>11</v>
      </c>
      <c r="H90" s="23" t="str">
        <f>LEFT(Table2[[#This Row],['#]],3)</f>
        <v>CRT</v>
      </c>
      <c r="I90" s="24" t="str">
        <f>TEXT(Table2[[#This Row],[Rev. Date]],"yyyy-mm")</f>
        <v>2026-04</v>
      </c>
      <c r="J90" s="24">
        <f>IFERROR(Table2[[#This Row],[Exps.]]/Table2[[#This Row],[Allocated]],0)</f>
        <v>0</v>
      </c>
      <c r="K90" s="24" t="str">
        <f>IF(Table2[[#This Row],[Balance]]&lt;0,"Over","Within")</f>
        <v>Within</v>
      </c>
      <c r="L90" s="25">
        <f>IF(Table2[[#This Row],[Balance]]&lt;0, -Table2[[#This Row],[Balance]], 0)</f>
        <v>0</v>
      </c>
      <c r="M90" s="25" t="str">
        <f>IF(Table2[[#This Row],[Closed]]="Yes","Closed","Open")</f>
        <v>Open</v>
      </c>
      <c r="N90" s="26">
        <f>Table2[[#This Row],[Rev. Date]]-DATE(2025,10,25)</f>
        <v>159</v>
      </c>
    </row>
    <row r="91" spans="1:14" ht="15" thickBot="1" x14ac:dyDescent="0.35">
      <c r="A91" s="1" t="s">
        <v>150</v>
      </c>
      <c r="B91" s="4" t="s">
        <v>149</v>
      </c>
      <c r="C91" s="19">
        <v>450</v>
      </c>
      <c r="D91" s="19">
        <v>0</v>
      </c>
      <c r="E91" s="19">
        <v>450</v>
      </c>
      <c r="F91" s="3">
        <v>46031</v>
      </c>
      <c r="G91" s="1" t="s">
        <v>11</v>
      </c>
      <c r="H91" s="23" t="str">
        <f>LEFT(Table2[[#This Row],['#]],3)</f>
        <v>CRT</v>
      </c>
      <c r="I91" s="24" t="str">
        <f>TEXT(Table2[[#This Row],[Rev. Date]],"yyyy-mm")</f>
        <v>2026-01</v>
      </c>
      <c r="J91" s="24">
        <f>IFERROR(Table2[[#This Row],[Exps.]]/Table2[[#This Row],[Allocated]],0)</f>
        <v>0</v>
      </c>
      <c r="K91" s="24" t="str">
        <f>IF(Table2[[#This Row],[Balance]]&lt;0,"Over","Within")</f>
        <v>Within</v>
      </c>
      <c r="L91" s="25">
        <f>IF(Table2[[#This Row],[Balance]]&lt;0, -Table2[[#This Row],[Balance]], 0)</f>
        <v>0</v>
      </c>
      <c r="M91" s="25" t="str">
        <f>IF(Table2[[#This Row],[Closed]]="Yes","Closed","Open")</f>
        <v>Open</v>
      </c>
      <c r="N91" s="26">
        <f>Table2[[#This Row],[Rev. Date]]-DATE(2025,10,25)</f>
        <v>76</v>
      </c>
    </row>
    <row r="92" spans="1:14" ht="15" thickBot="1" x14ac:dyDescent="0.35">
      <c r="A92" s="1" t="s">
        <v>151</v>
      </c>
      <c r="B92" s="1" t="s">
        <v>152</v>
      </c>
      <c r="C92" s="19">
        <v>700</v>
      </c>
      <c r="D92" s="19">
        <v>0</v>
      </c>
      <c r="E92" s="19">
        <v>700</v>
      </c>
      <c r="F92" s="3">
        <v>46094</v>
      </c>
      <c r="G92" s="1" t="s">
        <v>11</v>
      </c>
      <c r="H92" s="23" t="str">
        <f>LEFT(Table2[[#This Row],['#]],3)</f>
        <v>FAO</v>
      </c>
      <c r="I92" s="24" t="str">
        <f>TEXT(Table2[[#This Row],[Rev. Date]],"yyyy-mm")</f>
        <v>2026-03</v>
      </c>
      <c r="J92" s="24">
        <f>IFERROR(Table2[[#This Row],[Exps.]]/Table2[[#This Row],[Allocated]],0)</f>
        <v>0</v>
      </c>
      <c r="K92" s="24" t="str">
        <f>IF(Table2[[#This Row],[Balance]]&lt;0,"Over","Within")</f>
        <v>Within</v>
      </c>
      <c r="L92" s="25">
        <f>IF(Table2[[#This Row],[Balance]]&lt;0, -Table2[[#This Row],[Balance]], 0)</f>
        <v>0</v>
      </c>
      <c r="M92" s="25" t="str">
        <f>IF(Table2[[#This Row],[Closed]]="Yes","Closed","Open")</f>
        <v>Open</v>
      </c>
      <c r="N92" s="26">
        <f>Table2[[#This Row],[Rev. Date]]-DATE(2025,10,25)</f>
        <v>139</v>
      </c>
    </row>
    <row r="93" spans="1:14" ht="15" thickBot="1" x14ac:dyDescent="0.35">
      <c r="A93" s="1" t="s">
        <v>153</v>
      </c>
      <c r="B93" s="1" t="s">
        <v>154</v>
      </c>
      <c r="C93" s="19">
        <v>1422.96</v>
      </c>
      <c r="D93" s="19">
        <v>0</v>
      </c>
      <c r="E93" s="19">
        <v>1422.96</v>
      </c>
      <c r="F93" s="3">
        <v>45999</v>
      </c>
      <c r="G93" s="1" t="s">
        <v>11</v>
      </c>
      <c r="H93" s="23" t="str">
        <f>LEFT(Table2[[#This Row],['#]],3)</f>
        <v>FAO</v>
      </c>
      <c r="I93" s="24" t="str">
        <f>TEXT(Table2[[#This Row],[Rev. Date]],"yyyy-mm")</f>
        <v>2025-12</v>
      </c>
      <c r="J93" s="24">
        <f>IFERROR(Table2[[#This Row],[Exps.]]/Table2[[#This Row],[Allocated]],0)</f>
        <v>0</v>
      </c>
      <c r="K93" s="24" t="str">
        <f>IF(Table2[[#This Row],[Balance]]&lt;0,"Over","Within")</f>
        <v>Within</v>
      </c>
      <c r="L93" s="25">
        <f>IF(Table2[[#This Row],[Balance]]&lt;0, -Table2[[#This Row],[Balance]], 0)</f>
        <v>0</v>
      </c>
      <c r="M93" s="25" t="str">
        <f>IF(Table2[[#This Row],[Closed]]="Yes","Closed","Open")</f>
        <v>Open</v>
      </c>
      <c r="N93" s="26">
        <f>Table2[[#This Row],[Rev. Date]]-DATE(2025,10,25)</f>
        <v>44</v>
      </c>
    </row>
    <row r="94" spans="1:14" ht="15" thickBot="1" x14ac:dyDescent="0.35">
      <c r="A94" s="1" t="s">
        <v>155</v>
      </c>
      <c r="B94" s="1" t="s">
        <v>156</v>
      </c>
      <c r="C94" s="19">
        <v>144.52000000000001</v>
      </c>
      <c r="D94" s="19">
        <v>0</v>
      </c>
      <c r="E94" s="19">
        <v>144.52000000000001</v>
      </c>
      <c r="F94" s="3">
        <v>46003</v>
      </c>
      <c r="G94" s="1" t="s">
        <v>11</v>
      </c>
      <c r="H94" s="23" t="str">
        <f>LEFT(Table2[[#This Row],['#]],3)</f>
        <v>FAO</v>
      </c>
      <c r="I94" s="24" t="str">
        <f>TEXT(Table2[[#This Row],[Rev. Date]],"yyyy-mm")</f>
        <v>2025-12</v>
      </c>
      <c r="J94" s="24">
        <f>IFERROR(Table2[[#This Row],[Exps.]]/Table2[[#This Row],[Allocated]],0)</f>
        <v>0</v>
      </c>
      <c r="K94" s="24" t="str">
        <f>IF(Table2[[#This Row],[Balance]]&lt;0,"Over","Within")</f>
        <v>Within</v>
      </c>
      <c r="L94" s="25">
        <f>IF(Table2[[#This Row],[Balance]]&lt;0, -Table2[[#This Row],[Balance]], 0)</f>
        <v>0</v>
      </c>
      <c r="M94" s="25" t="str">
        <f>IF(Table2[[#This Row],[Closed]]="Yes","Closed","Open")</f>
        <v>Open</v>
      </c>
      <c r="N94" s="26">
        <f>Table2[[#This Row],[Rev. Date]]-DATE(2025,10,25)</f>
        <v>48</v>
      </c>
    </row>
    <row r="95" spans="1:14" ht="15" thickBot="1" x14ac:dyDescent="0.35">
      <c r="A95" s="1" t="s">
        <v>157</v>
      </c>
      <c r="B95" s="1" t="s">
        <v>1</v>
      </c>
      <c r="C95" s="19">
        <v>900</v>
      </c>
      <c r="D95" s="19">
        <v>0</v>
      </c>
      <c r="E95" s="19">
        <v>900</v>
      </c>
      <c r="F95" s="3">
        <v>46069</v>
      </c>
      <c r="G95" s="1" t="s">
        <v>11</v>
      </c>
      <c r="H95" s="23" t="str">
        <f>LEFT(Table2[[#This Row],['#]],3)</f>
        <v>FAO</v>
      </c>
      <c r="I95" s="24" t="str">
        <f>TEXT(Table2[[#This Row],[Rev. Date]],"yyyy-mm")</f>
        <v>2026-02</v>
      </c>
      <c r="J95" s="24">
        <f>IFERROR(Table2[[#This Row],[Exps.]]/Table2[[#This Row],[Allocated]],0)</f>
        <v>0</v>
      </c>
      <c r="K95" s="24" t="str">
        <f>IF(Table2[[#This Row],[Balance]]&lt;0,"Over","Within")</f>
        <v>Within</v>
      </c>
      <c r="L95" s="25">
        <f>IF(Table2[[#This Row],[Balance]]&lt;0, -Table2[[#This Row],[Balance]], 0)</f>
        <v>0</v>
      </c>
      <c r="M95" s="25" t="str">
        <f>IF(Table2[[#This Row],[Closed]]="Yes","Closed","Open")</f>
        <v>Open</v>
      </c>
      <c r="N95" s="26">
        <f>Table2[[#This Row],[Rev. Date]]-DATE(2025,10,25)</f>
        <v>114</v>
      </c>
    </row>
    <row r="96" spans="1:14" ht="15" thickBot="1" x14ac:dyDescent="0.35">
      <c r="A96" s="1" t="s">
        <v>158</v>
      </c>
      <c r="B96" s="1" t="s">
        <v>159</v>
      </c>
      <c r="C96" s="19">
        <v>185.9</v>
      </c>
      <c r="D96" s="19">
        <v>0</v>
      </c>
      <c r="E96" s="19">
        <v>185.9</v>
      </c>
      <c r="F96" s="3">
        <v>45999</v>
      </c>
      <c r="G96" s="1" t="s">
        <v>11</v>
      </c>
      <c r="H96" s="23" t="str">
        <f>LEFT(Table2[[#This Row],['#]],3)</f>
        <v>FAO</v>
      </c>
      <c r="I96" s="24" t="str">
        <f>TEXT(Table2[[#This Row],[Rev. Date]],"yyyy-mm")</f>
        <v>2025-12</v>
      </c>
      <c r="J96" s="24">
        <f>IFERROR(Table2[[#This Row],[Exps.]]/Table2[[#This Row],[Allocated]],0)</f>
        <v>0</v>
      </c>
      <c r="K96" s="24" t="str">
        <f>IF(Table2[[#This Row],[Balance]]&lt;0,"Over","Within")</f>
        <v>Within</v>
      </c>
      <c r="L96" s="25">
        <f>IF(Table2[[#This Row],[Balance]]&lt;0, -Table2[[#This Row],[Balance]], 0)</f>
        <v>0</v>
      </c>
      <c r="M96" s="25" t="str">
        <f>IF(Table2[[#This Row],[Closed]]="Yes","Closed","Open")</f>
        <v>Open</v>
      </c>
      <c r="N96" s="26">
        <f>Table2[[#This Row],[Rev. Date]]-DATE(2025,10,25)</f>
        <v>44</v>
      </c>
    </row>
    <row r="97" spans="1:14" ht="15" thickBot="1" x14ac:dyDescent="0.35">
      <c r="A97" s="1" t="s">
        <v>160</v>
      </c>
      <c r="B97" s="1" t="s">
        <v>161</v>
      </c>
      <c r="C97" s="19">
        <v>3677.81</v>
      </c>
      <c r="D97" s="19">
        <v>0</v>
      </c>
      <c r="E97" s="19">
        <v>3677.81</v>
      </c>
      <c r="F97" s="3">
        <v>45999</v>
      </c>
      <c r="G97" s="1" t="s">
        <v>11</v>
      </c>
      <c r="H97" s="23" t="str">
        <f>LEFT(Table2[[#This Row],['#]],3)</f>
        <v>FAO</v>
      </c>
      <c r="I97" s="24" t="str">
        <f>TEXT(Table2[[#This Row],[Rev. Date]],"yyyy-mm")</f>
        <v>2025-12</v>
      </c>
      <c r="J97" s="24">
        <f>IFERROR(Table2[[#This Row],[Exps.]]/Table2[[#This Row],[Allocated]],0)</f>
        <v>0</v>
      </c>
      <c r="K97" s="24" t="str">
        <f>IF(Table2[[#This Row],[Balance]]&lt;0,"Over","Within")</f>
        <v>Within</v>
      </c>
      <c r="L97" s="25">
        <f>IF(Table2[[#This Row],[Balance]]&lt;0, -Table2[[#This Row],[Balance]], 0)</f>
        <v>0</v>
      </c>
      <c r="M97" s="25" t="str">
        <f>IF(Table2[[#This Row],[Closed]]="Yes","Closed","Open")</f>
        <v>Open</v>
      </c>
      <c r="N97" s="26">
        <f>Table2[[#This Row],[Rev. Date]]-DATE(2025,10,25)</f>
        <v>44</v>
      </c>
    </row>
    <row r="98" spans="1:14" ht="15" thickBot="1" x14ac:dyDescent="0.35">
      <c r="A98" s="1" t="s">
        <v>162</v>
      </c>
      <c r="B98" s="1" t="s">
        <v>163</v>
      </c>
      <c r="C98" s="19">
        <v>8550</v>
      </c>
      <c r="D98" s="19">
        <v>0</v>
      </c>
      <c r="E98" s="19">
        <v>8550</v>
      </c>
      <c r="F98" s="3">
        <v>45957</v>
      </c>
      <c r="G98" s="1" t="s">
        <v>11</v>
      </c>
      <c r="H98" s="23" t="str">
        <f>LEFT(Table2[[#This Row],['#]],3)</f>
        <v xml:space="preserve">FB </v>
      </c>
      <c r="I98" s="24" t="str">
        <f>TEXT(Table2[[#This Row],[Rev. Date]],"yyyy-mm")</f>
        <v>2025-10</v>
      </c>
      <c r="J98" s="24">
        <f>IFERROR(Table2[[#This Row],[Exps.]]/Table2[[#This Row],[Allocated]],0)</f>
        <v>0</v>
      </c>
      <c r="K98" s="24" t="str">
        <f>IF(Table2[[#This Row],[Balance]]&lt;0,"Over","Within")</f>
        <v>Within</v>
      </c>
      <c r="L98" s="25">
        <f>IF(Table2[[#This Row],[Balance]]&lt;0, -Table2[[#This Row],[Balance]], 0)</f>
        <v>0</v>
      </c>
      <c r="M98" s="25" t="str">
        <f>IF(Table2[[#This Row],[Closed]]="Yes","Closed","Open")</f>
        <v>Open</v>
      </c>
      <c r="N98" s="26">
        <f>Table2[[#This Row],[Rev. Date]]-DATE(2025,10,25)</f>
        <v>2</v>
      </c>
    </row>
    <row r="99" spans="1:14" ht="21" thickBot="1" x14ac:dyDescent="0.35">
      <c r="A99" s="1" t="s">
        <v>164</v>
      </c>
      <c r="B99" s="1" t="s">
        <v>41</v>
      </c>
      <c r="C99" s="19">
        <v>1116</v>
      </c>
      <c r="D99" s="19">
        <v>0</v>
      </c>
      <c r="E99" s="19">
        <v>1116</v>
      </c>
      <c r="F99" s="3">
        <v>46090</v>
      </c>
      <c r="G99" s="1" t="s">
        <v>11</v>
      </c>
      <c r="H99" s="23" t="str">
        <f>LEFT(Table2[[#This Row],['#]],3)</f>
        <v xml:space="preserve">FB </v>
      </c>
      <c r="I99" s="24" t="str">
        <f>TEXT(Table2[[#This Row],[Rev. Date]],"yyyy-mm")</f>
        <v>2026-03</v>
      </c>
      <c r="J99" s="24">
        <f>IFERROR(Table2[[#This Row],[Exps.]]/Table2[[#This Row],[Allocated]],0)</f>
        <v>0</v>
      </c>
      <c r="K99" s="24" t="str">
        <f>IF(Table2[[#This Row],[Balance]]&lt;0,"Over","Within")</f>
        <v>Within</v>
      </c>
      <c r="L99" s="25">
        <f>IF(Table2[[#This Row],[Balance]]&lt;0, -Table2[[#This Row],[Balance]], 0)</f>
        <v>0</v>
      </c>
      <c r="M99" s="25" t="str">
        <f>IF(Table2[[#This Row],[Closed]]="Yes","Closed","Open")</f>
        <v>Open</v>
      </c>
      <c r="N99" s="26">
        <f>Table2[[#This Row],[Rev. Date]]-DATE(2025,10,25)</f>
        <v>135</v>
      </c>
    </row>
    <row r="100" spans="1:14" ht="21" thickBot="1" x14ac:dyDescent="0.35">
      <c r="A100" s="1" t="s">
        <v>165</v>
      </c>
      <c r="B100" s="1" t="s">
        <v>41</v>
      </c>
      <c r="C100" s="19">
        <v>1001.36</v>
      </c>
      <c r="D100" s="19">
        <v>0</v>
      </c>
      <c r="E100" s="19">
        <v>1001.36</v>
      </c>
      <c r="F100" s="3">
        <v>46090</v>
      </c>
      <c r="G100" s="1" t="s">
        <v>11</v>
      </c>
      <c r="H100" s="23" t="str">
        <f>LEFT(Table2[[#This Row],['#]],3)</f>
        <v xml:space="preserve">FB </v>
      </c>
      <c r="I100" s="24" t="str">
        <f>TEXT(Table2[[#This Row],[Rev. Date]],"yyyy-mm")</f>
        <v>2026-03</v>
      </c>
      <c r="J100" s="24">
        <f>IFERROR(Table2[[#This Row],[Exps.]]/Table2[[#This Row],[Allocated]],0)</f>
        <v>0</v>
      </c>
      <c r="K100" s="24" t="str">
        <f>IF(Table2[[#This Row],[Balance]]&lt;0,"Over","Within")</f>
        <v>Within</v>
      </c>
      <c r="L100" s="25">
        <f>IF(Table2[[#This Row],[Balance]]&lt;0, -Table2[[#This Row],[Balance]], 0)</f>
        <v>0</v>
      </c>
      <c r="M100" s="25" t="str">
        <f>IF(Table2[[#This Row],[Closed]]="Yes","Closed","Open")</f>
        <v>Open</v>
      </c>
      <c r="N100" s="26">
        <f>Table2[[#This Row],[Rev. Date]]-DATE(2025,10,25)</f>
        <v>135</v>
      </c>
    </row>
    <row r="101" spans="1:14" ht="15" thickBot="1" x14ac:dyDescent="0.35">
      <c r="A101" s="1" t="s">
        <v>166</v>
      </c>
      <c r="B101" s="1" t="s">
        <v>167</v>
      </c>
      <c r="C101" s="19">
        <v>21836.77</v>
      </c>
      <c r="D101" s="19">
        <v>0</v>
      </c>
      <c r="E101" s="19">
        <v>21836.77</v>
      </c>
      <c r="F101" s="3">
        <v>46174</v>
      </c>
      <c r="G101" s="1" t="s">
        <v>11</v>
      </c>
      <c r="H101" s="23" t="str">
        <f>LEFT(Table2[[#This Row],['#]],3)</f>
        <v xml:space="preserve">FB </v>
      </c>
      <c r="I101" s="24" t="str">
        <f>TEXT(Table2[[#This Row],[Rev. Date]],"yyyy-mm")</f>
        <v>2026-06</v>
      </c>
      <c r="J101" s="24">
        <f>IFERROR(Table2[[#This Row],[Exps.]]/Table2[[#This Row],[Allocated]],0)</f>
        <v>0</v>
      </c>
      <c r="K101" s="24" t="str">
        <f>IF(Table2[[#This Row],[Balance]]&lt;0,"Over","Within")</f>
        <v>Within</v>
      </c>
      <c r="L101" s="25">
        <f>IF(Table2[[#This Row],[Balance]]&lt;0, -Table2[[#This Row],[Balance]], 0)</f>
        <v>0</v>
      </c>
      <c r="M101" s="25" t="str">
        <f>IF(Table2[[#This Row],[Closed]]="Yes","Closed","Open")</f>
        <v>Open</v>
      </c>
      <c r="N101" s="26">
        <f>Table2[[#This Row],[Rev. Date]]-DATE(2025,10,25)</f>
        <v>219</v>
      </c>
    </row>
    <row r="102" spans="1:14" ht="21" thickBot="1" x14ac:dyDescent="0.35">
      <c r="A102" s="1" t="s">
        <v>168</v>
      </c>
      <c r="B102" s="1" t="s">
        <v>10</v>
      </c>
      <c r="C102" s="19">
        <v>967.38</v>
      </c>
      <c r="D102" s="19">
        <v>0</v>
      </c>
      <c r="E102" s="19">
        <v>967.38</v>
      </c>
      <c r="F102" s="3">
        <v>46146</v>
      </c>
      <c r="G102" s="1" t="s">
        <v>11</v>
      </c>
      <c r="H102" s="23" t="str">
        <f>LEFT(Table2[[#This Row],['#]],3)</f>
        <v xml:space="preserve">FB </v>
      </c>
      <c r="I102" s="24" t="str">
        <f>TEXT(Table2[[#This Row],[Rev. Date]],"yyyy-mm")</f>
        <v>2026-05</v>
      </c>
      <c r="J102" s="24">
        <f>IFERROR(Table2[[#This Row],[Exps.]]/Table2[[#This Row],[Allocated]],0)</f>
        <v>0</v>
      </c>
      <c r="K102" s="24" t="str">
        <f>IF(Table2[[#This Row],[Balance]]&lt;0,"Over","Within")</f>
        <v>Within</v>
      </c>
      <c r="L102" s="25">
        <f>IF(Table2[[#This Row],[Balance]]&lt;0, -Table2[[#This Row],[Balance]], 0)</f>
        <v>0</v>
      </c>
      <c r="M102" s="25" t="str">
        <f>IF(Table2[[#This Row],[Closed]]="Yes","Closed","Open")</f>
        <v>Open</v>
      </c>
      <c r="N102" s="26">
        <f>Table2[[#This Row],[Rev. Date]]-DATE(2025,10,25)</f>
        <v>191</v>
      </c>
    </row>
    <row r="103" spans="1:14" ht="21" thickBot="1" x14ac:dyDescent="0.35">
      <c r="A103" s="1" t="s">
        <v>169</v>
      </c>
      <c r="B103" s="1" t="s">
        <v>10</v>
      </c>
      <c r="C103" s="19">
        <v>1316.59</v>
      </c>
      <c r="D103" s="19">
        <v>0</v>
      </c>
      <c r="E103" s="19">
        <v>1316.59</v>
      </c>
      <c r="F103" s="3">
        <v>46168</v>
      </c>
      <c r="G103" s="1" t="s">
        <v>11</v>
      </c>
      <c r="H103" s="23" t="str">
        <f>LEFT(Table2[[#This Row],['#]],3)</f>
        <v>FB-</v>
      </c>
      <c r="I103" s="24" t="str">
        <f>TEXT(Table2[[#This Row],[Rev. Date]],"yyyy-mm")</f>
        <v>2026-05</v>
      </c>
      <c r="J103" s="24">
        <f>IFERROR(Table2[[#This Row],[Exps.]]/Table2[[#This Row],[Allocated]],0)</f>
        <v>0</v>
      </c>
      <c r="K103" s="24" t="str">
        <f>IF(Table2[[#This Row],[Balance]]&lt;0,"Over","Within")</f>
        <v>Within</v>
      </c>
      <c r="L103" s="25">
        <f>IF(Table2[[#This Row],[Balance]]&lt;0, -Table2[[#This Row],[Balance]], 0)</f>
        <v>0</v>
      </c>
      <c r="M103" s="25" t="str">
        <f>IF(Table2[[#This Row],[Closed]]="Yes","Closed","Open")</f>
        <v>Open</v>
      </c>
      <c r="N103" s="26">
        <f>Table2[[#This Row],[Rev. Date]]-DATE(2025,10,25)</f>
        <v>213</v>
      </c>
    </row>
    <row r="104" spans="1:14" ht="21" thickBot="1" x14ac:dyDescent="0.35">
      <c r="A104" s="5" t="s">
        <v>170</v>
      </c>
      <c r="B104" s="5" t="s">
        <v>10</v>
      </c>
      <c r="C104" s="20">
        <v>3598.34</v>
      </c>
      <c r="D104" s="20">
        <v>0</v>
      </c>
      <c r="E104" s="20">
        <v>3598.34</v>
      </c>
      <c r="F104" s="6">
        <v>46168</v>
      </c>
      <c r="G104" s="5" t="s">
        <v>11</v>
      </c>
      <c r="H104" s="23" t="str">
        <f>LEFT(Table2[[#This Row],['#]],3)</f>
        <v xml:space="preserve">FB </v>
      </c>
      <c r="I104" s="24" t="str">
        <f>TEXT(Table2[[#This Row],[Rev. Date]],"yyyy-mm")</f>
        <v>2026-05</v>
      </c>
      <c r="J104" s="24">
        <f>IFERROR(Table2[[#This Row],[Exps.]]/Table2[[#This Row],[Allocated]],0)</f>
        <v>0</v>
      </c>
      <c r="K104" s="24" t="str">
        <f>IF(Table2[[#This Row],[Balance]]&lt;0,"Over","Within")</f>
        <v>Within</v>
      </c>
      <c r="L104" s="25">
        <f>IF(Table2[[#This Row],[Balance]]&lt;0, -Table2[[#This Row],[Balance]], 0)</f>
        <v>0</v>
      </c>
      <c r="M104" s="25" t="str">
        <f>IF(Table2[[#This Row],[Closed]]="Yes","Closed","Open")</f>
        <v>Open</v>
      </c>
      <c r="N104" s="26">
        <f>Table2[[#This Row],[Rev. Date]]-DATE(2025,10,25)</f>
        <v>213</v>
      </c>
    </row>
    <row r="105" spans="1:14" ht="15" thickBot="1" x14ac:dyDescent="0.35">
      <c r="A105" s="1" t="s">
        <v>171</v>
      </c>
      <c r="B105" s="4" t="s">
        <v>149</v>
      </c>
      <c r="C105" s="19">
        <v>500</v>
      </c>
      <c r="D105" s="19">
        <v>500</v>
      </c>
      <c r="E105" s="19">
        <v>0</v>
      </c>
      <c r="F105" s="3">
        <v>45906</v>
      </c>
      <c r="G105" s="1" t="s">
        <v>2</v>
      </c>
      <c r="H105" s="23" t="str">
        <f>LEFT(Table2[[#This Row],['#]],3)</f>
        <v>CRT</v>
      </c>
      <c r="I105" s="24" t="str">
        <f>TEXT(Table2[[#This Row],[Rev. Date]],"yyyy-mm")</f>
        <v>2025-09</v>
      </c>
      <c r="J105" s="24">
        <f>IFERROR(Table2[[#This Row],[Exps.]]/Table2[[#This Row],[Allocated]],0)</f>
        <v>1</v>
      </c>
      <c r="K105" s="24" t="str">
        <f>IF(Table2[[#This Row],[Balance]]&lt;0,"Over","Within")</f>
        <v>Within</v>
      </c>
      <c r="L105" s="25">
        <f>IF(Table2[[#This Row],[Balance]]&lt;0, -Table2[[#This Row],[Balance]], 0)</f>
        <v>0</v>
      </c>
      <c r="M105" s="25" t="str">
        <f>IF(Table2[[#This Row],[Closed]]="Yes","Closed","Open")</f>
        <v>Closed</v>
      </c>
      <c r="N105" s="26">
        <f>Table2[[#This Row],[Rev. Date]]-DATE(2025,10,25)</f>
        <v>-49</v>
      </c>
    </row>
    <row r="106" spans="1:14" ht="15" thickBot="1" x14ac:dyDescent="0.35">
      <c r="A106" s="1" t="s">
        <v>172</v>
      </c>
      <c r="B106" s="4" t="s">
        <v>149</v>
      </c>
      <c r="C106" s="19">
        <v>500</v>
      </c>
      <c r="D106" s="19">
        <v>500</v>
      </c>
      <c r="E106" s="19">
        <v>0</v>
      </c>
      <c r="F106" s="3">
        <v>45924</v>
      </c>
      <c r="G106" s="1" t="s">
        <v>2</v>
      </c>
      <c r="H106" s="23" t="str">
        <f>LEFT(Table2[[#This Row],['#]],3)</f>
        <v>CRT</v>
      </c>
      <c r="I106" s="24" t="str">
        <f>TEXT(Table2[[#This Row],[Rev. Date]],"yyyy-mm")</f>
        <v>2025-09</v>
      </c>
      <c r="J106" s="24">
        <f>IFERROR(Table2[[#This Row],[Exps.]]/Table2[[#This Row],[Allocated]],0)</f>
        <v>1</v>
      </c>
      <c r="K106" s="24" t="str">
        <f>IF(Table2[[#This Row],[Balance]]&lt;0,"Over","Within")</f>
        <v>Within</v>
      </c>
      <c r="L106" s="25">
        <f>IF(Table2[[#This Row],[Balance]]&lt;0, -Table2[[#This Row],[Balance]], 0)</f>
        <v>0</v>
      </c>
      <c r="M106" s="25" t="str">
        <f>IF(Table2[[#This Row],[Closed]]="Yes","Closed","Open")</f>
        <v>Closed</v>
      </c>
      <c r="N106" s="26">
        <f>Table2[[#This Row],[Rev. Date]]-DATE(2025,10,25)</f>
        <v>-31</v>
      </c>
    </row>
    <row r="107" spans="1:14" ht="15" thickBot="1" x14ac:dyDescent="0.35">
      <c r="A107" s="1" t="s">
        <v>173</v>
      </c>
      <c r="B107" s="4" t="s">
        <v>149</v>
      </c>
      <c r="C107" s="19">
        <v>500</v>
      </c>
      <c r="D107" s="19">
        <v>500</v>
      </c>
      <c r="E107" s="19">
        <v>0</v>
      </c>
      <c r="F107" s="3">
        <v>45913</v>
      </c>
      <c r="G107" s="1" t="s">
        <v>2</v>
      </c>
      <c r="H107" s="23" t="str">
        <f>LEFT(Table2[[#This Row],['#]],3)</f>
        <v>CRT</v>
      </c>
      <c r="I107" s="24" t="str">
        <f>TEXT(Table2[[#This Row],[Rev. Date]],"yyyy-mm")</f>
        <v>2025-09</v>
      </c>
      <c r="J107" s="24">
        <f>IFERROR(Table2[[#This Row],[Exps.]]/Table2[[#This Row],[Allocated]],0)</f>
        <v>1</v>
      </c>
      <c r="K107" s="24" t="str">
        <f>IF(Table2[[#This Row],[Balance]]&lt;0,"Over","Within")</f>
        <v>Within</v>
      </c>
      <c r="L107" s="25">
        <f>IF(Table2[[#This Row],[Balance]]&lt;0, -Table2[[#This Row],[Balance]], 0)</f>
        <v>0</v>
      </c>
      <c r="M107" s="25" t="str">
        <f>IF(Table2[[#This Row],[Closed]]="Yes","Closed","Open")</f>
        <v>Closed</v>
      </c>
      <c r="N107" s="26">
        <f>Table2[[#This Row],[Rev. Date]]-DATE(2025,10,25)</f>
        <v>-42</v>
      </c>
    </row>
    <row r="108" spans="1:14" ht="15" thickBot="1" x14ac:dyDescent="0.35">
      <c r="A108" s="1" t="s">
        <v>174</v>
      </c>
      <c r="B108" s="4" t="s">
        <v>149</v>
      </c>
      <c r="C108" s="19">
        <v>400</v>
      </c>
      <c r="D108" s="19">
        <v>400</v>
      </c>
      <c r="E108" s="19">
        <v>0</v>
      </c>
      <c r="F108" s="3">
        <v>45913</v>
      </c>
      <c r="G108" s="1" t="s">
        <v>2</v>
      </c>
      <c r="H108" s="23" t="str">
        <f>LEFT(Table2[[#This Row],['#]],3)</f>
        <v>CRT</v>
      </c>
      <c r="I108" s="24" t="str">
        <f>TEXT(Table2[[#This Row],[Rev. Date]],"yyyy-mm")</f>
        <v>2025-09</v>
      </c>
      <c r="J108" s="24">
        <f>IFERROR(Table2[[#This Row],[Exps.]]/Table2[[#This Row],[Allocated]],0)</f>
        <v>1</v>
      </c>
      <c r="K108" s="24" t="str">
        <f>IF(Table2[[#This Row],[Balance]]&lt;0,"Over","Within")</f>
        <v>Within</v>
      </c>
      <c r="L108" s="25">
        <f>IF(Table2[[#This Row],[Balance]]&lt;0, -Table2[[#This Row],[Balance]], 0)</f>
        <v>0</v>
      </c>
      <c r="M108" s="25" t="str">
        <f>IF(Table2[[#This Row],[Closed]]="Yes","Closed","Open")</f>
        <v>Closed</v>
      </c>
      <c r="N108" s="26">
        <f>Table2[[#This Row],[Rev. Date]]-DATE(2025,10,25)</f>
        <v>-42</v>
      </c>
    </row>
    <row r="109" spans="1:14" ht="15" thickBot="1" x14ac:dyDescent="0.35">
      <c r="A109" s="1" t="s">
        <v>175</v>
      </c>
      <c r="B109" s="4" t="s">
        <v>149</v>
      </c>
      <c r="C109" s="19">
        <v>500</v>
      </c>
      <c r="D109" s="19">
        <v>499</v>
      </c>
      <c r="E109" s="19">
        <v>1</v>
      </c>
      <c r="F109" s="3">
        <v>45924</v>
      </c>
      <c r="G109" s="1" t="s">
        <v>2</v>
      </c>
      <c r="H109" s="23" t="str">
        <f>LEFT(Table2[[#This Row],['#]],3)</f>
        <v>CRT</v>
      </c>
      <c r="I109" s="24" t="str">
        <f>TEXT(Table2[[#This Row],[Rev. Date]],"yyyy-mm")</f>
        <v>2025-09</v>
      </c>
      <c r="J109" s="24">
        <f>IFERROR(Table2[[#This Row],[Exps.]]/Table2[[#This Row],[Allocated]],0)</f>
        <v>0.998</v>
      </c>
      <c r="K109" s="24" t="str">
        <f>IF(Table2[[#This Row],[Balance]]&lt;0,"Over","Within")</f>
        <v>Within</v>
      </c>
      <c r="L109" s="25">
        <f>IF(Table2[[#This Row],[Balance]]&lt;0, -Table2[[#This Row],[Balance]], 0)</f>
        <v>0</v>
      </c>
      <c r="M109" s="25" t="str">
        <f>IF(Table2[[#This Row],[Closed]]="Yes","Closed","Open")</f>
        <v>Closed</v>
      </c>
      <c r="N109" s="26">
        <f>Table2[[#This Row],[Rev. Date]]-DATE(2025,10,25)</f>
        <v>-31</v>
      </c>
    </row>
    <row r="110" spans="1:14" ht="15" thickBot="1" x14ac:dyDescent="0.35">
      <c r="A110" s="1" t="s">
        <v>176</v>
      </c>
      <c r="B110" s="4" t="s">
        <v>149</v>
      </c>
      <c r="C110" s="19">
        <v>500</v>
      </c>
      <c r="D110" s="19">
        <v>0</v>
      </c>
      <c r="E110" s="19">
        <v>500</v>
      </c>
      <c r="F110" s="3">
        <v>45997</v>
      </c>
      <c r="G110" s="1" t="s">
        <v>11</v>
      </c>
      <c r="H110" s="23" t="str">
        <f>LEFT(Table2[[#This Row],['#]],3)</f>
        <v>CRT</v>
      </c>
      <c r="I110" s="24" t="str">
        <f>TEXT(Table2[[#This Row],[Rev. Date]],"yyyy-mm")</f>
        <v>2025-12</v>
      </c>
      <c r="J110" s="24">
        <f>IFERROR(Table2[[#This Row],[Exps.]]/Table2[[#This Row],[Allocated]],0)</f>
        <v>0</v>
      </c>
      <c r="K110" s="24" t="str">
        <f>IF(Table2[[#This Row],[Balance]]&lt;0,"Over","Within")</f>
        <v>Within</v>
      </c>
      <c r="L110" s="25">
        <f>IF(Table2[[#This Row],[Balance]]&lt;0, -Table2[[#This Row],[Balance]], 0)</f>
        <v>0</v>
      </c>
      <c r="M110" s="25" t="str">
        <f>IF(Table2[[#This Row],[Closed]]="Yes","Closed","Open")</f>
        <v>Open</v>
      </c>
      <c r="N110" s="26">
        <f>Table2[[#This Row],[Rev. Date]]-DATE(2025,10,25)</f>
        <v>42</v>
      </c>
    </row>
    <row r="111" spans="1:14" ht="15" thickBot="1" x14ac:dyDescent="0.35">
      <c r="A111" s="1" t="s">
        <v>177</v>
      </c>
      <c r="B111" s="4" t="s">
        <v>149</v>
      </c>
      <c r="C111" s="19">
        <v>500</v>
      </c>
      <c r="D111" s="19">
        <v>499</v>
      </c>
      <c r="E111" s="19">
        <v>1</v>
      </c>
      <c r="F111" s="3">
        <v>45924</v>
      </c>
      <c r="G111" s="1" t="s">
        <v>2</v>
      </c>
      <c r="H111" s="23" t="str">
        <f>LEFT(Table2[[#This Row],['#]],3)</f>
        <v>CRT</v>
      </c>
      <c r="I111" s="24" t="str">
        <f>TEXT(Table2[[#This Row],[Rev. Date]],"yyyy-mm")</f>
        <v>2025-09</v>
      </c>
      <c r="J111" s="24">
        <f>IFERROR(Table2[[#This Row],[Exps.]]/Table2[[#This Row],[Allocated]],0)</f>
        <v>0.998</v>
      </c>
      <c r="K111" s="24" t="str">
        <f>IF(Table2[[#This Row],[Balance]]&lt;0,"Over","Within")</f>
        <v>Within</v>
      </c>
      <c r="L111" s="25">
        <f>IF(Table2[[#This Row],[Balance]]&lt;0, -Table2[[#This Row],[Balance]], 0)</f>
        <v>0</v>
      </c>
      <c r="M111" s="25" t="str">
        <f>IF(Table2[[#This Row],[Closed]]="Yes","Closed","Open")</f>
        <v>Closed</v>
      </c>
      <c r="N111" s="26">
        <f>Table2[[#This Row],[Rev. Date]]-DATE(2025,10,25)</f>
        <v>-31</v>
      </c>
    </row>
    <row r="112" spans="1:14" ht="15" thickBot="1" x14ac:dyDescent="0.35">
      <c r="A112" s="1" t="s">
        <v>178</v>
      </c>
      <c r="B112" s="4" t="s">
        <v>149</v>
      </c>
      <c r="C112" s="19">
        <v>500</v>
      </c>
      <c r="D112" s="19">
        <v>500</v>
      </c>
      <c r="E112" s="19">
        <v>0</v>
      </c>
      <c r="F112" s="3">
        <v>45906</v>
      </c>
      <c r="G112" s="1" t="s">
        <v>2</v>
      </c>
      <c r="H112" s="23" t="str">
        <f>LEFT(Table2[[#This Row],['#]],3)</f>
        <v>CRT</v>
      </c>
      <c r="I112" s="24" t="str">
        <f>TEXT(Table2[[#This Row],[Rev. Date]],"yyyy-mm")</f>
        <v>2025-09</v>
      </c>
      <c r="J112" s="24">
        <f>IFERROR(Table2[[#This Row],[Exps.]]/Table2[[#This Row],[Allocated]],0)</f>
        <v>1</v>
      </c>
      <c r="K112" s="24" t="str">
        <f>IF(Table2[[#This Row],[Balance]]&lt;0,"Over","Within")</f>
        <v>Within</v>
      </c>
      <c r="L112" s="25">
        <f>IF(Table2[[#This Row],[Balance]]&lt;0, -Table2[[#This Row],[Balance]], 0)</f>
        <v>0</v>
      </c>
      <c r="M112" s="25" t="str">
        <f>IF(Table2[[#This Row],[Closed]]="Yes","Closed","Open")</f>
        <v>Closed</v>
      </c>
      <c r="N112" s="26">
        <f>Table2[[#This Row],[Rev. Date]]-DATE(2025,10,25)</f>
        <v>-49</v>
      </c>
    </row>
    <row r="113" spans="1:14" ht="15" thickBot="1" x14ac:dyDescent="0.35">
      <c r="A113" s="1" t="s">
        <v>179</v>
      </c>
      <c r="B113" s="1" t="s">
        <v>4</v>
      </c>
      <c r="C113" s="19">
        <v>343.03</v>
      </c>
      <c r="D113" s="19">
        <v>313.31</v>
      </c>
      <c r="E113" s="19">
        <v>29.72</v>
      </c>
      <c r="F113" s="3">
        <v>45887</v>
      </c>
      <c r="G113" s="1" t="s">
        <v>2</v>
      </c>
      <c r="H113" s="23" t="str">
        <f>LEFT(Table2[[#This Row],['#]],3)</f>
        <v>CRT</v>
      </c>
      <c r="I113" s="24" t="str">
        <f>TEXT(Table2[[#This Row],[Rev. Date]],"yyyy-mm")</f>
        <v>2025-08</v>
      </c>
      <c r="J113" s="24">
        <f>IFERROR(Table2[[#This Row],[Exps.]]/Table2[[#This Row],[Allocated]],0)</f>
        <v>0.9133603474914731</v>
      </c>
      <c r="K113" s="24" t="str">
        <f>IF(Table2[[#This Row],[Balance]]&lt;0,"Over","Within")</f>
        <v>Within</v>
      </c>
      <c r="L113" s="25">
        <f>IF(Table2[[#This Row],[Balance]]&lt;0, -Table2[[#This Row],[Balance]], 0)</f>
        <v>0</v>
      </c>
      <c r="M113" s="25" t="str">
        <f>IF(Table2[[#This Row],[Closed]]="Yes","Closed","Open")</f>
        <v>Closed</v>
      </c>
      <c r="N113" s="26">
        <f>Table2[[#This Row],[Rev. Date]]-DATE(2025,10,25)</f>
        <v>-68</v>
      </c>
    </row>
    <row r="114" spans="1:14" ht="15" thickBot="1" x14ac:dyDescent="0.35">
      <c r="A114" s="1" t="s">
        <v>180</v>
      </c>
      <c r="B114" s="1" t="s">
        <v>47</v>
      </c>
      <c r="C114" s="19">
        <v>0</v>
      </c>
      <c r="D114" s="19">
        <v>0</v>
      </c>
      <c r="E114" s="19">
        <v>0</v>
      </c>
      <c r="F114" s="3">
        <v>45971</v>
      </c>
      <c r="G114" s="1" t="s">
        <v>2</v>
      </c>
      <c r="H114" s="23" t="str">
        <f>LEFT(Table2[[#This Row],['#]],3)</f>
        <v>CRT</v>
      </c>
      <c r="I114" s="24" t="str">
        <f>TEXT(Table2[[#This Row],[Rev. Date]],"yyyy-mm")</f>
        <v>2025-11</v>
      </c>
      <c r="J114" s="24">
        <f>IFERROR(Table2[[#This Row],[Exps.]]/Table2[[#This Row],[Allocated]],0)</f>
        <v>0</v>
      </c>
      <c r="K114" s="24" t="str">
        <f>IF(Table2[[#This Row],[Balance]]&lt;0,"Over","Within")</f>
        <v>Within</v>
      </c>
      <c r="L114" s="25">
        <f>IF(Table2[[#This Row],[Balance]]&lt;0, -Table2[[#This Row],[Balance]], 0)</f>
        <v>0</v>
      </c>
      <c r="M114" s="25" t="str">
        <f>IF(Table2[[#This Row],[Closed]]="Yes","Closed","Open")</f>
        <v>Closed</v>
      </c>
      <c r="N114" s="26">
        <f>Table2[[#This Row],[Rev. Date]]-DATE(2025,10,25)</f>
        <v>16</v>
      </c>
    </row>
    <row r="115" spans="1:14" ht="15" thickBot="1" x14ac:dyDescent="0.35">
      <c r="A115" s="1" t="s">
        <v>181</v>
      </c>
      <c r="B115" s="4" t="s">
        <v>149</v>
      </c>
      <c r="C115" s="19">
        <v>500</v>
      </c>
      <c r="D115" s="19">
        <v>0</v>
      </c>
      <c r="E115" s="19">
        <v>500</v>
      </c>
      <c r="F115" s="3">
        <v>45976</v>
      </c>
      <c r="G115" s="1" t="s">
        <v>11</v>
      </c>
      <c r="H115" s="23" t="str">
        <f>LEFT(Table2[[#This Row],['#]],3)</f>
        <v>CRT</v>
      </c>
      <c r="I115" s="24" t="str">
        <f>TEXT(Table2[[#This Row],[Rev. Date]],"yyyy-mm")</f>
        <v>2025-11</v>
      </c>
      <c r="J115" s="24">
        <f>IFERROR(Table2[[#This Row],[Exps.]]/Table2[[#This Row],[Allocated]],0)</f>
        <v>0</v>
      </c>
      <c r="K115" s="24" t="str">
        <f>IF(Table2[[#This Row],[Balance]]&lt;0,"Over","Within")</f>
        <v>Within</v>
      </c>
      <c r="L115" s="25">
        <f>IF(Table2[[#This Row],[Balance]]&lt;0, -Table2[[#This Row],[Balance]], 0)</f>
        <v>0</v>
      </c>
      <c r="M115" s="25" t="str">
        <f>IF(Table2[[#This Row],[Closed]]="Yes","Closed","Open")</f>
        <v>Open</v>
      </c>
      <c r="N115" s="26">
        <f>Table2[[#This Row],[Rev. Date]]-DATE(2025,10,25)</f>
        <v>21</v>
      </c>
    </row>
    <row r="116" spans="1:14" ht="15" thickBot="1" x14ac:dyDescent="0.35">
      <c r="A116" s="1" t="s">
        <v>182</v>
      </c>
      <c r="B116" s="4" t="s">
        <v>149</v>
      </c>
      <c r="C116" s="19">
        <v>500</v>
      </c>
      <c r="D116" s="19">
        <v>500</v>
      </c>
      <c r="E116" s="19">
        <v>0</v>
      </c>
      <c r="F116" s="3">
        <v>45914</v>
      </c>
      <c r="G116" s="1" t="s">
        <v>2</v>
      </c>
      <c r="H116" s="23" t="str">
        <f>LEFT(Table2[[#This Row],['#]],3)</f>
        <v>CRT</v>
      </c>
      <c r="I116" s="24" t="str">
        <f>TEXT(Table2[[#This Row],[Rev. Date]],"yyyy-mm")</f>
        <v>2025-09</v>
      </c>
      <c r="J116" s="24">
        <f>IFERROR(Table2[[#This Row],[Exps.]]/Table2[[#This Row],[Allocated]],0)</f>
        <v>1</v>
      </c>
      <c r="K116" s="24" t="str">
        <f>IF(Table2[[#This Row],[Balance]]&lt;0,"Over","Within")</f>
        <v>Within</v>
      </c>
      <c r="L116" s="25">
        <f>IF(Table2[[#This Row],[Balance]]&lt;0, -Table2[[#This Row],[Balance]], 0)</f>
        <v>0</v>
      </c>
      <c r="M116" s="25" t="str">
        <f>IF(Table2[[#This Row],[Closed]]="Yes","Closed","Open")</f>
        <v>Closed</v>
      </c>
      <c r="N116" s="26">
        <f>Table2[[#This Row],[Rev. Date]]-DATE(2025,10,25)</f>
        <v>-41</v>
      </c>
    </row>
    <row r="117" spans="1:14" ht="15" thickBot="1" x14ac:dyDescent="0.35">
      <c r="A117" s="1" t="s">
        <v>183</v>
      </c>
      <c r="B117" s="4" t="s">
        <v>149</v>
      </c>
      <c r="C117" s="19">
        <v>500</v>
      </c>
      <c r="D117" s="19">
        <v>500</v>
      </c>
      <c r="E117" s="19">
        <v>0</v>
      </c>
      <c r="F117" s="3">
        <v>45906</v>
      </c>
      <c r="G117" s="1" t="s">
        <v>2</v>
      </c>
      <c r="H117" s="23" t="str">
        <f>LEFT(Table2[[#This Row],['#]],3)</f>
        <v>CRT</v>
      </c>
      <c r="I117" s="24" t="str">
        <f>TEXT(Table2[[#This Row],[Rev. Date]],"yyyy-mm")</f>
        <v>2025-09</v>
      </c>
      <c r="J117" s="24">
        <f>IFERROR(Table2[[#This Row],[Exps.]]/Table2[[#This Row],[Allocated]],0)</f>
        <v>1</v>
      </c>
      <c r="K117" s="24" t="str">
        <f>IF(Table2[[#This Row],[Balance]]&lt;0,"Over","Within")</f>
        <v>Within</v>
      </c>
      <c r="L117" s="25">
        <f>IF(Table2[[#This Row],[Balance]]&lt;0, -Table2[[#This Row],[Balance]], 0)</f>
        <v>0</v>
      </c>
      <c r="M117" s="25" t="str">
        <f>IF(Table2[[#This Row],[Closed]]="Yes","Closed","Open")</f>
        <v>Closed</v>
      </c>
      <c r="N117" s="26">
        <f>Table2[[#This Row],[Rev. Date]]-DATE(2025,10,25)</f>
        <v>-49</v>
      </c>
    </row>
    <row r="118" spans="1:14" ht="15" thickBot="1" x14ac:dyDescent="0.35">
      <c r="A118" s="1" t="s">
        <v>184</v>
      </c>
      <c r="B118" s="4" t="s">
        <v>149</v>
      </c>
      <c r="C118" s="19">
        <v>1000</v>
      </c>
      <c r="D118" s="19">
        <v>1000</v>
      </c>
      <c r="E118" s="19">
        <v>0</v>
      </c>
      <c r="F118" s="3">
        <v>45943</v>
      </c>
      <c r="G118" s="1" t="s">
        <v>2</v>
      </c>
      <c r="H118" s="23" t="str">
        <f>LEFT(Table2[[#This Row],['#]],3)</f>
        <v>CRT</v>
      </c>
      <c r="I118" s="24" t="str">
        <f>TEXT(Table2[[#This Row],[Rev. Date]],"yyyy-mm")</f>
        <v>2025-10</v>
      </c>
      <c r="J118" s="24">
        <f>IFERROR(Table2[[#This Row],[Exps.]]/Table2[[#This Row],[Allocated]],0)</f>
        <v>1</v>
      </c>
      <c r="K118" s="24" t="str">
        <f>IF(Table2[[#This Row],[Balance]]&lt;0,"Over","Within")</f>
        <v>Within</v>
      </c>
      <c r="L118" s="25">
        <f>IF(Table2[[#This Row],[Balance]]&lt;0, -Table2[[#This Row],[Balance]], 0)</f>
        <v>0</v>
      </c>
      <c r="M118" s="25" t="str">
        <f>IF(Table2[[#This Row],[Closed]]="Yes","Closed","Open")</f>
        <v>Closed</v>
      </c>
      <c r="N118" s="26">
        <f>Table2[[#This Row],[Rev. Date]]-DATE(2025,10,25)</f>
        <v>-12</v>
      </c>
    </row>
    <row r="119" spans="1:14" ht="15" thickBot="1" x14ac:dyDescent="0.35">
      <c r="A119" s="1" t="s">
        <v>185</v>
      </c>
      <c r="B119" s="4" t="s">
        <v>149</v>
      </c>
      <c r="C119" s="19">
        <v>1000</v>
      </c>
      <c r="D119" s="19">
        <v>1000</v>
      </c>
      <c r="E119" s="19">
        <v>0</v>
      </c>
      <c r="F119" s="3">
        <v>45893</v>
      </c>
      <c r="G119" s="1" t="s">
        <v>2</v>
      </c>
      <c r="H119" s="23" t="str">
        <f>LEFT(Table2[[#This Row],['#]],3)</f>
        <v>CRT</v>
      </c>
      <c r="I119" s="24" t="str">
        <f>TEXT(Table2[[#This Row],[Rev. Date]],"yyyy-mm")</f>
        <v>2025-08</v>
      </c>
      <c r="J119" s="24">
        <f>IFERROR(Table2[[#This Row],[Exps.]]/Table2[[#This Row],[Allocated]],0)</f>
        <v>1</v>
      </c>
      <c r="K119" s="24" t="str">
        <f>IF(Table2[[#This Row],[Balance]]&lt;0,"Over","Within")</f>
        <v>Within</v>
      </c>
      <c r="L119" s="25">
        <f>IF(Table2[[#This Row],[Balance]]&lt;0, -Table2[[#This Row],[Balance]], 0)</f>
        <v>0</v>
      </c>
      <c r="M119" s="25" t="str">
        <f>IF(Table2[[#This Row],[Closed]]="Yes","Closed","Open")</f>
        <v>Closed</v>
      </c>
      <c r="N119" s="26">
        <f>Table2[[#This Row],[Rev. Date]]-DATE(2025,10,25)</f>
        <v>-62</v>
      </c>
    </row>
    <row r="120" spans="1:14" ht="15" thickBot="1" x14ac:dyDescent="0.35">
      <c r="A120" s="1" t="s">
        <v>186</v>
      </c>
      <c r="B120" s="4" t="s">
        <v>149</v>
      </c>
      <c r="C120" s="19">
        <v>750</v>
      </c>
      <c r="D120" s="19">
        <v>750</v>
      </c>
      <c r="E120" s="19">
        <v>0</v>
      </c>
      <c r="F120" s="3">
        <v>45899</v>
      </c>
      <c r="G120" s="1" t="s">
        <v>2</v>
      </c>
      <c r="H120" s="23" t="str">
        <f>LEFT(Table2[[#This Row],['#]],3)</f>
        <v>CRT</v>
      </c>
      <c r="I120" s="24" t="str">
        <f>TEXT(Table2[[#This Row],[Rev. Date]],"yyyy-mm")</f>
        <v>2025-08</v>
      </c>
      <c r="J120" s="24">
        <f>IFERROR(Table2[[#This Row],[Exps.]]/Table2[[#This Row],[Allocated]],0)</f>
        <v>1</v>
      </c>
      <c r="K120" s="24" t="str">
        <f>IF(Table2[[#This Row],[Balance]]&lt;0,"Over","Within")</f>
        <v>Within</v>
      </c>
      <c r="L120" s="25">
        <f>IF(Table2[[#This Row],[Balance]]&lt;0, -Table2[[#This Row],[Balance]], 0)</f>
        <v>0</v>
      </c>
      <c r="M120" s="25" t="str">
        <f>IF(Table2[[#This Row],[Closed]]="Yes","Closed","Open")</f>
        <v>Closed</v>
      </c>
      <c r="N120" s="26">
        <f>Table2[[#This Row],[Rev. Date]]-DATE(2025,10,25)</f>
        <v>-56</v>
      </c>
    </row>
    <row r="121" spans="1:14" ht="21" thickBot="1" x14ac:dyDescent="0.35">
      <c r="A121" s="1" t="s">
        <v>187</v>
      </c>
      <c r="B121" s="1" t="s">
        <v>188</v>
      </c>
      <c r="C121" s="19">
        <v>2500</v>
      </c>
      <c r="D121" s="19">
        <v>2500</v>
      </c>
      <c r="E121" s="19">
        <v>0</v>
      </c>
      <c r="F121" s="3">
        <v>45916</v>
      </c>
      <c r="G121" s="1" t="s">
        <v>2</v>
      </c>
      <c r="H121" s="23" t="str">
        <f>LEFT(Table2[[#This Row],['#]],3)</f>
        <v>CRT</v>
      </c>
      <c r="I121" s="24" t="str">
        <f>TEXT(Table2[[#This Row],[Rev. Date]],"yyyy-mm")</f>
        <v>2025-09</v>
      </c>
      <c r="J121" s="24">
        <f>IFERROR(Table2[[#This Row],[Exps.]]/Table2[[#This Row],[Allocated]],0)</f>
        <v>1</v>
      </c>
      <c r="K121" s="24" t="str">
        <f>IF(Table2[[#This Row],[Balance]]&lt;0,"Over","Within")</f>
        <v>Within</v>
      </c>
      <c r="L121" s="25">
        <f>IF(Table2[[#This Row],[Balance]]&lt;0, -Table2[[#This Row],[Balance]], 0)</f>
        <v>0</v>
      </c>
      <c r="M121" s="25" t="str">
        <f>IF(Table2[[#This Row],[Closed]]="Yes","Closed","Open")</f>
        <v>Closed</v>
      </c>
      <c r="N121" s="26">
        <f>Table2[[#This Row],[Rev. Date]]-DATE(2025,10,25)</f>
        <v>-39</v>
      </c>
    </row>
    <row r="122" spans="1:14" ht="15" thickBot="1" x14ac:dyDescent="0.35">
      <c r="A122" s="1" t="s">
        <v>189</v>
      </c>
      <c r="B122" s="4" t="s">
        <v>149</v>
      </c>
      <c r="C122" s="19">
        <v>500</v>
      </c>
      <c r="D122" s="19">
        <v>0</v>
      </c>
      <c r="E122" s="19">
        <v>500</v>
      </c>
      <c r="F122" s="3">
        <v>45969</v>
      </c>
      <c r="G122" s="1" t="s">
        <v>11</v>
      </c>
      <c r="H122" s="23" t="str">
        <f>LEFT(Table2[[#This Row],['#]],3)</f>
        <v>CRT</v>
      </c>
      <c r="I122" s="24" t="str">
        <f>TEXT(Table2[[#This Row],[Rev. Date]],"yyyy-mm")</f>
        <v>2025-11</v>
      </c>
      <c r="J122" s="24">
        <f>IFERROR(Table2[[#This Row],[Exps.]]/Table2[[#This Row],[Allocated]],0)</f>
        <v>0</v>
      </c>
      <c r="K122" s="24" t="str">
        <f>IF(Table2[[#This Row],[Balance]]&lt;0,"Over","Within")</f>
        <v>Within</v>
      </c>
      <c r="L122" s="25">
        <f>IF(Table2[[#This Row],[Balance]]&lt;0, -Table2[[#This Row],[Balance]], 0)</f>
        <v>0</v>
      </c>
      <c r="M122" s="25" t="str">
        <f>IF(Table2[[#This Row],[Closed]]="Yes","Closed","Open")</f>
        <v>Open</v>
      </c>
      <c r="N122" s="26">
        <f>Table2[[#This Row],[Rev. Date]]-DATE(2025,10,25)</f>
        <v>14</v>
      </c>
    </row>
    <row r="123" spans="1:14" ht="21" thickBot="1" x14ac:dyDescent="0.35">
      <c r="A123" s="1" t="s">
        <v>190</v>
      </c>
      <c r="B123" s="1" t="s">
        <v>191</v>
      </c>
      <c r="C123" s="19">
        <v>484.63</v>
      </c>
      <c r="D123" s="19">
        <v>0</v>
      </c>
      <c r="E123" s="19">
        <v>484.63</v>
      </c>
      <c r="F123" s="3">
        <v>45910</v>
      </c>
      <c r="G123" s="1" t="s">
        <v>11</v>
      </c>
      <c r="H123" s="23" t="str">
        <f>LEFT(Table2[[#This Row],['#]],3)</f>
        <v>CRT</v>
      </c>
      <c r="I123" s="24" t="str">
        <f>TEXT(Table2[[#This Row],[Rev. Date]],"yyyy-mm")</f>
        <v>2025-09</v>
      </c>
      <c r="J123" s="24">
        <f>IFERROR(Table2[[#This Row],[Exps.]]/Table2[[#This Row],[Allocated]],0)</f>
        <v>0</v>
      </c>
      <c r="K123" s="24" t="str">
        <f>IF(Table2[[#This Row],[Balance]]&lt;0,"Over","Within")</f>
        <v>Within</v>
      </c>
      <c r="L123" s="25">
        <f>IF(Table2[[#This Row],[Balance]]&lt;0, -Table2[[#This Row],[Balance]], 0)</f>
        <v>0</v>
      </c>
      <c r="M123" s="25" t="str">
        <f>IF(Table2[[#This Row],[Closed]]="Yes","Closed","Open")</f>
        <v>Open</v>
      </c>
      <c r="N123" s="26">
        <f>Table2[[#This Row],[Rev. Date]]-DATE(2025,10,25)</f>
        <v>-45</v>
      </c>
    </row>
    <row r="124" spans="1:14" ht="15" thickBot="1" x14ac:dyDescent="0.35">
      <c r="A124" s="1" t="s">
        <v>192</v>
      </c>
      <c r="B124" s="1" t="s">
        <v>193</v>
      </c>
      <c r="C124" s="19">
        <v>1500</v>
      </c>
      <c r="D124" s="19">
        <v>0</v>
      </c>
      <c r="E124" s="19">
        <v>1500</v>
      </c>
      <c r="F124" s="3">
        <v>45901</v>
      </c>
      <c r="G124" s="1" t="s">
        <v>11</v>
      </c>
      <c r="H124" s="23" t="str">
        <f>LEFT(Table2[[#This Row],['#]],3)</f>
        <v>CRT</v>
      </c>
      <c r="I124" s="24" t="str">
        <f>TEXT(Table2[[#This Row],[Rev. Date]],"yyyy-mm")</f>
        <v>2025-09</v>
      </c>
      <c r="J124" s="24">
        <f>IFERROR(Table2[[#This Row],[Exps.]]/Table2[[#This Row],[Allocated]],0)</f>
        <v>0</v>
      </c>
      <c r="K124" s="24" t="str">
        <f>IF(Table2[[#This Row],[Balance]]&lt;0,"Over","Within")</f>
        <v>Within</v>
      </c>
      <c r="L124" s="25">
        <f>IF(Table2[[#This Row],[Balance]]&lt;0, -Table2[[#This Row],[Balance]], 0)</f>
        <v>0</v>
      </c>
      <c r="M124" s="25" t="str">
        <f>IF(Table2[[#This Row],[Closed]]="Yes","Closed","Open")</f>
        <v>Open</v>
      </c>
      <c r="N124" s="26">
        <f>Table2[[#This Row],[Rev. Date]]-DATE(2025,10,25)</f>
        <v>-54</v>
      </c>
    </row>
    <row r="125" spans="1:14" ht="21" thickBot="1" x14ac:dyDescent="0.35">
      <c r="A125" s="1" t="s">
        <v>194</v>
      </c>
      <c r="B125" s="1" t="s">
        <v>195</v>
      </c>
      <c r="C125" s="19">
        <v>1500</v>
      </c>
      <c r="D125" s="19">
        <v>0</v>
      </c>
      <c r="E125" s="19">
        <v>1500</v>
      </c>
      <c r="F125" s="3">
        <v>45910</v>
      </c>
      <c r="G125" s="1" t="s">
        <v>11</v>
      </c>
      <c r="H125" s="23" t="str">
        <f>LEFT(Table2[[#This Row],['#]],3)</f>
        <v>CRT</v>
      </c>
      <c r="I125" s="24" t="str">
        <f>TEXT(Table2[[#This Row],[Rev. Date]],"yyyy-mm")</f>
        <v>2025-09</v>
      </c>
      <c r="J125" s="24">
        <f>IFERROR(Table2[[#This Row],[Exps.]]/Table2[[#This Row],[Allocated]],0)</f>
        <v>0</v>
      </c>
      <c r="K125" s="24" t="str">
        <f>IF(Table2[[#This Row],[Balance]]&lt;0,"Over","Within")</f>
        <v>Within</v>
      </c>
      <c r="L125" s="25">
        <f>IF(Table2[[#This Row],[Balance]]&lt;0, -Table2[[#This Row],[Balance]], 0)</f>
        <v>0</v>
      </c>
      <c r="M125" s="25" t="str">
        <f>IF(Table2[[#This Row],[Closed]]="Yes","Closed","Open")</f>
        <v>Open</v>
      </c>
      <c r="N125" s="26">
        <f>Table2[[#This Row],[Rev. Date]]-DATE(2025,10,25)</f>
        <v>-45</v>
      </c>
    </row>
    <row r="126" spans="1:14" ht="15" thickBot="1" x14ac:dyDescent="0.35">
      <c r="A126" s="1" t="s">
        <v>196</v>
      </c>
      <c r="B126" s="1" t="s">
        <v>197</v>
      </c>
      <c r="C126" s="19">
        <v>1500</v>
      </c>
      <c r="D126" s="19">
        <v>0</v>
      </c>
      <c r="E126" s="19">
        <v>1500</v>
      </c>
      <c r="F126" s="3">
        <v>45910</v>
      </c>
      <c r="G126" s="1" t="s">
        <v>11</v>
      </c>
      <c r="H126" s="23" t="str">
        <f>LEFT(Table2[[#This Row],['#]],3)</f>
        <v>CRT</v>
      </c>
      <c r="I126" s="24" t="str">
        <f>TEXT(Table2[[#This Row],[Rev. Date]],"yyyy-mm")</f>
        <v>2025-09</v>
      </c>
      <c r="J126" s="24">
        <f>IFERROR(Table2[[#This Row],[Exps.]]/Table2[[#This Row],[Allocated]],0)</f>
        <v>0</v>
      </c>
      <c r="K126" s="24" t="str">
        <f>IF(Table2[[#This Row],[Balance]]&lt;0,"Over","Within")</f>
        <v>Within</v>
      </c>
      <c r="L126" s="25">
        <f>IF(Table2[[#This Row],[Balance]]&lt;0, -Table2[[#This Row],[Balance]], 0)</f>
        <v>0</v>
      </c>
      <c r="M126" s="25" t="str">
        <f>IF(Table2[[#This Row],[Closed]]="Yes","Closed","Open")</f>
        <v>Open</v>
      </c>
      <c r="N126" s="26">
        <f>Table2[[#This Row],[Rev. Date]]-DATE(2025,10,25)</f>
        <v>-45</v>
      </c>
    </row>
    <row r="127" spans="1:14" ht="15" thickBot="1" x14ac:dyDescent="0.35">
      <c r="A127" s="1" t="s">
        <v>198</v>
      </c>
      <c r="B127" s="4" t="s">
        <v>149</v>
      </c>
      <c r="C127" s="19">
        <v>750</v>
      </c>
      <c r="D127" s="19">
        <v>0</v>
      </c>
      <c r="E127" s="19">
        <v>750</v>
      </c>
      <c r="F127" s="3">
        <v>45984</v>
      </c>
      <c r="G127" s="1" t="s">
        <v>11</v>
      </c>
      <c r="H127" s="23" t="str">
        <f>LEFT(Table2[[#This Row],['#]],3)</f>
        <v>CRT</v>
      </c>
      <c r="I127" s="24" t="str">
        <f>TEXT(Table2[[#This Row],[Rev. Date]],"yyyy-mm")</f>
        <v>2025-11</v>
      </c>
      <c r="J127" s="24">
        <f>IFERROR(Table2[[#This Row],[Exps.]]/Table2[[#This Row],[Allocated]],0)</f>
        <v>0</v>
      </c>
      <c r="K127" s="24" t="str">
        <f>IF(Table2[[#This Row],[Balance]]&lt;0,"Over","Within")</f>
        <v>Within</v>
      </c>
      <c r="L127" s="25">
        <f>IF(Table2[[#This Row],[Balance]]&lt;0, -Table2[[#This Row],[Balance]], 0)</f>
        <v>0</v>
      </c>
      <c r="M127" s="25" t="str">
        <f>IF(Table2[[#This Row],[Closed]]="Yes","Closed","Open")</f>
        <v>Open</v>
      </c>
      <c r="N127" s="26">
        <f>Table2[[#This Row],[Rev. Date]]-DATE(2025,10,25)</f>
        <v>29</v>
      </c>
    </row>
    <row r="128" spans="1:14" ht="21" thickBot="1" x14ac:dyDescent="0.35">
      <c r="A128" s="1" t="s">
        <v>199</v>
      </c>
      <c r="B128" s="1" t="s">
        <v>95</v>
      </c>
      <c r="C128" s="19">
        <v>1500</v>
      </c>
      <c r="D128" s="19">
        <v>1500</v>
      </c>
      <c r="E128" s="19">
        <v>0</v>
      </c>
      <c r="F128" s="3">
        <v>45937</v>
      </c>
      <c r="G128" s="1" t="s">
        <v>2</v>
      </c>
      <c r="H128" s="23" t="str">
        <f>LEFT(Table2[[#This Row],['#]],3)</f>
        <v>CRT</v>
      </c>
      <c r="I128" s="24" t="str">
        <f>TEXT(Table2[[#This Row],[Rev. Date]],"yyyy-mm")</f>
        <v>2025-10</v>
      </c>
      <c r="J128" s="24">
        <f>IFERROR(Table2[[#This Row],[Exps.]]/Table2[[#This Row],[Allocated]],0)</f>
        <v>1</v>
      </c>
      <c r="K128" s="24" t="str">
        <f>IF(Table2[[#This Row],[Balance]]&lt;0,"Over","Within")</f>
        <v>Within</v>
      </c>
      <c r="L128" s="25">
        <f>IF(Table2[[#This Row],[Balance]]&lt;0, -Table2[[#This Row],[Balance]], 0)</f>
        <v>0</v>
      </c>
      <c r="M128" s="25" t="str">
        <f>IF(Table2[[#This Row],[Closed]]="Yes","Closed","Open")</f>
        <v>Closed</v>
      </c>
      <c r="N128" s="26">
        <f>Table2[[#This Row],[Rev. Date]]-DATE(2025,10,25)</f>
        <v>-18</v>
      </c>
    </row>
    <row r="129" spans="1:14" ht="15" thickBot="1" x14ac:dyDescent="0.35">
      <c r="A129" s="1" t="s">
        <v>200</v>
      </c>
      <c r="B129" s="4" t="s">
        <v>149</v>
      </c>
      <c r="C129" s="19">
        <v>750</v>
      </c>
      <c r="D129" s="19">
        <v>0</v>
      </c>
      <c r="E129" s="19">
        <v>750</v>
      </c>
      <c r="F129" s="3">
        <v>45987</v>
      </c>
      <c r="G129" s="1" t="s">
        <v>11</v>
      </c>
      <c r="H129" s="23" t="str">
        <f>LEFT(Table2[[#This Row],['#]],3)</f>
        <v>CRT</v>
      </c>
      <c r="I129" s="24" t="str">
        <f>TEXT(Table2[[#This Row],[Rev. Date]],"yyyy-mm")</f>
        <v>2025-11</v>
      </c>
      <c r="J129" s="24">
        <f>IFERROR(Table2[[#This Row],[Exps.]]/Table2[[#This Row],[Allocated]],0)</f>
        <v>0</v>
      </c>
      <c r="K129" s="24" t="str">
        <f>IF(Table2[[#This Row],[Balance]]&lt;0,"Over","Within")</f>
        <v>Within</v>
      </c>
      <c r="L129" s="25">
        <f>IF(Table2[[#This Row],[Balance]]&lt;0, -Table2[[#This Row],[Balance]], 0)</f>
        <v>0</v>
      </c>
      <c r="M129" s="25" t="str">
        <f>IF(Table2[[#This Row],[Closed]]="Yes","Closed","Open")</f>
        <v>Open</v>
      </c>
      <c r="N129" s="26">
        <f>Table2[[#This Row],[Rev. Date]]-DATE(2025,10,25)</f>
        <v>32</v>
      </c>
    </row>
    <row r="130" spans="1:14" ht="15" thickBot="1" x14ac:dyDescent="0.35">
      <c r="A130" s="1" t="s">
        <v>201</v>
      </c>
      <c r="B130" s="1" t="s">
        <v>33</v>
      </c>
      <c r="C130" s="19">
        <v>1500</v>
      </c>
      <c r="D130" s="19">
        <v>1500</v>
      </c>
      <c r="E130" s="19">
        <v>0</v>
      </c>
      <c r="F130" s="3">
        <v>45913</v>
      </c>
      <c r="G130" s="1" t="s">
        <v>2</v>
      </c>
      <c r="H130" s="23" t="str">
        <f>LEFT(Table2[[#This Row],['#]],3)</f>
        <v>CRT</v>
      </c>
      <c r="I130" s="24" t="str">
        <f>TEXT(Table2[[#This Row],[Rev. Date]],"yyyy-mm")</f>
        <v>2025-09</v>
      </c>
      <c r="J130" s="24">
        <f>IFERROR(Table2[[#This Row],[Exps.]]/Table2[[#This Row],[Allocated]],0)</f>
        <v>1</v>
      </c>
      <c r="K130" s="24" t="str">
        <f>IF(Table2[[#This Row],[Balance]]&lt;0,"Over","Within")</f>
        <v>Within</v>
      </c>
      <c r="L130" s="25">
        <f>IF(Table2[[#This Row],[Balance]]&lt;0, -Table2[[#This Row],[Balance]], 0)</f>
        <v>0</v>
      </c>
      <c r="M130" s="25" t="str">
        <f>IF(Table2[[#This Row],[Closed]]="Yes","Closed","Open")</f>
        <v>Closed</v>
      </c>
      <c r="N130" s="26">
        <f>Table2[[#This Row],[Rev. Date]]-DATE(2025,10,25)</f>
        <v>-42</v>
      </c>
    </row>
    <row r="131" spans="1:14" ht="15" thickBot="1" x14ac:dyDescent="0.35">
      <c r="A131" s="1" t="s">
        <v>202</v>
      </c>
      <c r="B131" s="4" t="s">
        <v>149</v>
      </c>
      <c r="C131" s="19">
        <v>500</v>
      </c>
      <c r="D131" s="19">
        <v>500</v>
      </c>
      <c r="E131" s="19">
        <v>0</v>
      </c>
      <c r="F131" s="3">
        <v>45957</v>
      </c>
      <c r="G131" s="1" t="s">
        <v>2</v>
      </c>
      <c r="H131" s="23" t="str">
        <f>LEFT(Table2[[#This Row],['#]],3)</f>
        <v>CRT</v>
      </c>
      <c r="I131" s="24" t="str">
        <f>TEXT(Table2[[#This Row],[Rev. Date]],"yyyy-mm")</f>
        <v>2025-10</v>
      </c>
      <c r="J131" s="24">
        <f>IFERROR(Table2[[#This Row],[Exps.]]/Table2[[#This Row],[Allocated]],0)</f>
        <v>1</v>
      </c>
      <c r="K131" s="24" t="str">
        <f>IF(Table2[[#This Row],[Balance]]&lt;0,"Over","Within")</f>
        <v>Within</v>
      </c>
      <c r="L131" s="25">
        <f>IF(Table2[[#This Row],[Balance]]&lt;0, -Table2[[#This Row],[Balance]], 0)</f>
        <v>0</v>
      </c>
      <c r="M131" s="25" t="str">
        <f>IF(Table2[[#This Row],[Closed]]="Yes","Closed","Open")</f>
        <v>Closed</v>
      </c>
      <c r="N131" s="26">
        <f>Table2[[#This Row],[Rev. Date]]-DATE(2025,10,25)</f>
        <v>2</v>
      </c>
    </row>
    <row r="132" spans="1:14" ht="15" thickBot="1" x14ac:dyDescent="0.35">
      <c r="A132" s="1" t="s">
        <v>203</v>
      </c>
      <c r="B132" s="4" t="s">
        <v>149</v>
      </c>
      <c r="C132" s="19">
        <v>500</v>
      </c>
      <c r="D132" s="19">
        <v>0</v>
      </c>
      <c r="E132" s="19">
        <v>500</v>
      </c>
      <c r="F132" s="3">
        <v>45920</v>
      </c>
      <c r="G132" s="1" t="s">
        <v>11</v>
      </c>
      <c r="H132" s="23" t="str">
        <f>LEFT(Table2[[#This Row],['#]],3)</f>
        <v>CRT</v>
      </c>
      <c r="I132" s="24" t="str">
        <f>TEXT(Table2[[#This Row],[Rev. Date]],"yyyy-mm")</f>
        <v>2025-09</v>
      </c>
      <c r="J132" s="24">
        <f>IFERROR(Table2[[#This Row],[Exps.]]/Table2[[#This Row],[Allocated]],0)</f>
        <v>0</v>
      </c>
      <c r="K132" s="24" t="str">
        <f>IF(Table2[[#This Row],[Balance]]&lt;0,"Over","Within")</f>
        <v>Within</v>
      </c>
      <c r="L132" s="25">
        <f>IF(Table2[[#This Row],[Balance]]&lt;0, -Table2[[#This Row],[Balance]], 0)</f>
        <v>0</v>
      </c>
      <c r="M132" s="25" t="str">
        <f>IF(Table2[[#This Row],[Closed]]="Yes","Closed","Open")</f>
        <v>Open</v>
      </c>
      <c r="N132" s="26">
        <f>Table2[[#This Row],[Rev. Date]]-DATE(2025,10,25)</f>
        <v>-35</v>
      </c>
    </row>
    <row r="133" spans="1:14" ht="15" thickBot="1" x14ac:dyDescent="0.35">
      <c r="A133" s="1" t="s">
        <v>204</v>
      </c>
      <c r="B133" s="4" t="s">
        <v>149</v>
      </c>
      <c r="C133" s="19">
        <v>750</v>
      </c>
      <c r="D133" s="19">
        <v>0</v>
      </c>
      <c r="E133" s="19">
        <v>750</v>
      </c>
      <c r="F133" s="3">
        <v>45985</v>
      </c>
      <c r="G133" s="1" t="s">
        <v>11</v>
      </c>
      <c r="H133" s="23" t="str">
        <f>LEFT(Table2[[#This Row],['#]],3)</f>
        <v>CRT</v>
      </c>
      <c r="I133" s="24" t="str">
        <f>TEXT(Table2[[#This Row],[Rev. Date]],"yyyy-mm")</f>
        <v>2025-11</v>
      </c>
      <c r="J133" s="24">
        <f>IFERROR(Table2[[#This Row],[Exps.]]/Table2[[#This Row],[Allocated]],0)</f>
        <v>0</v>
      </c>
      <c r="K133" s="24" t="str">
        <f>IF(Table2[[#This Row],[Balance]]&lt;0,"Over","Within")</f>
        <v>Within</v>
      </c>
      <c r="L133" s="25">
        <f>IF(Table2[[#This Row],[Balance]]&lt;0, -Table2[[#This Row],[Balance]], 0)</f>
        <v>0</v>
      </c>
      <c r="M133" s="25" t="str">
        <f>IF(Table2[[#This Row],[Closed]]="Yes","Closed","Open")</f>
        <v>Open</v>
      </c>
      <c r="N133" s="26">
        <f>Table2[[#This Row],[Rev. Date]]-DATE(2025,10,25)</f>
        <v>30</v>
      </c>
    </row>
    <row r="134" spans="1:14" ht="15" thickBot="1" x14ac:dyDescent="0.35">
      <c r="A134" s="1" t="s">
        <v>205</v>
      </c>
      <c r="B134" s="1" t="s">
        <v>206</v>
      </c>
      <c r="C134" s="19">
        <v>1500</v>
      </c>
      <c r="D134" s="19">
        <v>0</v>
      </c>
      <c r="E134" s="19">
        <v>1500</v>
      </c>
      <c r="F134" s="3">
        <v>45949</v>
      </c>
      <c r="G134" s="1" t="s">
        <v>11</v>
      </c>
      <c r="H134" s="23" t="str">
        <f>LEFT(Table2[[#This Row],['#]],3)</f>
        <v>CRT</v>
      </c>
      <c r="I134" s="24" t="str">
        <f>TEXT(Table2[[#This Row],[Rev. Date]],"yyyy-mm")</f>
        <v>2025-10</v>
      </c>
      <c r="J134" s="24">
        <f>IFERROR(Table2[[#This Row],[Exps.]]/Table2[[#This Row],[Allocated]],0)</f>
        <v>0</v>
      </c>
      <c r="K134" s="24" t="str">
        <f>IF(Table2[[#This Row],[Balance]]&lt;0,"Over","Within")</f>
        <v>Within</v>
      </c>
      <c r="L134" s="25">
        <f>IF(Table2[[#This Row],[Balance]]&lt;0, -Table2[[#This Row],[Balance]], 0)</f>
        <v>0</v>
      </c>
      <c r="M134" s="25" t="str">
        <f>IF(Table2[[#This Row],[Closed]]="Yes","Closed","Open")</f>
        <v>Open</v>
      </c>
      <c r="N134" s="26">
        <f>Table2[[#This Row],[Rev. Date]]-DATE(2025,10,25)</f>
        <v>-6</v>
      </c>
    </row>
    <row r="135" spans="1:14" ht="15" thickBot="1" x14ac:dyDescent="0.35">
      <c r="A135" s="1" t="s">
        <v>207</v>
      </c>
      <c r="B135" s="4" t="s">
        <v>149</v>
      </c>
      <c r="C135" s="19">
        <v>500</v>
      </c>
      <c r="D135" s="19">
        <v>0</v>
      </c>
      <c r="E135" s="19">
        <v>500</v>
      </c>
      <c r="F135" s="3">
        <v>45984</v>
      </c>
      <c r="G135" s="1" t="s">
        <v>11</v>
      </c>
      <c r="H135" s="23" t="str">
        <f>LEFT(Table2[[#This Row],['#]],3)</f>
        <v>CRT</v>
      </c>
      <c r="I135" s="24" t="str">
        <f>TEXT(Table2[[#This Row],[Rev. Date]],"yyyy-mm")</f>
        <v>2025-11</v>
      </c>
      <c r="J135" s="24">
        <f>IFERROR(Table2[[#This Row],[Exps.]]/Table2[[#This Row],[Allocated]],0)</f>
        <v>0</v>
      </c>
      <c r="K135" s="24" t="str">
        <f>IF(Table2[[#This Row],[Balance]]&lt;0,"Over","Within")</f>
        <v>Within</v>
      </c>
      <c r="L135" s="25">
        <f>IF(Table2[[#This Row],[Balance]]&lt;0, -Table2[[#This Row],[Balance]], 0)</f>
        <v>0</v>
      </c>
      <c r="M135" s="25" t="str">
        <f>IF(Table2[[#This Row],[Closed]]="Yes","Closed","Open")</f>
        <v>Open</v>
      </c>
      <c r="N135" s="26">
        <f>Table2[[#This Row],[Rev. Date]]-DATE(2025,10,25)</f>
        <v>29</v>
      </c>
    </row>
    <row r="136" spans="1:14" ht="15" thickBot="1" x14ac:dyDescent="0.35">
      <c r="A136" s="1" t="s">
        <v>208</v>
      </c>
      <c r="B136" s="4" t="s">
        <v>149</v>
      </c>
      <c r="C136" s="19">
        <v>500</v>
      </c>
      <c r="D136" s="19">
        <v>0</v>
      </c>
      <c r="E136" s="19">
        <v>500</v>
      </c>
      <c r="F136" s="3">
        <v>45985</v>
      </c>
      <c r="G136" s="1" t="s">
        <v>11</v>
      </c>
      <c r="H136" s="23" t="str">
        <f>LEFT(Table2[[#This Row],['#]],3)</f>
        <v>CRT</v>
      </c>
      <c r="I136" s="24" t="str">
        <f>TEXT(Table2[[#This Row],[Rev. Date]],"yyyy-mm")</f>
        <v>2025-11</v>
      </c>
      <c r="J136" s="24">
        <f>IFERROR(Table2[[#This Row],[Exps.]]/Table2[[#This Row],[Allocated]],0)</f>
        <v>0</v>
      </c>
      <c r="K136" s="24" t="str">
        <f>IF(Table2[[#This Row],[Balance]]&lt;0,"Over","Within")</f>
        <v>Within</v>
      </c>
      <c r="L136" s="25">
        <f>IF(Table2[[#This Row],[Balance]]&lt;0, -Table2[[#This Row],[Balance]], 0)</f>
        <v>0</v>
      </c>
      <c r="M136" s="25" t="str">
        <f>IF(Table2[[#This Row],[Closed]]="Yes","Closed","Open")</f>
        <v>Open</v>
      </c>
      <c r="N136" s="26">
        <f>Table2[[#This Row],[Rev. Date]]-DATE(2025,10,25)</f>
        <v>30</v>
      </c>
    </row>
    <row r="137" spans="1:14" ht="15" thickBot="1" x14ac:dyDescent="0.35">
      <c r="A137" s="1" t="s">
        <v>209</v>
      </c>
      <c r="B137" s="4" t="s">
        <v>149</v>
      </c>
      <c r="C137" s="19">
        <v>500</v>
      </c>
      <c r="D137" s="19">
        <v>0</v>
      </c>
      <c r="E137" s="19">
        <v>500</v>
      </c>
      <c r="F137" s="3">
        <v>46014</v>
      </c>
      <c r="G137" s="1" t="s">
        <v>11</v>
      </c>
      <c r="H137" s="23" t="str">
        <f>LEFT(Table2[[#This Row],['#]],3)</f>
        <v>CRT</v>
      </c>
      <c r="I137" s="24" t="str">
        <f>TEXT(Table2[[#This Row],[Rev. Date]],"yyyy-mm")</f>
        <v>2025-12</v>
      </c>
      <c r="J137" s="24">
        <f>IFERROR(Table2[[#This Row],[Exps.]]/Table2[[#This Row],[Allocated]],0)</f>
        <v>0</v>
      </c>
      <c r="K137" s="24" t="str">
        <f>IF(Table2[[#This Row],[Balance]]&lt;0,"Over","Within")</f>
        <v>Within</v>
      </c>
      <c r="L137" s="25">
        <f>IF(Table2[[#This Row],[Balance]]&lt;0, -Table2[[#This Row],[Balance]], 0)</f>
        <v>0</v>
      </c>
      <c r="M137" s="25" t="str">
        <f>IF(Table2[[#This Row],[Closed]]="Yes","Closed","Open")</f>
        <v>Open</v>
      </c>
      <c r="N137" s="26">
        <f>Table2[[#This Row],[Rev. Date]]-DATE(2025,10,25)</f>
        <v>59</v>
      </c>
    </row>
    <row r="138" spans="1:14" ht="15" thickBot="1" x14ac:dyDescent="0.35">
      <c r="A138" s="1" t="s">
        <v>210</v>
      </c>
      <c r="B138" s="4" t="s">
        <v>149</v>
      </c>
      <c r="C138" s="19">
        <v>400</v>
      </c>
      <c r="D138" s="19">
        <v>400</v>
      </c>
      <c r="E138" s="19">
        <v>0</v>
      </c>
      <c r="F138" s="3">
        <v>45944</v>
      </c>
      <c r="G138" s="1" t="s">
        <v>2</v>
      </c>
      <c r="H138" s="23" t="str">
        <f>LEFT(Table2[[#This Row],['#]],3)</f>
        <v>CRT</v>
      </c>
      <c r="I138" s="24" t="str">
        <f>TEXT(Table2[[#This Row],[Rev. Date]],"yyyy-mm")</f>
        <v>2025-10</v>
      </c>
      <c r="J138" s="24">
        <f>IFERROR(Table2[[#This Row],[Exps.]]/Table2[[#This Row],[Allocated]],0)</f>
        <v>1</v>
      </c>
      <c r="K138" s="24" t="str">
        <f>IF(Table2[[#This Row],[Balance]]&lt;0,"Over","Within")</f>
        <v>Within</v>
      </c>
      <c r="L138" s="25">
        <f>IF(Table2[[#This Row],[Balance]]&lt;0, -Table2[[#This Row],[Balance]], 0)</f>
        <v>0</v>
      </c>
      <c r="M138" s="25" t="str">
        <f>IF(Table2[[#This Row],[Closed]]="Yes","Closed","Open")</f>
        <v>Closed</v>
      </c>
      <c r="N138" s="26">
        <f>Table2[[#This Row],[Rev. Date]]-DATE(2025,10,25)</f>
        <v>-11</v>
      </c>
    </row>
    <row r="139" spans="1:14" ht="15" thickBot="1" x14ac:dyDescent="0.35">
      <c r="A139" s="1" t="s">
        <v>211</v>
      </c>
      <c r="B139" s="4" t="s">
        <v>149</v>
      </c>
      <c r="C139" s="19">
        <v>400</v>
      </c>
      <c r="D139" s="19">
        <v>400</v>
      </c>
      <c r="E139" s="19">
        <v>0</v>
      </c>
      <c r="F139" s="3">
        <v>45944</v>
      </c>
      <c r="G139" s="1" t="s">
        <v>2</v>
      </c>
      <c r="H139" s="23" t="str">
        <f>LEFT(Table2[[#This Row],['#]],3)</f>
        <v>CRT</v>
      </c>
      <c r="I139" s="24" t="str">
        <f>TEXT(Table2[[#This Row],[Rev. Date]],"yyyy-mm")</f>
        <v>2025-10</v>
      </c>
      <c r="J139" s="24">
        <f>IFERROR(Table2[[#This Row],[Exps.]]/Table2[[#This Row],[Allocated]],0)</f>
        <v>1</v>
      </c>
      <c r="K139" s="24" t="str">
        <f>IF(Table2[[#This Row],[Balance]]&lt;0,"Over","Within")</f>
        <v>Within</v>
      </c>
      <c r="L139" s="25">
        <f>IF(Table2[[#This Row],[Balance]]&lt;0, -Table2[[#This Row],[Balance]], 0)</f>
        <v>0</v>
      </c>
      <c r="M139" s="25" t="str">
        <f>IF(Table2[[#This Row],[Closed]]="Yes","Closed","Open")</f>
        <v>Closed</v>
      </c>
      <c r="N139" s="26">
        <f>Table2[[#This Row],[Rev. Date]]-DATE(2025,10,25)</f>
        <v>-11</v>
      </c>
    </row>
    <row r="140" spans="1:14" ht="15" thickBot="1" x14ac:dyDescent="0.35">
      <c r="A140" s="1" t="s">
        <v>212</v>
      </c>
      <c r="B140" s="4" t="s">
        <v>149</v>
      </c>
      <c r="C140" s="19">
        <v>400</v>
      </c>
      <c r="D140" s="19">
        <v>400</v>
      </c>
      <c r="E140" s="19">
        <v>0</v>
      </c>
      <c r="F140" s="3">
        <v>45944</v>
      </c>
      <c r="G140" s="1" t="s">
        <v>2</v>
      </c>
      <c r="H140" s="23" t="str">
        <f>LEFT(Table2[[#This Row],['#]],3)</f>
        <v>CRT</v>
      </c>
      <c r="I140" s="24" t="str">
        <f>TEXT(Table2[[#This Row],[Rev. Date]],"yyyy-mm")</f>
        <v>2025-10</v>
      </c>
      <c r="J140" s="24">
        <f>IFERROR(Table2[[#This Row],[Exps.]]/Table2[[#This Row],[Allocated]],0)</f>
        <v>1</v>
      </c>
      <c r="K140" s="24" t="str">
        <f>IF(Table2[[#This Row],[Balance]]&lt;0,"Over","Within")</f>
        <v>Within</v>
      </c>
      <c r="L140" s="25">
        <f>IF(Table2[[#This Row],[Balance]]&lt;0, -Table2[[#This Row],[Balance]], 0)</f>
        <v>0</v>
      </c>
      <c r="M140" s="25" t="str">
        <f>IF(Table2[[#This Row],[Closed]]="Yes","Closed","Open")</f>
        <v>Closed</v>
      </c>
      <c r="N140" s="26">
        <f>Table2[[#This Row],[Rev. Date]]-DATE(2025,10,25)</f>
        <v>-11</v>
      </c>
    </row>
    <row r="141" spans="1:14" ht="15" thickBot="1" x14ac:dyDescent="0.35">
      <c r="A141" s="1" t="s">
        <v>213</v>
      </c>
      <c r="B141" s="4" t="s">
        <v>149</v>
      </c>
      <c r="C141" s="19">
        <v>400</v>
      </c>
      <c r="D141" s="19">
        <v>400</v>
      </c>
      <c r="E141" s="19">
        <v>0</v>
      </c>
      <c r="F141" s="3">
        <v>45944</v>
      </c>
      <c r="G141" s="1" t="s">
        <v>2</v>
      </c>
      <c r="H141" s="23" t="str">
        <f>LEFT(Table2[[#This Row],['#]],3)</f>
        <v>CRT</v>
      </c>
      <c r="I141" s="24" t="str">
        <f>TEXT(Table2[[#This Row],[Rev. Date]],"yyyy-mm")</f>
        <v>2025-10</v>
      </c>
      <c r="J141" s="24">
        <f>IFERROR(Table2[[#This Row],[Exps.]]/Table2[[#This Row],[Allocated]],0)</f>
        <v>1</v>
      </c>
      <c r="K141" s="24" t="str">
        <f>IF(Table2[[#This Row],[Balance]]&lt;0,"Over","Within")</f>
        <v>Within</v>
      </c>
      <c r="L141" s="25">
        <f>IF(Table2[[#This Row],[Balance]]&lt;0, -Table2[[#This Row],[Balance]], 0)</f>
        <v>0</v>
      </c>
      <c r="M141" s="25" t="str">
        <f>IF(Table2[[#This Row],[Closed]]="Yes","Closed","Open")</f>
        <v>Closed</v>
      </c>
      <c r="N141" s="26">
        <f>Table2[[#This Row],[Rev. Date]]-DATE(2025,10,25)</f>
        <v>-11</v>
      </c>
    </row>
    <row r="142" spans="1:14" ht="15" thickBot="1" x14ac:dyDescent="0.35">
      <c r="A142" s="1" t="s">
        <v>214</v>
      </c>
      <c r="B142" s="4" t="s">
        <v>149</v>
      </c>
      <c r="C142" s="19">
        <v>750</v>
      </c>
      <c r="D142" s="19">
        <v>0</v>
      </c>
      <c r="E142" s="19">
        <v>750</v>
      </c>
      <c r="F142" s="3">
        <v>45948</v>
      </c>
      <c r="G142" s="1" t="s">
        <v>11</v>
      </c>
      <c r="H142" s="23" t="str">
        <f>LEFT(Table2[[#This Row],['#]],3)</f>
        <v>CRT</v>
      </c>
      <c r="I142" s="24" t="str">
        <f>TEXT(Table2[[#This Row],[Rev. Date]],"yyyy-mm")</f>
        <v>2025-10</v>
      </c>
      <c r="J142" s="24">
        <f>IFERROR(Table2[[#This Row],[Exps.]]/Table2[[#This Row],[Allocated]],0)</f>
        <v>0</v>
      </c>
      <c r="K142" s="24" t="str">
        <f>IF(Table2[[#This Row],[Balance]]&lt;0,"Over","Within")</f>
        <v>Within</v>
      </c>
      <c r="L142" s="25">
        <f>IF(Table2[[#This Row],[Balance]]&lt;0, -Table2[[#This Row],[Balance]], 0)</f>
        <v>0</v>
      </c>
      <c r="M142" s="25" t="str">
        <f>IF(Table2[[#This Row],[Closed]]="Yes","Closed","Open")</f>
        <v>Open</v>
      </c>
      <c r="N142" s="26">
        <f>Table2[[#This Row],[Rev. Date]]-DATE(2025,10,25)</f>
        <v>-7</v>
      </c>
    </row>
    <row r="143" spans="1:14" ht="15" thickBot="1" x14ac:dyDescent="0.35">
      <c r="A143" s="1" t="s">
        <v>215</v>
      </c>
      <c r="B143" s="4" t="s">
        <v>149</v>
      </c>
      <c r="C143" s="19">
        <v>200</v>
      </c>
      <c r="D143" s="19">
        <v>0</v>
      </c>
      <c r="E143" s="19">
        <v>200</v>
      </c>
      <c r="F143" s="3">
        <v>45988</v>
      </c>
      <c r="G143" s="1" t="s">
        <v>11</v>
      </c>
      <c r="H143" s="23" t="str">
        <f>LEFT(Table2[[#This Row],['#]],3)</f>
        <v>CRT</v>
      </c>
      <c r="I143" s="24" t="str">
        <f>TEXT(Table2[[#This Row],[Rev. Date]],"yyyy-mm")</f>
        <v>2025-11</v>
      </c>
      <c r="J143" s="24">
        <f>IFERROR(Table2[[#This Row],[Exps.]]/Table2[[#This Row],[Allocated]],0)</f>
        <v>0</v>
      </c>
      <c r="K143" s="24" t="str">
        <f>IF(Table2[[#This Row],[Balance]]&lt;0,"Over","Within")</f>
        <v>Within</v>
      </c>
      <c r="L143" s="25">
        <f>IF(Table2[[#This Row],[Balance]]&lt;0, -Table2[[#This Row],[Balance]], 0)</f>
        <v>0</v>
      </c>
      <c r="M143" s="25" t="str">
        <f>IF(Table2[[#This Row],[Closed]]="Yes","Closed","Open")</f>
        <v>Open</v>
      </c>
      <c r="N143" s="26">
        <f>Table2[[#This Row],[Rev. Date]]-DATE(2025,10,25)</f>
        <v>33</v>
      </c>
    </row>
    <row r="144" spans="1:14" ht="15" thickBot="1" x14ac:dyDescent="0.35">
      <c r="A144" s="1" t="s">
        <v>216</v>
      </c>
      <c r="B144" s="4" t="s">
        <v>149</v>
      </c>
      <c r="C144" s="19">
        <v>500</v>
      </c>
      <c r="D144" s="19">
        <v>0</v>
      </c>
      <c r="E144" s="19">
        <v>500</v>
      </c>
      <c r="F144" s="3">
        <v>45994</v>
      </c>
      <c r="G144" s="1" t="s">
        <v>11</v>
      </c>
      <c r="H144" s="23" t="str">
        <f>LEFT(Table2[[#This Row],['#]],3)</f>
        <v>CRT</v>
      </c>
      <c r="I144" s="24" t="str">
        <f>TEXT(Table2[[#This Row],[Rev. Date]],"yyyy-mm")</f>
        <v>2025-12</v>
      </c>
      <c r="J144" s="24">
        <f>IFERROR(Table2[[#This Row],[Exps.]]/Table2[[#This Row],[Allocated]],0)</f>
        <v>0</v>
      </c>
      <c r="K144" s="24" t="str">
        <f>IF(Table2[[#This Row],[Balance]]&lt;0,"Over","Within")</f>
        <v>Within</v>
      </c>
      <c r="L144" s="25">
        <f>IF(Table2[[#This Row],[Balance]]&lt;0, -Table2[[#This Row],[Balance]], 0)</f>
        <v>0</v>
      </c>
      <c r="M144" s="25" t="str">
        <f>IF(Table2[[#This Row],[Closed]]="Yes","Closed","Open")</f>
        <v>Open</v>
      </c>
      <c r="N144" s="26">
        <f>Table2[[#This Row],[Rev. Date]]-DATE(2025,10,25)</f>
        <v>39</v>
      </c>
    </row>
    <row r="145" spans="1:14" ht="21" thickBot="1" x14ac:dyDescent="0.35">
      <c r="A145" s="1" t="s">
        <v>217</v>
      </c>
      <c r="B145" s="1" t="s">
        <v>218</v>
      </c>
      <c r="C145" s="19">
        <v>1500</v>
      </c>
      <c r="D145" s="19">
        <v>1500</v>
      </c>
      <c r="E145" s="19">
        <v>0</v>
      </c>
      <c r="F145" s="3">
        <v>45965</v>
      </c>
      <c r="G145" s="1" t="s">
        <v>2</v>
      </c>
      <c r="H145" s="23" t="str">
        <f>LEFT(Table2[[#This Row],['#]],3)</f>
        <v>CRT</v>
      </c>
      <c r="I145" s="24" t="str">
        <f>TEXT(Table2[[#This Row],[Rev. Date]],"yyyy-mm")</f>
        <v>2025-11</v>
      </c>
      <c r="J145" s="24">
        <f>IFERROR(Table2[[#This Row],[Exps.]]/Table2[[#This Row],[Allocated]],0)</f>
        <v>1</v>
      </c>
      <c r="K145" s="24" t="str">
        <f>IF(Table2[[#This Row],[Balance]]&lt;0,"Over","Within")</f>
        <v>Within</v>
      </c>
      <c r="L145" s="25">
        <f>IF(Table2[[#This Row],[Balance]]&lt;0, -Table2[[#This Row],[Balance]], 0)</f>
        <v>0</v>
      </c>
      <c r="M145" s="25" t="str">
        <f>IF(Table2[[#This Row],[Closed]]="Yes","Closed","Open")</f>
        <v>Closed</v>
      </c>
      <c r="N145" s="26">
        <f>Table2[[#This Row],[Rev. Date]]-DATE(2025,10,25)</f>
        <v>10</v>
      </c>
    </row>
    <row r="146" spans="1:14" ht="15" thickBot="1" x14ac:dyDescent="0.35">
      <c r="A146" s="1" t="s">
        <v>219</v>
      </c>
      <c r="B146" s="1" t="s">
        <v>220</v>
      </c>
      <c r="C146" s="19">
        <v>2500</v>
      </c>
      <c r="D146" s="19">
        <v>0</v>
      </c>
      <c r="E146" s="19">
        <v>2500</v>
      </c>
      <c r="F146" s="3">
        <v>45964</v>
      </c>
      <c r="G146" s="1" t="s">
        <v>11</v>
      </c>
      <c r="H146" s="23" t="str">
        <f>LEFT(Table2[[#This Row],['#]],3)</f>
        <v>CRT</v>
      </c>
      <c r="I146" s="24" t="str">
        <f>TEXT(Table2[[#This Row],[Rev. Date]],"yyyy-mm")</f>
        <v>2025-11</v>
      </c>
      <c r="J146" s="24">
        <f>IFERROR(Table2[[#This Row],[Exps.]]/Table2[[#This Row],[Allocated]],0)</f>
        <v>0</v>
      </c>
      <c r="K146" s="24" t="str">
        <f>IF(Table2[[#This Row],[Balance]]&lt;0,"Over","Within")</f>
        <v>Within</v>
      </c>
      <c r="L146" s="25">
        <f>IF(Table2[[#This Row],[Balance]]&lt;0, -Table2[[#This Row],[Balance]], 0)</f>
        <v>0</v>
      </c>
      <c r="M146" s="25" t="str">
        <f>IF(Table2[[#This Row],[Closed]]="Yes","Closed","Open")</f>
        <v>Open</v>
      </c>
      <c r="N146" s="26">
        <f>Table2[[#This Row],[Rev. Date]]-DATE(2025,10,25)</f>
        <v>9</v>
      </c>
    </row>
    <row r="147" spans="1:14" ht="15" thickBot="1" x14ac:dyDescent="0.35">
      <c r="A147" s="1" t="s">
        <v>221</v>
      </c>
      <c r="B147" s="4" t="s">
        <v>149</v>
      </c>
      <c r="C147" s="19">
        <v>1000</v>
      </c>
      <c r="D147" s="19">
        <v>0</v>
      </c>
      <c r="E147" s="19">
        <v>1000</v>
      </c>
      <c r="F147" s="3">
        <v>45928</v>
      </c>
      <c r="G147" s="1" t="s">
        <v>11</v>
      </c>
      <c r="H147" s="23" t="str">
        <f>LEFT(Table2[[#This Row],['#]],3)</f>
        <v>CRT</v>
      </c>
      <c r="I147" s="24" t="str">
        <f>TEXT(Table2[[#This Row],[Rev. Date]],"yyyy-mm")</f>
        <v>2025-09</v>
      </c>
      <c r="J147" s="24">
        <f>IFERROR(Table2[[#This Row],[Exps.]]/Table2[[#This Row],[Allocated]],0)</f>
        <v>0</v>
      </c>
      <c r="K147" s="24" t="str">
        <f>IF(Table2[[#This Row],[Balance]]&lt;0,"Over","Within")</f>
        <v>Within</v>
      </c>
      <c r="L147" s="25">
        <f>IF(Table2[[#This Row],[Balance]]&lt;0, -Table2[[#This Row],[Balance]], 0)</f>
        <v>0</v>
      </c>
      <c r="M147" s="25" t="str">
        <f>IF(Table2[[#This Row],[Closed]]="Yes","Closed","Open")</f>
        <v>Open</v>
      </c>
      <c r="N147" s="26">
        <f>Table2[[#This Row],[Rev. Date]]-DATE(2025,10,25)</f>
        <v>-27</v>
      </c>
    </row>
    <row r="148" spans="1:14" ht="15" thickBot="1" x14ac:dyDescent="0.35">
      <c r="A148" s="1" t="s">
        <v>222</v>
      </c>
      <c r="B148" s="4" t="s">
        <v>149</v>
      </c>
      <c r="C148" s="19">
        <v>300</v>
      </c>
      <c r="D148" s="19">
        <v>300</v>
      </c>
      <c r="E148" s="19">
        <v>0</v>
      </c>
      <c r="F148" s="3">
        <v>45946</v>
      </c>
      <c r="G148" s="1" t="s">
        <v>2</v>
      </c>
      <c r="H148" s="23" t="str">
        <f>LEFT(Table2[[#This Row],['#]],3)</f>
        <v>CRT</v>
      </c>
      <c r="I148" s="24" t="str">
        <f>TEXT(Table2[[#This Row],[Rev. Date]],"yyyy-mm")</f>
        <v>2025-10</v>
      </c>
      <c r="J148" s="24">
        <f>IFERROR(Table2[[#This Row],[Exps.]]/Table2[[#This Row],[Allocated]],0)</f>
        <v>1</v>
      </c>
      <c r="K148" s="24" t="str">
        <f>IF(Table2[[#This Row],[Balance]]&lt;0,"Over","Within")</f>
        <v>Within</v>
      </c>
      <c r="L148" s="25">
        <f>IF(Table2[[#This Row],[Balance]]&lt;0, -Table2[[#This Row],[Balance]], 0)</f>
        <v>0</v>
      </c>
      <c r="M148" s="25" t="str">
        <f>IF(Table2[[#This Row],[Closed]]="Yes","Closed","Open")</f>
        <v>Closed</v>
      </c>
      <c r="N148" s="26">
        <f>Table2[[#This Row],[Rev. Date]]-DATE(2025,10,25)</f>
        <v>-9</v>
      </c>
    </row>
    <row r="149" spans="1:14" ht="15" thickBot="1" x14ac:dyDescent="0.35">
      <c r="A149" s="1" t="s">
        <v>223</v>
      </c>
      <c r="B149" s="1" t="s">
        <v>224</v>
      </c>
      <c r="C149" s="19">
        <v>800</v>
      </c>
      <c r="D149" s="19">
        <v>800</v>
      </c>
      <c r="E149" s="19">
        <v>0</v>
      </c>
      <c r="F149" s="3">
        <v>45884</v>
      </c>
      <c r="G149" s="1" t="s">
        <v>2</v>
      </c>
      <c r="H149" s="23" t="str">
        <f>LEFT(Table2[[#This Row],['#]],3)</f>
        <v>FAO</v>
      </c>
      <c r="I149" s="24" t="str">
        <f>TEXT(Table2[[#This Row],[Rev. Date]],"yyyy-mm")</f>
        <v>2025-08</v>
      </c>
      <c r="J149" s="24">
        <f>IFERROR(Table2[[#This Row],[Exps.]]/Table2[[#This Row],[Allocated]],0)</f>
        <v>1</v>
      </c>
      <c r="K149" s="24" t="str">
        <f>IF(Table2[[#This Row],[Balance]]&lt;0,"Over","Within")</f>
        <v>Within</v>
      </c>
      <c r="L149" s="25">
        <f>IF(Table2[[#This Row],[Balance]]&lt;0, -Table2[[#This Row],[Balance]], 0)</f>
        <v>0</v>
      </c>
      <c r="M149" s="25" t="str">
        <f>IF(Table2[[#This Row],[Closed]]="Yes","Closed","Open")</f>
        <v>Closed</v>
      </c>
      <c r="N149" s="26">
        <f>Table2[[#This Row],[Rev. Date]]-DATE(2025,10,25)</f>
        <v>-71</v>
      </c>
    </row>
    <row r="150" spans="1:14" ht="15" thickBot="1" x14ac:dyDescent="0.35">
      <c r="A150" s="1" t="s">
        <v>225</v>
      </c>
      <c r="B150" s="1" t="s">
        <v>226</v>
      </c>
      <c r="C150" s="19">
        <v>163.80000000000001</v>
      </c>
      <c r="D150" s="19">
        <v>163.80000000000001</v>
      </c>
      <c r="E150" s="19">
        <v>0</v>
      </c>
      <c r="F150" s="3">
        <v>45884</v>
      </c>
      <c r="G150" s="1" t="s">
        <v>2</v>
      </c>
      <c r="H150" s="23" t="str">
        <f>LEFT(Table2[[#This Row],['#]],3)</f>
        <v>FAO</v>
      </c>
      <c r="I150" s="24" t="str">
        <f>TEXT(Table2[[#This Row],[Rev. Date]],"yyyy-mm")</f>
        <v>2025-08</v>
      </c>
      <c r="J150" s="24">
        <f>IFERROR(Table2[[#This Row],[Exps.]]/Table2[[#This Row],[Allocated]],0)</f>
        <v>1</v>
      </c>
      <c r="K150" s="24" t="str">
        <f>IF(Table2[[#This Row],[Balance]]&lt;0,"Over","Within")</f>
        <v>Within</v>
      </c>
      <c r="L150" s="25">
        <f>IF(Table2[[#This Row],[Balance]]&lt;0, -Table2[[#This Row],[Balance]], 0)</f>
        <v>0</v>
      </c>
      <c r="M150" s="25" t="str">
        <f>IF(Table2[[#This Row],[Closed]]="Yes","Closed","Open")</f>
        <v>Closed</v>
      </c>
      <c r="N150" s="26">
        <f>Table2[[#This Row],[Rev. Date]]-DATE(2025,10,25)</f>
        <v>-71</v>
      </c>
    </row>
    <row r="151" spans="1:14" ht="15" thickBot="1" x14ac:dyDescent="0.35">
      <c r="A151" s="1" t="s">
        <v>227</v>
      </c>
      <c r="B151" s="1" t="s">
        <v>228</v>
      </c>
      <c r="C151" s="19">
        <v>18222.009999999998</v>
      </c>
      <c r="D151" s="19">
        <v>18222.009999999998</v>
      </c>
      <c r="E151" s="19">
        <v>0</v>
      </c>
      <c r="F151" s="3">
        <v>45986</v>
      </c>
      <c r="G151" s="1" t="s">
        <v>2</v>
      </c>
      <c r="H151" s="23" t="str">
        <f>LEFT(Table2[[#This Row],['#]],3)</f>
        <v xml:space="preserve">FB </v>
      </c>
      <c r="I151" s="24" t="str">
        <f>TEXT(Table2[[#This Row],[Rev. Date]],"yyyy-mm")</f>
        <v>2025-11</v>
      </c>
      <c r="J151" s="24">
        <f>IFERROR(Table2[[#This Row],[Exps.]]/Table2[[#This Row],[Allocated]],0)</f>
        <v>1</v>
      </c>
      <c r="K151" s="24" t="str">
        <f>IF(Table2[[#This Row],[Balance]]&lt;0,"Over","Within")</f>
        <v>Within</v>
      </c>
      <c r="L151" s="25">
        <f>IF(Table2[[#This Row],[Balance]]&lt;0, -Table2[[#This Row],[Balance]], 0)</f>
        <v>0</v>
      </c>
      <c r="M151" s="25" t="str">
        <f>IF(Table2[[#This Row],[Closed]]="Yes","Closed","Open")</f>
        <v>Closed</v>
      </c>
      <c r="N151" s="26">
        <f>Table2[[#This Row],[Rev. Date]]-DATE(2025,10,25)</f>
        <v>31</v>
      </c>
    </row>
    <row r="152" spans="1:14" ht="15" thickBot="1" x14ac:dyDescent="0.35">
      <c r="A152" s="1" t="s">
        <v>229</v>
      </c>
      <c r="B152" s="4" t="s">
        <v>149</v>
      </c>
      <c r="C152" s="19">
        <v>1000</v>
      </c>
      <c r="D152" s="19">
        <v>1000</v>
      </c>
      <c r="E152" s="19">
        <v>0</v>
      </c>
      <c r="F152" s="3">
        <v>45943</v>
      </c>
      <c r="G152" s="1" t="s">
        <v>2</v>
      </c>
      <c r="H152" s="23" t="str">
        <f>LEFT(Table2[[#This Row],['#]],3)</f>
        <v>CRT</v>
      </c>
      <c r="I152" s="24" t="str">
        <f>TEXT(Table2[[#This Row],[Rev. Date]],"yyyy-mm")</f>
        <v>2025-10</v>
      </c>
      <c r="J152" s="24">
        <f>IFERROR(Table2[[#This Row],[Exps.]]/Table2[[#This Row],[Allocated]],0)</f>
        <v>1</v>
      </c>
      <c r="K152" s="24" t="str">
        <f>IF(Table2[[#This Row],[Balance]]&lt;0,"Over","Within")</f>
        <v>Within</v>
      </c>
      <c r="L152" s="25">
        <f>IF(Table2[[#This Row],[Balance]]&lt;0, -Table2[[#This Row],[Balance]], 0)</f>
        <v>0</v>
      </c>
      <c r="M152" s="25" t="str">
        <f>IF(Table2[[#This Row],[Closed]]="Yes","Closed","Open")</f>
        <v>Closed</v>
      </c>
      <c r="N152" s="26">
        <f>Table2[[#This Row],[Rev. Date]]-DATE(2025,10,25)</f>
        <v>-12</v>
      </c>
    </row>
    <row r="153" spans="1:14" ht="15" thickBot="1" x14ac:dyDescent="0.35">
      <c r="A153" s="1" t="s">
        <v>230</v>
      </c>
      <c r="B153" s="4" t="s">
        <v>149</v>
      </c>
      <c r="C153" s="19">
        <v>200</v>
      </c>
      <c r="D153" s="19">
        <v>200</v>
      </c>
      <c r="E153" s="19">
        <v>0</v>
      </c>
      <c r="F153" s="3">
        <v>45986</v>
      </c>
      <c r="G153" s="1" t="s">
        <v>2</v>
      </c>
      <c r="H153" s="23" t="str">
        <f>LEFT(Table2[[#This Row],['#]],3)</f>
        <v>CRT</v>
      </c>
      <c r="I153" s="24" t="str">
        <f>TEXT(Table2[[#This Row],[Rev. Date]],"yyyy-mm")</f>
        <v>2025-11</v>
      </c>
      <c r="J153" s="24">
        <f>IFERROR(Table2[[#This Row],[Exps.]]/Table2[[#This Row],[Allocated]],0)</f>
        <v>1</v>
      </c>
      <c r="K153" s="24" t="str">
        <f>IF(Table2[[#This Row],[Balance]]&lt;0,"Over","Within")</f>
        <v>Within</v>
      </c>
      <c r="L153" s="25">
        <f>IF(Table2[[#This Row],[Balance]]&lt;0, -Table2[[#This Row],[Balance]], 0)</f>
        <v>0</v>
      </c>
      <c r="M153" s="25" t="str">
        <f>IF(Table2[[#This Row],[Closed]]="Yes","Closed","Open")</f>
        <v>Closed</v>
      </c>
      <c r="N153" s="26">
        <f>Table2[[#This Row],[Rev. Date]]-DATE(2025,10,25)</f>
        <v>31</v>
      </c>
    </row>
    <row r="154" spans="1:14" ht="15" thickBot="1" x14ac:dyDescent="0.35">
      <c r="A154" s="1" t="s">
        <v>231</v>
      </c>
      <c r="B154" s="1" t="s">
        <v>232</v>
      </c>
      <c r="C154" s="19">
        <v>2500</v>
      </c>
      <c r="D154" s="19">
        <v>2500</v>
      </c>
      <c r="E154" s="19">
        <v>0</v>
      </c>
      <c r="F154" s="3">
        <v>45986</v>
      </c>
      <c r="G154" s="1" t="s">
        <v>2</v>
      </c>
      <c r="H154" s="23" t="str">
        <f>LEFT(Table2[[#This Row],['#]],3)</f>
        <v>CRT</v>
      </c>
      <c r="I154" s="24" t="str">
        <f>TEXT(Table2[[#This Row],[Rev. Date]],"yyyy-mm")</f>
        <v>2025-11</v>
      </c>
      <c r="J154" s="24">
        <f>IFERROR(Table2[[#This Row],[Exps.]]/Table2[[#This Row],[Allocated]],0)</f>
        <v>1</v>
      </c>
      <c r="K154" s="24" t="str">
        <f>IF(Table2[[#This Row],[Balance]]&lt;0,"Over","Within")</f>
        <v>Within</v>
      </c>
      <c r="L154" s="25">
        <f>IF(Table2[[#This Row],[Balance]]&lt;0, -Table2[[#This Row],[Balance]], 0)</f>
        <v>0</v>
      </c>
      <c r="M154" s="25" t="str">
        <f>IF(Table2[[#This Row],[Closed]]="Yes","Closed","Open")</f>
        <v>Closed</v>
      </c>
      <c r="N154" s="26">
        <f>Table2[[#This Row],[Rev. Date]]-DATE(2025,10,25)</f>
        <v>31</v>
      </c>
    </row>
    <row r="155" spans="1:14" ht="15" thickBot="1" x14ac:dyDescent="0.35">
      <c r="A155" s="1" t="s">
        <v>233</v>
      </c>
      <c r="B155" s="4" t="s">
        <v>149</v>
      </c>
      <c r="C155" s="19">
        <v>750</v>
      </c>
      <c r="D155" s="19">
        <v>0</v>
      </c>
      <c r="E155" s="19">
        <v>750</v>
      </c>
      <c r="F155" s="3">
        <v>45969</v>
      </c>
      <c r="G155" s="1" t="s">
        <v>11</v>
      </c>
      <c r="H155" s="23" t="str">
        <f>LEFT(Table2[[#This Row],['#]],3)</f>
        <v>CRT</v>
      </c>
      <c r="I155" s="24" t="str">
        <f>TEXT(Table2[[#This Row],[Rev. Date]],"yyyy-mm")</f>
        <v>2025-11</v>
      </c>
      <c r="J155" s="24">
        <f>IFERROR(Table2[[#This Row],[Exps.]]/Table2[[#This Row],[Allocated]],0)</f>
        <v>0</v>
      </c>
      <c r="K155" s="24" t="str">
        <f>IF(Table2[[#This Row],[Balance]]&lt;0,"Over","Within")</f>
        <v>Within</v>
      </c>
      <c r="L155" s="25">
        <f>IF(Table2[[#This Row],[Balance]]&lt;0, -Table2[[#This Row],[Balance]], 0)</f>
        <v>0</v>
      </c>
      <c r="M155" s="25" t="str">
        <f>IF(Table2[[#This Row],[Closed]]="Yes","Closed","Open")</f>
        <v>Open</v>
      </c>
      <c r="N155" s="26">
        <f>Table2[[#This Row],[Rev. Date]]-DATE(2025,10,25)</f>
        <v>14</v>
      </c>
    </row>
    <row r="156" spans="1:14" ht="15" thickBot="1" x14ac:dyDescent="0.35">
      <c r="A156" s="1" t="s">
        <v>234</v>
      </c>
      <c r="B156" s="4" t="s">
        <v>149</v>
      </c>
      <c r="C156" s="19">
        <v>200</v>
      </c>
      <c r="D156" s="19">
        <v>194.69</v>
      </c>
      <c r="E156" s="19">
        <v>5.31</v>
      </c>
      <c r="F156" s="3">
        <v>45956</v>
      </c>
      <c r="G156" s="1" t="s">
        <v>2</v>
      </c>
      <c r="H156" s="23" t="str">
        <f>LEFT(Table2[[#This Row],['#]],3)</f>
        <v>CRT</v>
      </c>
      <c r="I156" s="24" t="str">
        <f>TEXT(Table2[[#This Row],[Rev. Date]],"yyyy-mm")</f>
        <v>2025-10</v>
      </c>
      <c r="J156" s="24">
        <f>IFERROR(Table2[[#This Row],[Exps.]]/Table2[[#This Row],[Allocated]],0)</f>
        <v>0.97345000000000004</v>
      </c>
      <c r="K156" s="24" t="str">
        <f>IF(Table2[[#This Row],[Balance]]&lt;0,"Over","Within")</f>
        <v>Within</v>
      </c>
      <c r="L156" s="25">
        <f>IF(Table2[[#This Row],[Balance]]&lt;0, -Table2[[#This Row],[Balance]], 0)</f>
        <v>0</v>
      </c>
      <c r="M156" s="25" t="str">
        <f>IF(Table2[[#This Row],[Closed]]="Yes","Closed","Open")</f>
        <v>Closed</v>
      </c>
      <c r="N156" s="26">
        <f>Table2[[#This Row],[Rev. Date]]-DATE(2025,10,25)</f>
        <v>1</v>
      </c>
    </row>
    <row r="157" spans="1:14" ht="15" thickBot="1" x14ac:dyDescent="0.35">
      <c r="A157" s="1" t="s">
        <v>235</v>
      </c>
      <c r="B157" s="4" t="s">
        <v>149</v>
      </c>
      <c r="C157" s="19">
        <v>350</v>
      </c>
      <c r="D157" s="19">
        <v>0</v>
      </c>
      <c r="E157" s="19">
        <v>350</v>
      </c>
      <c r="F157" s="3">
        <v>45944</v>
      </c>
      <c r="G157" s="1" t="s">
        <v>11</v>
      </c>
      <c r="H157" s="23" t="str">
        <f>LEFT(Table2[[#This Row],['#]],3)</f>
        <v>CRT</v>
      </c>
      <c r="I157" s="24" t="str">
        <f>TEXT(Table2[[#This Row],[Rev. Date]],"yyyy-mm")</f>
        <v>2025-10</v>
      </c>
      <c r="J157" s="24">
        <f>IFERROR(Table2[[#This Row],[Exps.]]/Table2[[#This Row],[Allocated]],0)</f>
        <v>0</v>
      </c>
      <c r="K157" s="24" t="str">
        <f>IF(Table2[[#This Row],[Balance]]&lt;0,"Over","Within")</f>
        <v>Within</v>
      </c>
      <c r="L157" s="25">
        <f>IF(Table2[[#This Row],[Balance]]&lt;0, -Table2[[#This Row],[Balance]], 0)</f>
        <v>0</v>
      </c>
      <c r="M157" s="25" t="str">
        <f>IF(Table2[[#This Row],[Closed]]="Yes","Closed","Open")</f>
        <v>Open</v>
      </c>
      <c r="N157" s="26">
        <f>Table2[[#This Row],[Rev. Date]]-DATE(2025,10,25)</f>
        <v>-11</v>
      </c>
    </row>
    <row r="158" spans="1:14" ht="15" thickBot="1" x14ac:dyDescent="0.35">
      <c r="A158" s="1" t="s">
        <v>236</v>
      </c>
      <c r="B158" s="4" t="s">
        <v>149</v>
      </c>
      <c r="C158" s="19">
        <v>200</v>
      </c>
      <c r="D158" s="19">
        <v>0</v>
      </c>
      <c r="E158" s="19">
        <v>200</v>
      </c>
      <c r="F158" s="3">
        <v>45999</v>
      </c>
      <c r="G158" s="1" t="s">
        <v>11</v>
      </c>
      <c r="H158" s="23" t="str">
        <f>LEFT(Table2[[#This Row],['#]],3)</f>
        <v>CRT</v>
      </c>
      <c r="I158" s="24" t="str">
        <f>TEXT(Table2[[#This Row],[Rev. Date]],"yyyy-mm")</f>
        <v>2025-12</v>
      </c>
      <c r="J158" s="24">
        <f>IFERROR(Table2[[#This Row],[Exps.]]/Table2[[#This Row],[Allocated]],0)</f>
        <v>0</v>
      </c>
      <c r="K158" s="24" t="str">
        <f>IF(Table2[[#This Row],[Balance]]&lt;0,"Over","Within")</f>
        <v>Within</v>
      </c>
      <c r="L158" s="25">
        <f>IF(Table2[[#This Row],[Balance]]&lt;0, -Table2[[#This Row],[Balance]], 0)</f>
        <v>0</v>
      </c>
      <c r="M158" s="25" t="str">
        <f>IF(Table2[[#This Row],[Closed]]="Yes","Closed","Open")</f>
        <v>Open</v>
      </c>
      <c r="N158" s="26">
        <f>Table2[[#This Row],[Rev. Date]]-DATE(2025,10,25)</f>
        <v>44</v>
      </c>
    </row>
    <row r="159" spans="1:14" ht="15" thickBot="1" x14ac:dyDescent="0.35">
      <c r="A159" s="1" t="s">
        <v>237</v>
      </c>
      <c r="B159" s="4" t="s">
        <v>149</v>
      </c>
      <c r="C159" s="19">
        <v>200</v>
      </c>
      <c r="D159" s="19">
        <v>0</v>
      </c>
      <c r="E159" s="19">
        <v>200</v>
      </c>
      <c r="F159" s="3">
        <v>45999</v>
      </c>
      <c r="G159" s="1" t="s">
        <v>11</v>
      </c>
      <c r="H159" s="23" t="str">
        <f>LEFT(Table2[[#This Row],['#]],3)</f>
        <v>CRT</v>
      </c>
      <c r="I159" s="24" t="str">
        <f>TEXT(Table2[[#This Row],[Rev. Date]],"yyyy-mm")</f>
        <v>2025-12</v>
      </c>
      <c r="J159" s="24">
        <f>IFERROR(Table2[[#This Row],[Exps.]]/Table2[[#This Row],[Allocated]],0)</f>
        <v>0</v>
      </c>
      <c r="K159" s="24" t="str">
        <f>IF(Table2[[#This Row],[Balance]]&lt;0,"Over","Within")</f>
        <v>Within</v>
      </c>
      <c r="L159" s="25">
        <f>IF(Table2[[#This Row],[Balance]]&lt;0, -Table2[[#This Row],[Balance]], 0)</f>
        <v>0</v>
      </c>
      <c r="M159" s="25" t="str">
        <f>IF(Table2[[#This Row],[Closed]]="Yes","Closed","Open")</f>
        <v>Open</v>
      </c>
      <c r="N159" s="26">
        <f>Table2[[#This Row],[Rev. Date]]-DATE(2025,10,25)</f>
        <v>44</v>
      </c>
    </row>
    <row r="160" spans="1:14" ht="15" thickBot="1" x14ac:dyDescent="0.35">
      <c r="A160" s="1" t="s">
        <v>238</v>
      </c>
      <c r="B160" s="4" t="s">
        <v>149</v>
      </c>
      <c r="C160" s="19">
        <v>200</v>
      </c>
      <c r="D160" s="19">
        <v>0</v>
      </c>
      <c r="E160" s="19">
        <v>200</v>
      </c>
      <c r="F160" s="3">
        <v>45999</v>
      </c>
      <c r="G160" s="1" t="s">
        <v>11</v>
      </c>
      <c r="H160" s="23" t="str">
        <f>LEFT(Table2[[#This Row],['#]],3)</f>
        <v>CRT</v>
      </c>
      <c r="I160" s="24" t="str">
        <f>TEXT(Table2[[#This Row],[Rev. Date]],"yyyy-mm")</f>
        <v>2025-12</v>
      </c>
      <c r="J160" s="24">
        <f>IFERROR(Table2[[#This Row],[Exps.]]/Table2[[#This Row],[Allocated]],0)</f>
        <v>0</v>
      </c>
      <c r="K160" s="24" t="str">
        <f>IF(Table2[[#This Row],[Balance]]&lt;0,"Over","Within")</f>
        <v>Within</v>
      </c>
      <c r="L160" s="25">
        <f>IF(Table2[[#This Row],[Balance]]&lt;0, -Table2[[#This Row],[Balance]], 0)</f>
        <v>0</v>
      </c>
      <c r="M160" s="25" t="str">
        <f>IF(Table2[[#This Row],[Closed]]="Yes","Closed","Open")</f>
        <v>Open</v>
      </c>
      <c r="N160" s="26">
        <f>Table2[[#This Row],[Rev. Date]]-DATE(2025,10,25)</f>
        <v>44</v>
      </c>
    </row>
    <row r="161" spans="1:14" ht="15" thickBot="1" x14ac:dyDescent="0.35">
      <c r="A161" s="1" t="s">
        <v>239</v>
      </c>
      <c r="B161" s="4" t="s">
        <v>149</v>
      </c>
      <c r="C161" s="19">
        <v>750</v>
      </c>
      <c r="D161" s="19">
        <v>0</v>
      </c>
      <c r="E161" s="19">
        <v>750</v>
      </c>
      <c r="F161" s="3">
        <v>45984</v>
      </c>
      <c r="G161" s="1" t="s">
        <v>11</v>
      </c>
      <c r="H161" s="23" t="str">
        <f>LEFT(Table2[[#This Row],['#]],3)</f>
        <v>CRT</v>
      </c>
      <c r="I161" s="24" t="str">
        <f>TEXT(Table2[[#This Row],[Rev. Date]],"yyyy-mm")</f>
        <v>2025-11</v>
      </c>
      <c r="J161" s="24">
        <f>IFERROR(Table2[[#This Row],[Exps.]]/Table2[[#This Row],[Allocated]],0)</f>
        <v>0</v>
      </c>
      <c r="K161" s="24" t="str">
        <f>IF(Table2[[#This Row],[Balance]]&lt;0,"Over","Within")</f>
        <v>Within</v>
      </c>
      <c r="L161" s="25">
        <f>IF(Table2[[#This Row],[Balance]]&lt;0, -Table2[[#This Row],[Balance]], 0)</f>
        <v>0</v>
      </c>
      <c r="M161" s="25" t="str">
        <f>IF(Table2[[#This Row],[Closed]]="Yes","Closed","Open")</f>
        <v>Open</v>
      </c>
      <c r="N161" s="26">
        <f>Table2[[#This Row],[Rev. Date]]-DATE(2025,10,25)</f>
        <v>29</v>
      </c>
    </row>
    <row r="162" spans="1:14" ht="15" thickBot="1" x14ac:dyDescent="0.35">
      <c r="A162" s="1" t="s">
        <v>240</v>
      </c>
      <c r="B162" s="4" t="s">
        <v>149</v>
      </c>
      <c r="C162" s="19">
        <v>500</v>
      </c>
      <c r="D162" s="19">
        <v>0</v>
      </c>
      <c r="E162" s="19">
        <v>500</v>
      </c>
      <c r="F162" s="3">
        <v>45973</v>
      </c>
      <c r="G162" s="1" t="s">
        <v>11</v>
      </c>
      <c r="H162" s="23" t="str">
        <f>LEFT(Table2[[#This Row],['#]],3)</f>
        <v>CRT</v>
      </c>
      <c r="I162" s="24" t="str">
        <f>TEXT(Table2[[#This Row],[Rev. Date]],"yyyy-mm")</f>
        <v>2025-11</v>
      </c>
      <c r="J162" s="24">
        <f>IFERROR(Table2[[#This Row],[Exps.]]/Table2[[#This Row],[Allocated]],0)</f>
        <v>0</v>
      </c>
      <c r="K162" s="24" t="str">
        <f>IF(Table2[[#This Row],[Balance]]&lt;0,"Over","Within")</f>
        <v>Within</v>
      </c>
      <c r="L162" s="25">
        <f>IF(Table2[[#This Row],[Balance]]&lt;0, -Table2[[#This Row],[Balance]], 0)</f>
        <v>0</v>
      </c>
      <c r="M162" s="25" t="str">
        <f>IF(Table2[[#This Row],[Closed]]="Yes","Closed","Open")</f>
        <v>Open</v>
      </c>
      <c r="N162" s="26">
        <f>Table2[[#This Row],[Rev. Date]]-DATE(2025,10,25)</f>
        <v>18</v>
      </c>
    </row>
    <row r="163" spans="1:14" ht="15" thickBot="1" x14ac:dyDescent="0.35">
      <c r="A163" s="1" t="s">
        <v>241</v>
      </c>
      <c r="B163" s="1" t="s">
        <v>4</v>
      </c>
      <c r="C163" s="19">
        <v>898.56</v>
      </c>
      <c r="D163" s="19">
        <v>0</v>
      </c>
      <c r="E163" s="19">
        <v>898.56</v>
      </c>
      <c r="F163" s="3">
        <v>45971</v>
      </c>
      <c r="G163" s="1" t="s">
        <v>11</v>
      </c>
      <c r="H163" s="23" t="str">
        <f>LEFT(Table2[[#This Row],['#]],3)</f>
        <v>CRT</v>
      </c>
      <c r="I163" s="24" t="str">
        <f>TEXT(Table2[[#This Row],[Rev. Date]],"yyyy-mm")</f>
        <v>2025-11</v>
      </c>
      <c r="J163" s="24">
        <f>IFERROR(Table2[[#This Row],[Exps.]]/Table2[[#This Row],[Allocated]],0)</f>
        <v>0</v>
      </c>
      <c r="K163" s="24" t="str">
        <f>IF(Table2[[#This Row],[Balance]]&lt;0,"Over","Within")</f>
        <v>Within</v>
      </c>
      <c r="L163" s="25">
        <f>IF(Table2[[#This Row],[Balance]]&lt;0, -Table2[[#This Row],[Balance]], 0)</f>
        <v>0</v>
      </c>
      <c r="M163" s="25" t="str">
        <f>IF(Table2[[#This Row],[Closed]]="Yes","Closed","Open")</f>
        <v>Open</v>
      </c>
      <c r="N163" s="26">
        <f>Table2[[#This Row],[Rev. Date]]-DATE(2025,10,25)</f>
        <v>16</v>
      </c>
    </row>
    <row r="164" spans="1:14" ht="15" thickBot="1" x14ac:dyDescent="0.35">
      <c r="A164" s="1" t="s">
        <v>242</v>
      </c>
      <c r="B164" s="4" t="s">
        <v>149</v>
      </c>
      <c r="C164" s="19">
        <v>500</v>
      </c>
      <c r="D164" s="19">
        <v>0</v>
      </c>
      <c r="E164" s="19">
        <v>500</v>
      </c>
      <c r="F164" s="3">
        <v>45996</v>
      </c>
      <c r="G164" s="1" t="s">
        <v>11</v>
      </c>
      <c r="H164" s="23" t="str">
        <f>LEFT(Table2[[#This Row],['#]],3)</f>
        <v>CRT</v>
      </c>
      <c r="I164" s="24" t="str">
        <f>TEXT(Table2[[#This Row],[Rev. Date]],"yyyy-mm")</f>
        <v>2025-12</v>
      </c>
      <c r="J164" s="24">
        <f>IFERROR(Table2[[#This Row],[Exps.]]/Table2[[#This Row],[Allocated]],0)</f>
        <v>0</v>
      </c>
      <c r="K164" s="24" t="str">
        <f>IF(Table2[[#This Row],[Balance]]&lt;0,"Over","Within")</f>
        <v>Within</v>
      </c>
      <c r="L164" s="25">
        <f>IF(Table2[[#This Row],[Balance]]&lt;0, -Table2[[#This Row],[Balance]], 0)</f>
        <v>0</v>
      </c>
      <c r="M164" s="25" t="str">
        <f>IF(Table2[[#This Row],[Closed]]="Yes","Closed","Open")</f>
        <v>Open</v>
      </c>
      <c r="N164" s="26">
        <f>Table2[[#This Row],[Rev. Date]]-DATE(2025,10,25)</f>
        <v>41</v>
      </c>
    </row>
    <row r="165" spans="1:14" ht="15" thickBot="1" x14ac:dyDescent="0.35">
      <c r="A165" s="1" t="s">
        <v>243</v>
      </c>
      <c r="B165" s="4" t="s">
        <v>149</v>
      </c>
      <c r="C165" s="19">
        <v>690</v>
      </c>
      <c r="D165" s="19">
        <v>0</v>
      </c>
      <c r="E165" s="19">
        <v>690</v>
      </c>
      <c r="F165" s="3">
        <v>45983</v>
      </c>
      <c r="G165" s="1" t="s">
        <v>11</v>
      </c>
      <c r="H165" s="23" t="str">
        <f>LEFT(Table2[[#This Row],['#]],3)</f>
        <v>CRT</v>
      </c>
      <c r="I165" s="24" t="str">
        <f>TEXT(Table2[[#This Row],[Rev. Date]],"yyyy-mm")</f>
        <v>2025-11</v>
      </c>
      <c r="J165" s="24">
        <f>IFERROR(Table2[[#This Row],[Exps.]]/Table2[[#This Row],[Allocated]],0)</f>
        <v>0</v>
      </c>
      <c r="K165" s="24" t="str">
        <f>IF(Table2[[#This Row],[Balance]]&lt;0,"Over","Within")</f>
        <v>Within</v>
      </c>
      <c r="L165" s="25">
        <f>IF(Table2[[#This Row],[Balance]]&lt;0, -Table2[[#This Row],[Balance]], 0)</f>
        <v>0</v>
      </c>
      <c r="M165" s="25" t="str">
        <f>IF(Table2[[#This Row],[Closed]]="Yes","Closed","Open")</f>
        <v>Open</v>
      </c>
      <c r="N165" s="26">
        <f>Table2[[#This Row],[Rev. Date]]-DATE(2025,10,25)</f>
        <v>28</v>
      </c>
    </row>
    <row r="166" spans="1:14" ht="15" thickBot="1" x14ac:dyDescent="0.35">
      <c r="A166" s="1" t="s">
        <v>244</v>
      </c>
      <c r="B166" s="1" t="s">
        <v>26</v>
      </c>
      <c r="C166" s="19">
        <v>2450</v>
      </c>
      <c r="D166" s="19">
        <v>0</v>
      </c>
      <c r="E166" s="19">
        <v>2450</v>
      </c>
      <c r="F166" s="3">
        <v>46042</v>
      </c>
      <c r="G166" s="1" t="s">
        <v>11</v>
      </c>
      <c r="H166" s="23" t="str">
        <f>LEFT(Table2[[#This Row],['#]],3)</f>
        <v>CRT</v>
      </c>
      <c r="I166" s="24" t="str">
        <f>TEXT(Table2[[#This Row],[Rev. Date]],"yyyy-mm")</f>
        <v>2026-01</v>
      </c>
      <c r="J166" s="24">
        <f>IFERROR(Table2[[#This Row],[Exps.]]/Table2[[#This Row],[Allocated]],0)</f>
        <v>0</v>
      </c>
      <c r="K166" s="24" t="str">
        <f>IF(Table2[[#This Row],[Balance]]&lt;0,"Over","Within")</f>
        <v>Within</v>
      </c>
      <c r="L166" s="25">
        <f>IF(Table2[[#This Row],[Balance]]&lt;0, -Table2[[#This Row],[Balance]], 0)</f>
        <v>0</v>
      </c>
      <c r="M166" s="25" t="str">
        <f>IF(Table2[[#This Row],[Closed]]="Yes","Closed","Open")</f>
        <v>Open</v>
      </c>
      <c r="N166" s="26">
        <f>Table2[[#This Row],[Rev. Date]]-DATE(2025,10,25)</f>
        <v>87</v>
      </c>
    </row>
    <row r="167" spans="1:14" ht="15" thickBot="1" x14ac:dyDescent="0.35">
      <c r="A167" s="1" t="s">
        <v>245</v>
      </c>
      <c r="B167" s="4" t="s">
        <v>149</v>
      </c>
      <c r="C167" s="19">
        <v>500</v>
      </c>
      <c r="D167" s="19">
        <v>500</v>
      </c>
      <c r="E167" s="19">
        <v>0</v>
      </c>
      <c r="F167" s="3">
        <v>45970</v>
      </c>
      <c r="G167" s="1" t="s">
        <v>2</v>
      </c>
      <c r="H167" s="23" t="str">
        <f>LEFT(Table2[[#This Row],['#]],3)</f>
        <v>CRT</v>
      </c>
      <c r="I167" s="24" t="str">
        <f>TEXT(Table2[[#This Row],[Rev. Date]],"yyyy-mm")</f>
        <v>2025-11</v>
      </c>
      <c r="J167" s="24">
        <f>IFERROR(Table2[[#This Row],[Exps.]]/Table2[[#This Row],[Allocated]],0)</f>
        <v>1</v>
      </c>
      <c r="K167" s="24" t="str">
        <f>IF(Table2[[#This Row],[Balance]]&lt;0,"Over","Within")</f>
        <v>Within</v>
      </c>
      <c r="L167" s="25">
        <f>IF(Table2[[#This Row],[Balance]]&lt;0, -Table2[[#This Row],[Balance]], 0)</f>
        <v>0</v>
      </c>
      <c r="M167" s="25" t="str">
        <f>IF(Table2[[#This Row],[Closed]]="Yes","Closed","Open")</f>
        <v>Closed</v>
      </c>
      <c r="N167" s="26">
        <f>Table2[[#This Row],[Rev. Date]]-DATE(2025,10,25)</f>
        <v>15</v>
      </c>
    </row>
    <row r="168" spans="1:14" ht="15" thickBot="1" x14ac:dyDescent="0.35">
      <c r="A168" s="1" t="s">
        <v>246</v>
      </c>
      <c r="B168" s="4" t="s">
        <v>149</v>
      </c>
      <c r="C168" s="19">
        <v>500</v>
      </c>
      <c r="D168" s="19">
        <v>0</v>
      </c>
      <c r="E168" s="19">
        <v>500</v>
      </c>
      <c r="F168" s="3">
        <v>45970</v>
      </c>
      <c r="G168" s="1" t="s">
        <v>11</v>
      </c>
      <c r="H168" s="23" t="str">
        <f>LEFT(Table2[[#This Row],['#]],3)</f>
        <v>CRT</v>
      </c>
      <c r="I168" s="24" t="str">
        <f>TEXT(Table2[[#This Row],[Rev. Date]],"yyyy-mm")</f>
        <v>2025-11</v>
      </c>
      <c r="J168" s="24">
        <f>IFERROR(Table2[[#This Row],[Exps.]]/Table2[[#This Row],[Allocated]],0)</f>
        <v>0</v>
      </c>
      <c r="K168" s="24" t="str">
        <f>IF(Table2[[#This Row],[Balance]]&lt;0,"Over","Within")</f>
        <v>Within</v>
      </c>
      <c r="L168" s="25">
        <f>IF(Table2[[#This Row],[Balance]]&lt;0, -Table2[[#This Row],[Balance]], 0)</f>
        <v>0</v>
      </c>
      <c r="M168" s="25" t="str">
        <f>IF(Table2[[#This Row],[Closed]]="Yes","Closed","Open")</f>
        <v>Open</v>
      </c>
      <c r="N168" s="26">
        <f>Table2[[#This Row],[Rev. Date]]-DATE(2025,10,25)</f>
        <v>15</v>
      </c>
    </row>
    <row r="169" spans="1:14" ht="15" thickBot="1" x14ac:dyDescent="0.35">
      <c r="A169" s="1" t="s">
        <v>247</v>
      </c>
      <c r="B169" s="4" t="s">
        <v>149</v>
      </c>
      <c r="C169" s="19">
        <v>500</v>
      </c>
      <c r="D169" s="19">
        <v>0</v>
      </c>
      <c r="E169" s="19">
        <v>500</v>
      </c>
      <c r="F169" s="3">
        <v>45970</v>
      </c>
      <c r="G169" s="1" t="s">
        <v>11</v>
      </c>
      <c r="H169" s="23" t="str">
        <f>LEFT(Table2[[#This Row],['#]],3)</f>
        <v>CRT</v>
      </c>
      <c r="I169" s="24" t="str">
        <f>TEXT(Table2[[#This Row],[Rev. Date]],"yyyy-mm")</f>
        <v>2025-11</v>
      </c>
      <c r="J169" s="24">
        <f>IFERROR(Table2[[#This Row],[Exps.]]/Table2[[#This Row],[Allocated]],0)</f>
        <v>0</v>
      </c>
      <c r="K169" s="24" t="str">
        <f>IF(Table2[[#This Row],[Balance]]&lt;0,"Over","Within")</f>
        <v>Within</v>
      </c>
      <c r="L169" s="25">
        <f>IF(Table2[[#This Row],[Balance]]&lt;0, -Table2[[#This Row],[Balance]], 0)</f>
        <v>0</v>
      </c>
      <c r="M169" s="25" t="str">
        <f>IF(Table2[[#This Row],[Closed]]="Yes","Closed","Open")</f>
        <v>Open</v>
      </c>
      <c r="N169" s="26">
        <f>Table2[[#This Row],[Rev. Date]]-DATE(2025,10,25)</f>
        <v>15</v>
      </c>
    </row>
    <row r="170" spans="1:14" ht="15" thickBot="1" x14ac:dyDescent="0.35">
      <c r="A170" s="1" t="s">
        <v>248</v>
      </c>
      <c r="B170" s="4" t="s">
        <v>149</v>
      </c>
      <c r="C170" s="19">
        <v>750</v>
      </c>
      <c r="D170" s="19">
        <v>0</v>
      </c>
      <c r="E170" s="19">
        <v>750</v>
      </c>
      <c r="F170" s="3">
        <v>45984</v>
      </c>
      <c r="G170" s="1" t="s">
        <v>11</v>
      </c>
      <c r="H170" s="23" t="str">
        <f>LEFT(Table2[[#This Row],['#]],3)</f>
        <v>CRT</v>
      </c>
      <c r="I170" s="24" t="str">
        <f>TEXT(Table2[[#This Row],[Rev. Date]],"yyyy-mm")</f>
        <v>2025-11</v>
      </c>
      <c r="J170" s="24">
        <f>IFERROR(Table2[[#This Row],[Exps.]]/Table2[[#This Row],[Allocated]],0)</f>
        <v>0</v>
      </c>
      <c r="K170" s="24" t="str">
        <f>IF(Table2[[#This Row],[Balance]]&lt;0,"Over","Within")</f>
        <v>Within</v>
      </c>
      <c r="L170" s="25">
        <f>IF(Table2[[#This Row],[Balance]]&lt;0, -Table2[[#This Row],[Balance]], 0)</f>
        <v>0</v>
      </c>
      <c r="M170" s="25" t="str">
        <f>IF(Table2[[#This Row],[Closed]]="Yes","Closed","Open")</f>
        <v>Open</v>
      </c>
      <c r="N170" s="26">
        <f>Table2[[#This Row],[Rev. Date]]-DATE(2025,10,25)</f>
        <v>29</v>
      </c>
    </row>
    <row r="171" spans="1:14" ht="15" thickBot="1" x14ac:dyDescent="0.35">
      <c r="A171" s="1" t="s">
        <v>249</v>
      </c>
      <c r="B171" s="4" t="s">
        <v>149</v>
      </c>
      <c r="C171" s="19">
        <v>750</v>
      </c>
      <c r="D171" s="19">
        <v>0</v>
      </c>
      <c r="E171" s="19">
        <v>750</v>
      </c>
      <c r="F171" s="3">
        <v>45984</v>
      </c>
      <c r="G171" s="1" t="s">
        <v>11</v>
      </c>
      <c r="H171" s="23" t="str">
        <f>LEFT(Table2[[#This Row],['#]],3)</f>
        <v>CRT</v>
      </c>
      <c r="I171" s="24" t="str">
        <f>TEXT(Table2[[#This Row],[Rev. Date]],"yyyy-mm")</f>
        <v>2025-11</v>
      </c>
      <c r="J171" s="24">
        <f>IFERROR(Table2[[#This Row],[Exps.]]/Table2[[#This Row],[Allocated]],0)</f>
        <v>0</v>
      </c>
      <c r="K171" s="24" t="str">
        <f>IF(Table2[[#This Row],[Balance]]&lt;0,"Over","Within")</f>
        <v>Within</v>
      </c>
      <c r="L171" s="25">
        <f>IF(Table2[[#This Row],[Balance]]&lt;0, -Table2[[#This Row],[Balance]], 0)</f>
        <v>0</v>
      </c>
      <c r="M171" s="25" t="str">
        <f>IF(Table2[[#This Row],[Closed]]="Yes","Closed","Open")</f>
        <v>Open</v>
      </c>
      <c r="N171" s="26">
        <f>Table2[[#This Row],[Rev. Date]]-DATE(2025,10,25)</f>
        <v>29</v>
      </c>
    </row>
    <row r="172" spans="1:14" ht="15" thickBot="1" x14ac:dyDescent="0.35">
      <c r="A172" s="1" t="s">
        <v>250</v>
      </c>
      <c r="B172" s="4" t="s">
        <v>149</v>
      </c>
      <c r="C172" s="19">
        <v>750</v>
      </c>
      <c r="D172" s="19">
        <v>0</v>
      </c>
      <c r="E172" s="19">
        <v>750</v>
      </c>
      <c r="F172" s="3">
        <v>45984</v>
      </c>
      <c r="G172" s="1" t="s">
        <v>11</v>
      </c>
      <c r="H172" s="23" t="str">
        <f>LEFT(Table2[[#This Row],['#]],3)</f>
        <v>CRT</v>
      </c>
      <c r="I172" s="24" t="str">
        <f>TEXT(Table2[[#This Row],[Rev. Date]],"yyyy-mm")</f>
        <v>2025-11</v>
      </c>
      <c r="J172" s="24">
        <f>IFERROR(Table2[[#This Row],[Exps.]]/Table2[[#This Row],[Allocated]],0)</f>
        <v>0</v>
      </c>
      <c r="K172" s="24" t="str">
        <f>IF(Table2[[#This Row],[Balance]]&lt;0,"Over","Within")</f>
        <v>Within</v>
      </c>
      <c r="L172" s="25">
        <f>IF(Table2[[#This Row],[Balance]]&lt;0, -Table2[[#This Row],[Balance]], 0)</f>
        <v>0</v>
      </c>
      <c r="M172" s="25" t="str">
        <f>IF(Table2[[#This Row],[Closed]]="Yes","Closed","Open")</f>
        <v>Open</v>
      </c>
      <c r="N172" s="26">
        <f>Table2[[#This Row],[Rev. Date]]-DATE(2025,10,25)</f>
        <v>29</v>
      </c>
    </row>
    <row r="173" spans="1:14" ht="15" thickBot="1" x14ac:dyDescent="0.35">
      <c r="A173" s="1" t="s">
        <v>251</v>
      </c>
      <c r="B173" s="1" t="s">
        <v>252</v>
      </c>
      <c r="C173" s="19">
        <v>21840</v>
      </c>
      <c r="D173" s="19">
        <v>21840</v>
      </c>
      <c r="E173" s="19">
        <v>0</v>
      </c>
      <c r="F173" s="3">
        <v>45950</v>
      </c>
      <c r="G173" s="1" t="s">
        <v>2</v>
      </c>
      <c r="H173" s="23" t="str">
        <f>LEFT(Table2[[#This Row],['#]],3)</f>
        <v xml:space="preserve">FB </v>
      </c>
      <c r="I173" s="24" t="str">
        <f>TEXT(Table2[[#This Row],[Rev. Date]],"yyyy-mm")</f>
        <v>2025-10</v>
      </c>
      <c r="J173" s="24">
        <f>IFERROR(Table2[[#This Row],[Exps.]]/Table2[[#This Row],[Allocated]],0)</f>
        <v>1</v>
      </c>
      <c r="K173" s="24" t="str">
        <f>IF(Table2[[#This Row],[Balance]]&lt;0,"Over","Within")</f>
        <v>Within</v>
      </c>
      <c r="L173" s="25">
        <f>IF(Table2[[#This Row],[Balance]]&lt;0, -Table2[[#This Row],[Balance]], 0)</f>
        <v>0</v>
      </c>
      <c r="M173" s="25" t="str">
        <f>IF(Table2[[#This Row],[Closed]]="Yes","Closed","Open")</f>
        <v>Closed</v>
      </c>
      <c r="N173" s="26">
        <f>Table2[[#This Row],[Rev. Date]]-DATE(2025,10,25)</f>
        <v>-5</v>
      </c>
    </row>
    <row r="174" spans="1:14" ht="15" thickBot="1" x14ac:dyDescent="0.35">
      <c r="A174" s="1" t="s">
        <v>253</v>
      </c>
      <c r="B174" s="4" t="s">
        <v>149</v>
      </c>
      <c r="C174" s="19">
        <v>500</v>
      </c>
      <c r="D174" s="19">
        <v>0</v>
      </c>
      <c r="E174" s="19">
        <v>500</v>
      </c>
      <c r="F174" s="3">
        <v>45971</v>
      </c>
      <c r="G174" s="1" t="s">
        <v>11</v>
      </c>
      <c r="H174" s="23" t="str">
        <f>LEFT(Table2[[#This Row],['#]],3)</f>
        <v>CRT</v>
      </c>
      <c r="I174" s="24" t="str">
        <f>TEXT(Table2[[#This Row],[Rev. Date]],"yyyy-mm")</f>
        <v>2025-11</v>
      </c>
      <c r="J174" s="24">
        <f>IFERROR(Table2[[#This Row],[Exps.]]/Table2[[#This Row],[Allocated]],0)</f>
        <v>0</v>
      </c>
      <c r="K174" s="24" t="str">
        <f>IF(Table2[[#This Row],[Balance]]&lt;0,"Over","Within")</f>
        <v>Within</v>
      </c>
      <c r="L174" s="25">
        <f>IF(Table2[[#This Row],[Balance]]&lt;0, -Table2[[#This Row],[Balance]], 0)</f>
        <v>0</v>
      </c>
      <c r="M174" s="25" t="str">
        <f>IF(Table2[[#This Row],[Closed]]="Yes","Closed","Open")</f>
        <v>Open</v>
      </c>
      <c r="N174" s="26">
        <f>Table2[[#This Row],[Rev. Date]]-DATE(2025,10,25)</f>
        <v>16</v>
      </c>
    </row>
    <row r="175" spans="1:14" ht="21" thickBot="1" x14ac:dyDescent="0.35">
      <c r="A175" s="1" t="s">
        <v>254</v>
      </c>
      <c r="B175" s="1" t="s">
        <v>255</v>
      </c>
      <c r="C175" s="19">
        <v>1500</v>
      </c>
      <c r="D175" s="19">
        <v>0</v>
      </c>
      <c r="E175" s="19">
        <v>1500</v>
      </c>
      <c r="F175" s="3">
        <v>45993</v>
      </c>
      <c r="G175" s="1" t="s">
        <v>11</v>
      </c>
      <c r="H175" s="23" t="str">
        <f>LEFT(Table2[[#This Row],['#]],3)</f>
        <v>CRT</v>
      </c>
      <c r="I175" s="24" t="str">
        <f>TEXT(Table2[[#This Row],[Rev. Date]],"yyyy-mm")</f>
        <v>2025-12</v>
      </c>
      <c r="J175" s="24">
        <f>IFERROR(Table2[[#This Row],[Exps.]]/Table2[[#This Row],[Allocated]],0)</f>
        <v>0</v>
      </c>
      <c r="K175" s="24" t="str">
        <f>IF(Table2[[#This Row],[Balance]]&lt;0,"Over","Within")</f>
        <v>Within</v>
      </c>
      <c r="L175" s="25">
        <f>IF(Table2[[#This Row],[Balance]]&lt;0, -Table2[[#This Row],[Balance]], 0)</f>
        <v>0</v>
      </c>
      <c r="M175" s="25" t="str">
        <f>IF(Table2[[#This Row],[Closed]]="Yes","Closed","Open")</f>
        <v>Open</v>
      </c>
      <c r="N175" s="26">
        <f>Table2[[#This Row],[Rev. Date]]-DATE(2025,10,25)</f>
        <v>38</v>
      </c>
    </row>
    <row r="176" spans="1:14" ht="15" thickBot="1" x14ac:dyDescent="0.35">
      <c r="A176" s="1" t="s">
        <v>256</v>
      </c>
      <c r="B176" s="4" t="s">
        <v>149</v>
      </c>
      <c r="C176" s="19">
        <v>200</v>
      </c>
      <c r="D176" s="19">
        <v>200</v>
      </c>
      <c r="E176" s="19">
        <v>0</v>
      </c>
      <c r="F176" s="3">
        <v>45965</v>
      </c>
      <c r="G176" s="1" t="s">
        <v>2</v>
      </c>
      <c r="H176" s="23" t="str">
        <f>LEFT(Table2[[#This Row],['#]],3)</f>
        <v>CRT</v>
      </c>
      <c r="I176" s="24" t="str">
        <f>TEXT(Table2[[#This Row],[Rev. Date]],"yyyy-mm")</f>
        <v>2025-11</v>
      </c>
      <c r="J176" s="24">
        <f>IFERROR(Table2[[#This Row],[Exps.]]/Table2[[#This Row],[Allocated]],0)</f>
        <v>1</v>
      </c>
      <c r="K176" s="24" t="str">
        <f>IF(Table2[[#This Row],[Balance]]&lt;0,"Over","Within")</f>
        <v>Within</v>
      </c>
      <c r="L176" s="25">
        <f>IF(Table2[[#This Row],[Balance]]&lt;0, -Table2[[#This Row],[Balance]], 0)</f>
        <v>0</v>
      </c>
      <c r="M176" s="25" t="str">
        <f>IF(Table2[[#This Row],[Closed]]="Yes","Closed","Open")</f>
        <v>Closed</v>
      </c>
      <c r="N176" s="26">
        <f>Table2[[#This Row],[Rev. Date]]-DATE(2025,10,25)</f>
        <v>10</v>
      </c>
    </row>
    <row r="177" spans="1:14" ht="15" thickBot="1" x14ac:dyDescent="0.35">
      <c r="A177" s="1" t="s">
        <v>257</v>
      </c>
      <c r="B177" s="4" t="s">
        <v>149</v>
      </c>
      <c r="C177" s="19">
        <v>800</v>
      </c>
      <c r="D177" s="19">
        <v>0</v>
      </c>
      <c r="E177" s="19">
        <v>800</v>
      </c>
      <c r="F177" s="3">
        <v>46174</v>
      </c>
      <c r="G177" s="1" t="s">
        <v>11</v>
      </c>
      <c r="H177" s="23" t="str">
        <f>LEFT(Table2[[#This Row],['#]],3)</f>
        <v>CRT</v>
      </c>
      <c r="I177" s="24" t="str">
        <f>TEXT(Table2[[#This Row],[Rev. Date]],"yyyy-mm")</f>
        <v>2026-06</v>
      </c>
      <c r="J177" s="24">
        <f>IFERROR(Table2[[#This Row],[Exps.]]/Table2[[#This Row],[Allocated]],0)</f>
        <v>0</v>
      </c>
      <c r="K177" s="24" t="str">
        <f>IF(Table2[[#This Row],[Balance]]&lt;0,"Over","Within")</f>
        <v>Within</v>
      </c>
      <c r="L177" s="25">
        <f>IF(Table2[[#This Row],[Balance]]&lt;0, -Table2[[#This Row],[Balance]], 0)</f>
        <v>0</v>
      </c>
      <c r="M177" s="25" t="str">
        <f>IF(Table2[[#This Row],[Closed]]="Yes","Closed","Open")</f>
        <v>Open</v>
      </c>
      <c r="N177" s="26">
        <f>Table2[[#This Row],[Rev. Date]]-DATE(2025,10,25)</f>
        <v>219</v>
      </c>
    </row>
    <row r="178" spans="1:14" ht="15" thickBot="1" x14ac:dyDescent="0.35">
      <c r="A178" s="1" t="s">
        <v>258</v>
      </c>
      <c r="B178" s="4" t="s">
        <v>149</v>
      </c>
      <c r="C178" s="19">
        <v>270</v>
      </c>
      <c r="D178" s="19">
        <v>0</v>
      </c>
      <c r="E178" s="19">
        <v>270</v>
      </c>
      <c r="F178" s="3">
        <v>45985</v>
      </c>
      <c r="G178" s="1" t="s">
        <v>11</v>
      </c>
      <c r="H178" s="23" t="str">
        <f>LEFT(Table2[[#This Row],['#]],3)</f>
        <v>CRT</v>
      </c>
      <c r="I178" s="24" t="str">
        <f>TEXT(Table2[[#This Row],[Rev. Date]],"yyyy-mm")</f>
        <v>2025-11</v>
      </c>
      <c r="J178" s="24">
        <f>IFERROR(Table2[[#This Row],[Exps.]]/Table2[[#This Row],[Allocated]],0)</f>
        <v>0</v>
      </c>
      <c r="K178" s="24" t="str">
        <f>IF(Table2[[#This Row],[Balance]]&lt;0,"Over","Within")</f>
        <v>Within</v>
      </c>
      <c r="L178" s="25">
        <f>IF(Table2[[#This Row],[Balance]]&lt;0, -Table2[[#This Row],[Balance]], 0)</f>
        <v>0</v>
      </c>
      <c r="M178" s="25" t="str">
        <f>IF(Table2[[#This Row],[Closed]]="Yes","Closed","Open")</f>
        <v>Open</v>
      </c>
      <c r="N178" s="26">
        <f>Table2[[#This Row],[Rev. Date]]-DATE(2025,10,25)</f>
        <v>30</v>
      </c>
    </row>
    <row r="179" spans="1:14" ht="15" thickBot="1" x14ac:dyDescent="0.35">
      <c r="A179" s="1" t="s">
        <v>259</v>
      </c>
      <c r="B179" s="4" t="s">
        <v>149</v>
      </c>
      <c r="C179" s="19">
        <v>750</v>
      </c>
      <c r="D179" s="19">
        <v>0</v>
      </c>
      <c r="E179" s="19">
        <v>750</v>
      </c>
      <c r="F179" s="3">
        <v>45968</v>
      </c>
      <c r="G179" s="1" t="s">
        <v>11</v>
      </c>
      <c r="H179" s="23" t="str">
        <f>LEFT(Table2[[#This Row],['#]],3)</f>
        <v>CRT</v>
      </c>
      <c r="I179" s="24" t="str">
        <f>TEXT(Table2[[#This Row],[Rev. Date]],"yyyy-mm")</f>
        <v>2025-11</v>
      </c>
      <c r="J179" s="24">
        <f>IFERROR(Table2[[#This Row],[Exps.]]/Table2[[#This Row],[Allocated]],0)</f>
        <v>0</v>
      </c>
      <c r="K179" s="24" t="str">
        <f>IF(Table2[[#This Row],[Balance]]&lt;0,"Over","Within")</f>
        <v>Within</v>
      </c>
      <c r="L179" s="25">
        <f>IF(Table2[[#This Row],[Balance]]&lt;0, -Table2[[#This Row],[Balance]], 0)</f>
        <v>0</v>
      </c>
      <c r="M179" s="25" t="str">
        <f>IF(Table2[[#This Row],[Closed]]="Yes","Closed","Open")</f>
        <v>Open</v>
      </c>
      <c r="N179" s="26">
        <f>Table2[[#This Row],[Rev. Date]]-DATE(2025,10,25)</f>
        <v>13</v>
      </c>
    </row>
    <row r="180" spans="1:14" ht="15" thickBot="1" x14ac:dyDescent="0.35">
      <c r="A180" s="1" t="s">
        <v>260</v>
      </c>
      <c r="B180" s="4" t="s">
        <v>149</v>
      </c>
      <c r="C180" s="19">
        <v>65</v>
      </c>
      <c r="D180" s="19">
        <v>65</v>
      </c>
      <c r="E180" s="19">
        <v>0</v>
      </c>
      <c r="F180" s="3">
        <v>45989</v>
      </c>
      <c r="G180" s="1" t="s">
        <v>2</v>
      </c>
      <c r="H180" s="23" t="str">
        <f>LEFT(Table2[[#This Row],['#]],3)</f>
        <v>CRT</v>
      </c>
      <c r="I180" s="24" t="str">
        <f>TEXT(Table2[[#This Row],[Rev. Date]],"yyyy-mm")</f>
        <v>2025-11</v>
      </c>
      <c r="J180" s="24">
        <f>IFERROR(Table2[[#This Row],[Exps.]]/Table2[[#This Row],[Allocated]],0)</f>
        <v>1</v>
      </c>
      <c r="K180" s="24" t="str">
        <f>IF(Table2[[#This Row],[Balance]]&lt;0,"Over","Within")</f>
        <v>Within</v>
      </c>
      <c r="L180" s="25">
        <f>IF(Table2[[#This Row],[Balance]]&lt;0, -Table2[[#This Row],[Balance]], 0)</f>
        <v>0</v>
      </c>
      <c r="M180" s="25" t="str">
        <f>IF(Table2[[#This Row],[Closed]]="Yes","Closed","Open")</f>
        <v>Closed</v>
      </c>
      <c r="N180" s="26">
        <f>Table2[[#This Row],[Rev. Date]]-DATE(2025,10,25)</f>
        <v>34</v>
      </c>
    </row>
    <row r="181" spans="1:14" ht="15" thickBot="1" x14ac:dyDescent="0.35">
      <c r="A181" s="1" t="s">
        <v>261</v>
      </c>
      <c r="B181" s="4" t="s">
        <v>149</v>
      </c>
      <c r="C181" s="19">
        <v>500</v>
      </c>
      <c r="D181" s="19">
        <v>0</v>
      </c>
      <c r="E181" s="19">
        <v>500</v>
      </c>
      <c r="F181" s="3">
        <v>45982</v>
      </c>
      <c r="G181" s="1" t="s">
        <v>11</v>
      </c>
      <c r="H181" s="23" t="str">
        <f>LEFT(Table2[[#This Row],['#]],3)</f>
        <v>CRT</v>
      </c>
      <c r="I181" s="24" t="str">
        <f>TEXT(Table2[[#This Row],[Rev. Date]],"yyyy-mm")</f>
        <v>2025-11</v>
      </c>
      <c r="J181" s="24">
        <f>IFERROR(Table2[[#This Row],[Exps.]]/Table2[[#This Row],[Allocated]],0)</f>
        <v>0</v>
      </c>
      <c r="K181" s="24" t="str">
        <f>IF(Table2[[#This Row],[Balance]]&lt;0,"Over","Within")</f>
        <v>Within</v>
      </c>
      <c r="L181" s="25">
        <f>IF(Table2[[#This Row],[Balance]]&lt;0, -Table2[[#This Row],[Balance]], 0)</f>
        <v>0</v>
      </c>
      <c r="M181" s="25" t="str">
        <f>IF(Table2[[#This Row],[Closed]]="Yes","Closed","Open")</f>
        <v>Open</v>
      </c>
      <c r="N181" s="26">
        <f>Table2[[#This Row],[Rev. Date]]-DATE(2025,10,25)</f>
        <v>27</v>
      </c>
    </row>
    <row r="182" spans="1:14" ht="15" thickBot="1" x14ac:dyDescent="0.35">
      <c r="A182" s="1" t="s">
        <v>262</v>
      </c>
      <c r="B182" s="4" t="s">
        <v>149</v>
      </c>
      <c r="C182" s="19">
        <v>100</v>
      </c>
      <c r="D182" s="19">
        <v>0</v>
      </c>
      <c r="E182" s="19">
        <v>100</v>
      </c>
      <c r="F182" s="3">
        <v>45980</v>
      </c>
      <c r="G182" s="1" t="s">
        <v>11</v>
      </c>
      <c r="H182" s="23" t="str">
        <f>LEFT(Table2[[#This Row],['#]],3)</f>
        <v>CRT</v>
      </c>
      <c r="I182" s="24" t="str">
        <f>TEXT(Table2[[#This Row],[Rev. Date]],"yyyy-mm")</f>
        <v>2025-11</v>
      </c>
      <c r="J182" s="24">
        <f>IFERROR(Table2[[#This Row],[Exps.]]/Table2[[#This Row],[Allocated]],0)</f>
        <v>0</v>
      </c>
      <c r="K182" s="24" t="str">
        <f>IF(Table2[[#This Row],[Balance]]&lt;0,"Over","Within")</f>
        <v>Within</v>
      </c>
      <c r="L182" s="25">
        <f>IF(Table2[[#This Row],[Balance]]&lt;0, -Table2[[#This Row],[Balance]], 0)</f>
        <v>0</v>
      </c>
      <c r="M182" s="25" t="str">
        <f>IF(Table2[[#This Row],[Closed]]="Yes","Closed","Open")</f>
        <v>Open</v>
      </c>
      <c r="N182" s="26">
        <f>Table2[[#This Row],[Rev. Date]]-DATE(2025,10,25)</f>
        <v>25</v>
      </c>
    </row>
    <row r="183" spans="1:14" ht="15" thickBot="1" x14ac:dyDescent="0.35">
      <c r="A183" s="1" t="s">
        <v>263</v>
      </c>
      <c r="B183" s="4" t="s">
        <v>149</v>
      </c>
      <c r="C183" s="19">
        <v>500</v>
      </c>
      <c r="D183" s="19">
        <v>500</v>
      </c>
      <c r="E183" s="19">
        <v>0</v>
      </c>
      <c r="F183" s="3">
        <v>46014</v>
      </c>
      <c r="G183" s="1" t="s">
        <v>2</v>
      </c>
      <c r="H183" s="23" t="str">
        <f>LEFT(Table2[[#This Row],['#]],3)</f>
        <v>CRT</v>
      </c>
      <c r="I183" s="24" t="str">
        <f>TEXT(Table2[[#This Row],[Rev. Date]],"yyyy-mm")</f>
        <v>2025-12</v>
      </c>
      <c r="J183" s="24">
        <f>IFERROR(Table2[[#This Row],[Exps.]]/Table2[[#This Row],[Allocated]],0)</f>
        <v>1</v>
      </c>
      <c r="K183" s="24" t="str">
        <f>IF(Table2[[#This Row],[Balance]]&lt;0,"Over","Within")</f>
        <v>Within</v>
      </c>
      <c r="L183" s="25">
        <f>IF(Table2[[#This Row],[Balance]]&lt;0, -Table2[[#This Row],[Balance]], 0)</f>
        <v>0</v>
      </c>
      <c r="M183" s="25" t="str">
        <f>IF(Table2[[#This Row],[Closed]]="Yes","Closed","Open")</f>
        <v>Closed</v>
      </c>
      <c r="N183" s="26">
        <f>Table2[[#This Row],[Rev. Date]]-DATE(2025,10,25)</f>
        <v>59</v>
      </c>
    </row>
    <row r="184" spans="1:14" ht="15" thickBot="1" x14ac:dyDescent="0.35">
      <c r="A184" s="1" t="s">
        <v>264</v>
      </c>
      <c r="B184" s="4" t="s">
        <v>149</v>
      </c>
      <c r="C184" s="19">
        <v>300</v>
      </c>
      <c r="D184" s="19">
        <v>0</v>
      </c>
      <c r="E184" s="19">
        <v>300</v>
      </c>
      <c r="F184" s="3">
        <v>46006</v>
      </c>
      <c r="G184" s="1" t="s">
        <v>11</v>
      </c>
      <c r="H184" s="23" t="str">
        <f>LEFT(Table2[[#This Row],['#]],3)</f>
        <v>CRT</v>
      </c>
      <c r="I184" s="24" t="str">
        <f>TEXT(Table2[[#This Row],[Rev. Date]],"yyyy-mm")</f>
        <v>2025-12</v>
      </c>
      <c r="J184" s="24">
        <f>IFERROR(Table2[[#This Row],[Exps.]]/Table2[[#This Row],[Allocated]],0)</f>
        <v>0</v>
      </c>
      <c r="K184" s="24" t="str">
        <f>IF(Table2[[#This Row],[Balance]]&lt;0,"Over","Within")</f>
        <v>Within</v>
      </c>
      <c r="L184" s="25">
        <f>IF(Table2[[#This Row],[Balance]]&lt;0, -Table2[[#This Row],[Balance]], 0)</f>
        <v>0</v>
      </c>
      <c r="M184" s="25" t="str">
        <f>IF(Table2[[#This Row],[Closed]]="Yes","Closed","Open")</f>
        <v>Open</v>
      </c>
      <c r="N184" s="26">
        <f>Table2[[#This Row],[Rev. Date]]-DATE(2025,10,25)</f>
        <v>51</v>
      </c>
    </row>
    <row r="185" spans="1:14" ht="15" thickBot="1" x14ac:dyDescent="0.35">
      <c r="A185" s="1" t="s">
        <v>265</v>
      </c>
      <c r="B185" s="4" t="s">
        <v>149</v>
      </c>
      <c r="C185" s="19">
        <v>500</v>
      </c>
      <c r="D185" s="19">
        <v>0</v>
      </c>
      <c r="E185" s="19">
        <v>500</v>
      </c>
      <c r="F185" s="3">
        <v>46014</v>
      </c>
      <c r="G185" s="1" t="s">
        <v>11</v>
      </c>
      <c r="H185" s="23" t="str">
        <f>LEFT(Table2[[#This Row],['#]],3)</f>
        <v>CRT</v>
      </c>
      <c r="I185" s="24" t="str">
        <f>TEXT(Table2[[#This Row],[Rev. Date]],"yyyy-mm")</f>
        <v>2025-12</v>
      </c>
      <c r="J185" s="24">
        <f>IFERROR(Table2[[#This Row],[Exps.]]/Table2[[#This Row],[Allocated]],0)</f>
        <v>0</v>
      </c>
      <c r="K185" s="24" t="str">
        <f>IF(Table2[[#This Row],[Balance]]&lt;0,"Over","Within")</f>
        <v>Within</v>
      </c>
      <c r="L185" s="25">
        <f>IF(Table2[[#This Row],[Balance]]&lt;0, -Table2[[#This Row],[Balance]], 0)</f>
        <v>0</v>
      </c>
      <c r="M185" s="25" t="str">
        <f>IF(Table2[[#This Row],[Closed]]="Yes","Closed","Open")</f>
        <v>Open</v>
      </c>
      <c r="N185" s="26">
        <f>Table2[[#This Row],[Rev. Date]]-DATE(2025,10,25)</f>
        <v>59</v>
      </c>
    </row>
    <row r="186" spans="1:14" ht="15" thickBot="1" x14ac:dyDescent="0.35">
      <c r="A186" s="1" t="s">
        <v>266</v>
      </c>
      <c r="B186" s="1" t="s">
        <v>267</v>
      </c>
      <c r="C186" s="19">
        <v>1500</v>
      </c>
      <c r="D186" s="19">
        <v>0</v>
      </c>
      <c r="E186" s="19">
        <v>1500</v>
      </c>
      <c r="F186" s="3">
        <v>45971</v>
      </c>
      <c r="G186" s="1" t="s">
        <v>11</v>
      </c>
      <c r="H186" s="23" t="str">
        <f>LEFT(Table2[[#This Row],['#]],3)</f>
        <v>CRT</v>
      </c>
      <c r="I186" s="24" t="str">
        <f>TEXT(Table2[[#This Row],[Rev. Date]],"yyyy-mm")</f>
        <v>2025-11</v>
      </c>
      <c r="J186" s="24">
        <f>IFERROR(Table2[[#This Row],[Exps.]]/Table2[[#This Row],[Allocated]],0)</f>
        <v>0</v>
      </c>
      <c r="K186" s="24" t="str">
        <f>IF(Table2[[#This Row],[Balance]]&lt;0,"Over","Within")</f>
        <v>Within</v>
      </c>
      <c r="L186" s="25">
        <f>IF(Table2[[#This Row],[Balance]]&lt;0, -Table2[[#This Row],[Balance]], 0)</f>
        <v>0</v>
      </c>
      <c r="M186" s="25" t="str">
        <f>IF(Table2[[#This Row],[Closed]]="Yes","Closed","Open")</f>
        <v>Open</v>
      </c>
      <c r="N186" s="26">
        <f>Table2[[#This Row],[Rev. Date]]-DATE(2025,10,25)</f>
        <v>16</v>
      </c>
    </row>
    <row r="187" spans="1:14" ht="15" thickBot="1" x14ac:dyDescent="0.35">
      <c r="A187" s="1" t="s">
        <v>268</v>
      </c>
      <c r="B187" s="4" t="s">
        <v>149</v>
      </c>
      <c r="C187" s="19">
        <v>400</v>
      </c>
      <c r="D187" s="19">
        <v>0</v>
      </c>
      <c r="E187" s="19">
        <v>400</v>
      </c>
      <c r="F187" s="3">
        <v>45992</v>
      </c>
      <c r="G187" s="1" t="s">
        <v>11</v>
      </c>
      <c r="H187" s="23" t="str">
        <f>LEFT(Table2[[#This Row],['#]],3)</f>
        <v>CRT</v>
      </c>
      <c r="I187" s="24" t="str">
        <f>TEXT(Table2[[#This Row],[Rev. Date]],"yyyy-mm")</f>
        <v>2025-12</v>
      </c>
      <c r="J187" s="24">
        <f>IFERROR(Table2[[#This Row],[Exps.]]/Table2[[#This Row],[Allocated]],0)</f>
        <v>0</v>
      </c>
      <c r="K187" s="24" t="str">
        <f>IF(Table2[[#This Row],[Balance]]&lt;0,"Over","Within")</f>
        <v>Within</v>
      </c>
      <c r="L187" s="25">
        <f>IF(Table2[[#This Row],[Balance]]&lt;0, -Table2[[#This Row],[Balance]], 0)</f>
        <v>0</v>
      </c>
      <c r="M187" s="25" t="str">
        <f>IF(Table2[[#This Row],[Closed]]="Yes","Closed","Open")</f>
        <v>Open</v>
      </c>
      <c r="N187" s="26">
        <f>Table2[[#This Row],[Rev. Date]]-DATE(2025,10,25)</f>
        <v>37</v>
      </c>
    </row>
    <row r="188" spans="1:14" ht="15" thickBot="1" x14ac:dyDescent="0.35">
      <c r="A188" s="1" t="s">
        <v>269</v>
      </c>
      <c r="B188" s="4" t="s">
        <v>149</v>
      </c>
      <c r="C188" s="19">
        <v>400</v>
      </c>
      <c r="D188" s="19">
        <v>0</v>
      </c>
      <c r="E188" s="19">
        <v>400</v>
      </c>
      <c r="F188" s="3">
        <v>45992</v>
      </c>
      <c r="G188" s="1" t="s">
        <v>11</v>
      </c>
      <c r="H188" s="23" t="str">
        <f>LEFT(Table2[[#This Row],['#]],3)</f>
        <v>CRT</v>
      </c>
      <c r="I188" s="24" t="str">
        <f>TEXT(Table2[[#This Row],[Rev. Date]],"yyyy-mm")</f>
        <v>2025-12</v>
      </c>
      <c r="J188" s="24">
        <f>IFERROR(Table2[[#This Row],[Exps.]]/Table2[[#This Row],[Allocated]],0)</f>
        <v>0</v>
      </c>
      <c r="K188" s="24" t="str">
        <f>IF(Table2[[#This Row],[Balance]]&lt;0,"Over","Within")</f>
        <v>Within</v>
      </c>
      <c r="L188" s="25">
        <f>IF(Table2[[#This Row],[Balance]]&lt;0, -Table2[[#This Row],[Balance]], 0)</f>
        <v>0</v>
      </c>
      <c r="M188" s="25" t="str">
        <f>IF(Table2[[#This Row],[Closed]]="Yes","Closed","Open")</f>
        <v>Open</v>
      </c>
      <c r="N188" s="26">
        <f>Table2[[#This Row],[Rev. Date]]-DATE(2025,10,25)</f>
        <v>37</v>
      </c>
    </row>
    <row r="189" spans="1:14" ht="15" thickBot="1" x14ac:dyDescent="0.35">
      <c r="A189" s="1" t="s">
        <v>270</v>
      </c>
      <c r="B189" s="4" t="s">
        <v>149</v>
      </c>
      <c r="C189" s="19">
        <v>400</v>
      </c>
      <c r="D189" s="19">
        <v>0</v>
      </c>
      <c r="E189" s="19">
        <v>400</v>
      </c>
      <c r="F189" s="3">
        <v>45993</v>
      </c>
      <c r="G189" s="1" t="s">
        <v>11</v>
      </c>
      <c r="H189" s="23" t="str">
        <f>LEFT(Table2[[#This Row],['#]],3)</f>
        <v>CRT</v>
      </c>
      <c r="I189" s="24" t="str">
        <f>TEXT(Table2[[#This Row],[Rev. Date]],"yyyy-mm")</f>
        <v>2025-12</v>
      </c>
      <c r="J189" s="24">
        <f>IFERROR(Table2[[#This Row],[Exps.]]/Table2[[#This Row],[Allocated]],0)</f>
        <v>0</v>
      </c>
      <c r="K189" s="24" t="str">
        <f>IF(Table2[[#This Row],[Balance]]&lt;0,"Over","Within")</f>
        <v>Within</v>
      </c>
      <c r="L189" s="25">
        <f>IF(Table2[[#This Row],[Balance]]&lt;0, -Table2[[#This Row],[Balance]], 0)</f>
        <v>0</v>
      </c>
      <c r="M189" s="25" t="str">
        <f>IF(Table2[[#This Row],[Closed]]="Yes","Closed","Open")</f>
        <v>Open</v>
      </c>
      <c r="N189" s="26">
        <f>Table2[[#This Row],[Rev. Date]]-DATE(2025,10,25)</f>
        <v>38</v>
      </c>
    </row>
    <row r="190" spans="1:14" ht="15" thickBot="1" x14ac:dyDescent="0.35">
      <c r="A190" s="1" t="s">
        <v>271</v>
      </c>
      <c r="B190" s="4" t="s">
        <v>149</v>
      </c>
      <c r="C190" s="19">
        <v>750</v>
      </c>
      <c r="D190" s="19">
        <v>0</v>
      </c>
      <c r="E190" s="19">
        <v>750</v>
      </c>
      <c r="F190" s="3">
        <v>46041</v>
      </c>
      <c r="G190" s="1" t="s">
        <v>11</v>
      </c>
      <c r="H190" s="23" t="str">
        <f>LEFT(Table2[[#This Row],['#]],3)</f>
        <v>CRT</v>
      </c>
      <c r="I190" s="24" t="str">
        <f>TEXT(Table2[[#This Row],[Rev. Date]],"yyyy-mm")</f>
        <v>2026-01</v>
      </c>
      <c r="J190" s="24">
        <f>IFERROR(Table2[[#This Row],[Exps.]]/Table2[[#This Row],[Allocated]],0)</f>
        <v>0</v>
      </c>
      <c r="K190" s="24" t="str">
        <f>IF(Table2[[#This Row],[Balance]]&lt;0,"Over","Within")</f>
        <v>Within</v>
      </c>
      <c r="L190" s="25">
        <f>IF(Table2[[#This Row],[Balance]]&lt;0, -Table2[[#This Row],[Balance]], 0)</f>
        <v>0</v>
      </c>
      <c r="M190" s="25" t="str">
        <f>IF(Table2[[#This Row],[Closed]]="Yes","Closed","Open")</f>
        <v>Open</v>
      </c>
      <c r="N190" s="26">
        <f>Table2[[#This Row],[Rev. Date]]-DATE(2025,10,25)</f>
        <v>86</v>
      </c>
    </row>
    <row r="191" spans="1:14" ht="15" thickBot="1" x14ac:dyDescent="0.35">
      <c r="A191" s="1" t="s">
        <v>272</v>
      </c>
      <c r="B191" s="4" t="s">
        <v>149</v>
      </c>
      <c r="C191" s="19">
        <v>750</v>
      </c>
      <c r="D191" s="19">
        <v>0</v>
      </c>
      <c r="E191" s="19">
        <v>750</v>
      </c>
      <c r="F191" s="3">
        <v>46041</v>
      </c>
      <c r="G191" s="1" t="s">
        <v>11</v>
      </c>
      <c r="H191" s="23" t="str">
        <f>LEFT(Table2[[#This Row],['#]],3)</f>
        <v>CRT</v>
      </c>
      <c r="I191" s="24" t="str">
        <f>TEXT(Table2[[#This Row],[Rev. Date]],"yyyy-mm")</f>
        <v>2026-01</v>
      </c>
      <c r="J191" s="24">
        <f>IFERROR(Table2[[#This Row],[Exps.]]/Table2[[#This Row],[Allocated]],0)</f>
        <v>0</v>
      </c>
      <c r="K191" s="24" t="str">
        <f>IF(Table2[[#This Row],[Balance]]&lt;0,"Over","Within")</f>
        <v>Within</v>
      </c>
      <c r="L191" s="25">
        <f>IF(Table2[[#This Row],[Balance]]&lt;0, -Table2[[#This Row],[Balance]], 0)</f>
        <v>0</v>
      </c>
      <c r="M191" s="25" t="str">
        <f>IF(Table2[[#This Row],[Closed]]="Yes","Closed","Open")</f>
        <v>Open</v>
      </c>
      <c r="N191" s="26">
        <f>Table2[[#This Row],[Rev. Date]]-DATE(2025,10,25)</f>
        <v>86</v>
      </c>
    </row>
    <row r="192" spans="1:14" ht="15" thickBot="1" x14ac:dyDescent="0.35">
      <c r="A192" s="1" t="s">
        <v>273</v>
      </c>
      <c r="B192" s="4" t="s">
        <v>149</v>
      </c>
      <c r="C192" s="19">
        <v>500</v>
      </c>
      <c r="D192" s="19">
        <v>0</v>
      </c>
      <c r="E192" s="19">
        <v>500</v>
      </c>
      <c r="F192" s="3">
        <v>46014</v>
      </c>
      <c r="G192" s="1" t="s">
        <v>11</v>
      </c>
      <c r="H192" s="23" t="str">
        <f>LEFT(Table2[[#This Row],['#]],3)</f>
        <v>CRT</v>
      </c>
      <c r="I192" s="24" t="str">
        <f>TEXT(Table2[[#This Row],[Rev. Date]],"yyyy-mm")</f>
        <v>2025-12</v>
      </c>
      <c r="J192" s="24">
        <f>IFERROR(Table2[[#This Row],[Exps.]]/Table2[[#This Row],[Allocated]],0)</f>
        <v>0</v>
      </c>
      <c r="K192" s="24" t="str">
        <f>IF(Table2[[#This Row],[Balance]]&lt;0,"Over","Within")</f>
        <v>Within</v>
      </c>
      <c r="L192" s="25">
        <f>IF(Table2[[#This Row],[Balance]]&lt;0, -Table2[[#This Row],[Balance]], 0)</f>
        <v>0</v>
      </c>
      <c r="M192" s="25" t="str">
        <f>IF(Table2[[#This Row],[Closed]]="Yes","Closed","Open")</f>
        <v>Open</v>
      </c>
      <c r="N192" s="26">
        <f>Table2[[#This Row],[Rev. Date]]-DATE(2025,10,25)</f>
        <v>59</v>
      </c>
    </row>
    <row r="193" spans="1:14" ht="15" thickBot="1" x14ac:dyDescent="0.35">
      <c r="A193" s="1" t="s">
        <v>274</v>
      </c>
      <c r="B193" s="4" t="s">
        <v>149</v>
      </c>
      <c r="C193" s="19">
        <v>500</v>
      </c>
      <c r="D193" s="19">
        <v>0</v>
      </c>
      <c r="E193" s="19">
        <v>500</v>
      </c>
      <c r="F193" s="3">
        <v>46014</v>
      </c>
      <c r="G193" s="1" t="s">
        <v>11</v>
      </c>
      <c r="H193" s="23" t="str">
        <f>LEFT(Table2[[#This Row],['#]],3)</f>
        <v>CRT</v>
      </c>
      <c r="I193" s="24" t="str">
        <f>TEXT(Table2[[#This Row],[Rev. Date]],"yyyy-mm")</f>
        <v>2025-12</v>
      </c>
      <c r="J193" s="24">
        <f>IFERROR(Table2[[#This Row],[Exps.]]/Table2[[#This Row],[Allocated]],0)</f>
        <v>0</v>
      </c>
      <c r="K193" s="24" t="str">
        <f>IF(Table2[[#This Row],[Balance]]&lt;0,"Over","Within")</f>
        <v>Within</v>
      </c>
      <c r="L193" s="25">
        <f>IF(Table2[[#This Row],[Balance]]&lt;0, -Table2[[#This Row],[Balance]], 0)</f>
        <v>0</v>
      </c>
      <c r="M193" s="25" t="str">
        <f>IF(Table2[[#This Row],[Closed]]="Yes","Closed","Open")</f>
        <v>Open</v>
      </c>
      <c r="N193" s="26">
        <f>Table2[[#This Row],[Rev. Date]]-DATE(2025,10,25)</f>
        <v>59</v>
      </c>
    </row>
    <row r="194" spans="1:14" ht="15" thickBot="1" x14ac:dyDescent="0.35">
      <c r="A194" s="1" t="s">
        <v>275</v>
      </c>
      <c r="B194" s="4" t="s">
        <v>149</v>
      </c>
      <c r="C194" s="19">
        <v>400</v>
      </c>
      <c r="D194" s="19">
        <v>0</v>
      </c>
      <c r="E194" s="19">
        <v>400</v>
      </c>
      <c r="F194" s="3">
        <v>45979</v>
      </c>
      <c r="G194" s="1" t="s">
        <v>11</v>
      </c>
      <c r="H194" s="23" t="str">
        <f>LEFT(Table2[[#This Row],['#]],3)</f>
        <v>CRT</v>
      </c>
      <c r="I194" s="24" t="str">
        <f>TEXT(Table2[[#This Row],[Rev. Date]],"yyyy-mm")</f>
        <v>2025-11</v>
      </c>
      <c r="J194" s="24">
        <f>IFERROR(Table2[[#This Row],[Exps.]]/Table2[[#This Row],[Allocated]],0)</f>
        <v>0</v>
      </c>
      <c r="K194" s="24" t="str">
        <f>IF(Table2[[#This Row],[Balance]]&lt;0,"Over","Within")</f>
        <v>Within</v>
      </c>
      <c r="L194" s="25">
        <f>IF(Table2[[#This Row],[Balance]]&lt;0, -Table2[[#This Row],[Balance]], 0)</f>
        <v>0</v>
      </c>
      <c r="M194" s="25" t="str">
        <f>IF(Table2[[#This Row],[Closed]]="Yes","Closed","Open")</f>
        <v>Open</v>
      </c>
      <c r="N194" s="26">
        <f>Table2[[#This Row],[Rev. Date]]-DATE(2025,10,25)</f>
        <v>24</v>
      </c>
    </row>
    <row r="195" spans="1:14" ht="15" thickBot="1" x14ac:dyDescent="0.35">
      <c r="A195" s="1" t="s">
        <v>276</v>
      </c>
      <c r="B195" s="4" t="s">
        <v>149</v>
      </c>
      <c r="C195" s="19">
        <v>200</v>
      </c>
      <c r="D195" s="19">
        <v>0</v>
      </c>
      <c r="E195" s="19">
        <v>200</v>
      </c>
      <c r="F195" s="3">
        <v>45993</v>
      </c>
      <c r="G195" s="1" t="s">
        <v>11</v>
      </c>
      <c r="H195" s="23" t="str">
        <f>LEFT(Table2[[#This Row],['#]],3)</f>
        <v>CRT</v>
      </c>
      <c r="I195" s="24" t="str">
        <f>TEXT(Table2[[#This Row],[Rev. Date]],"yyyy-mm")</f>
        <v>2025-12</v>
      </c>
      <c r="J195" s="24">
        <f>IFERROR(Table2[[#This Row],[Exps.]]/Table2[[#This Row],[Allocated]],0)</f>
        <v>0</v>
      </c>
      <c r="K195" s="24" t="str">
        <f>IF(Table2[[#This Row],[Balance]]&lt;0,"Over","Within")</f>
        <v>Within</v>
      </c>
      <c r="L195" s="25">
        <f>IF(Table2[[#This Row],[Balance]]&lt;0, -Table2[[#This Row],[Balance]], 0)</f>
        <v>0</v>
      </c>
      <c r="M195" s="25" t="str">
        <f>IF(Table2[[#This Row],[Closed]]="Yes","Closed","Open")</f>
        <v>Open</v>
      </c>
      <c r="N195" s="26">
        <f>Table2[[#This Row],[Rev. Date]]-DATE(2025,10,25)</f>
        <v>38</v>
      </c>
    </row>
    <row r="196" spans="1:14" ht="15" thickBot="1" x14ac:dyDescent="0.35">
      <c r="A196" s="1" t="s">
        <v>277</v>
      </c>
      <c r="B196" s="4" t="s">
        <v>149</v>
      </c>
      <c r="C196" s="19">
        <v>400</v>
      </c>
      <c r="D196" s="19">
        <v>0</v>
      </c>
      <c r="E196" s="19">
        <v>400</v>
      </c>
      <c r="F196" s="3">
        <v>45993</v>
      </c>
      <c r="G196" s="1" t="s">
        <v>11</v>
      </c>
      <c r="H196" s="23" t="str">
        <f>LEFT(Table2[[#This Row],['#]],3)</f>
        <v>CRT</v>
      </c>
      <c r="I196" s="24" t="str">
        <f>TEXT(Table2[[#This Row],[Rev. Date]],"yyyy-mm")</f>
        <v>2025-12</v>
      </c>
      <c r="J196" s="24">
        <f>IFERROR(Table2[[#This Row],[Exps.]]/Table2[[#This Row],[Allocated]],0)</f>
        <v>0</v>
      </c>
      <c r="K196" s="24" t="str">
        <f>IF(Table2[[#This Row],[Balance]]&lt;0,"Over","Within")</f>
        <v>Within</v>
      </c>
      <c r="L196" s="25">
        <f>IF(Table2[[#This Row],[Balance]]&lt;0, -Table2[[#This Row],[Balance]], 0)</f>
        <v>0</v>
      </c>
      <c r="M196" s="25" t="str">
        <f>IF(Table2[[#This Row],[Closed]]="Yes","Closed","Open")</f>
        <v>Open</v>
      </c>
      <c r="N196" s="26">
        <f>Table2[[#This Row],[Rev. Date]]-DATE(2025,10,25)</f>
        <v>38</v>
      </c>
    </row>
    <row r="197" spans="1:14" ht="15" thickBot="1" x14ac:dyDescent="0.35">
      <c r="A197" s="1" t="s">
        <v>278</v>
      </c>
      <c r="B197" s="4" t="s">
        <v>149</v>
      </c>
      <c r="C197" s="19">
        <v>420</v>
      </c>
      <c r="D197" s="19">
        <v>0</v>
      </c>
      <c r="E197" s="19">
        <v>420</v>
      </c>
      <c r="F197" s="3">
        <v>46017</v>
      </c>
      <c r="G197" s="1" t="s">
        <v>11</v>
      </c>
      <c r="H197" s="23" t="str">
        <f>LEFT(Table2[[#This Row],['#]],3)</f>
        <v>CRT</v>
      </c>
      <c r="I197" s="24" t="str">
        <f>TEXT(Table2[[#This Row],[Rev. Date]],"yyyy-mm")</f>
        <v>2025-12</v>
      </c>
      <c r="J197" s="24">
        <f>IFERROR(Table2[[#This Row],[Exps.]]/Table2[[#This Row],[Allocated]],0)</f>
        <v>0</v>
      </c>
      <c r="K197" s="24" t="str">
        <f>IF(Table2[[#This Row],[Balance]]&lt;0,"Over","Within")</f>
        <v>Within</v>
      </c>
      <c r="L197" s="25">
        <f>IF(Table2[[#This Row],[Balance]]&lt;0, -Table2[[#This Row],[Balance]], 0)</f>
        <v>0</v>
      </c>
      <c r="M197" s="25" t="str">
        <f>IF(Table2[[#This Row],[Closed]]="Yes","Closed","Open")</f>
        <v>Open</v>
      </c>
      <c r="N197" s="26">
        <f>Table2[[#This Row],[Rev. Date]]-DATE(2025,10,25)</f>
        <v>62</v>
      </c>
    </row>
    <row r="198" spans="1:14" ht="15" thickBot="1" x14ac:dyDescent="0.35">
      <c r="A198" s="1" t="s">
        <v>279</v>
      </c>
      <c r="B198" s="4" t="s">
        <v>149</v>
      </c>
      <c r="C198" s="19">
        <v>400</v>
      </c>
      <c r="D198" s="19">
        <v>400</v>
      </c>
      <c r="E198" s="19">
        <v>0</v>
      </c>
      <c r="F198" s="3">
        <v>45961</v>
      </c>
      <c r="G198" s="1" t="s">
        <v>2</v>
      </c>
      <c r="H198" s="23" t="str">
        <f>LEFT(Table2[[#This Row],['#]],3)</f>
        <v>CRT</v>
      </c>
      <c r="I198" s="24" t="str">
        <f>TEXT(Table2[[#This Row],[Rev. Date]],"yyyy-mm")</f>
        <v>2025-10</v>
      </c>
      <c r="J198" s="24">
        <f>IFERROR(Table2[[#This Row],[Exps.]]/Table2[[#This Row],[Allocated]],0)</f>
        <v>1</v>
      </c>
      <c r="K198" s="24" t="str">
        <f>IF(Table2[[#This Row],[Balance]]&lt;0,"Over","Within")</f>
        <v>Within</v>
      </c>
      <c r="L198" s="25">
        <f>IF(Table2[[#This Row],[Balance]]&lt;0, -Table2[[#This Row],[Balance]], 0)</f>
        <v>0</v>
      </c>
      <c r="M198" s="25" t="str">
        <f>IF(Table2[[#This Row],[Closed]]="Yes","Closed","Open")</f>
        <v>Closed</v>
      </c>
      <c r="N198" s="26">
        <f>Table2[[#This Row],[Rev. Date]]-DATE(2025,10,25)</f>
        <v>6</v>
      </c>
    </row>
    <row r="199" spans="1:14" ht="15" thickBot="1" x14ac:dyDescent="0.35">
      <c r="A199" s="1" t="s">
        <v>280</v>
      </c>
      <c r="B199" s="4" t="s">
        <v>149</v>
      </c>
      <c r="C199" s="19">
        <v>500</v>
      </c>
      <c r="D199" s="19">
        <v>500</v>
      </c>
      <c r="E199" s="19">
        <v>0</v>
      </c>
      <c r="F199" s="3">
        <v>45968</v>
      </c>
      <c r="G199" s="1" t="s">
        <v>2</v>
      </c>
      <c r="H199" s="23" t="str">
        <f>LEFT(Table2[[#This Row],['#]],3)</f>
        <v>CRT</v>
      </c>
      <c r="I199" s="24" t="str">
        <f>TEXT(Table2[[#This Row],[Rev. Date]],"yyyy-mm")</f>
        <v>2025-11</v>
      </c>
      <c r="J199" s="24">
        <f>IFERROR(Table2[[#This Row],[Exps.]]/Table2[[#This Row],[Allocated]],0)</f>
        <v>1</v>
      </c>
      <c r="K199" s="24" t="str">
        <f>IF(Table2[[#This Row],[Balance]]&lt;0,"Over","Within")</f>
        <v>Within</v>
      </c>
      <c r="L199" s="25">
        <f>IF(Table2[[#This Row],[Balance]]&lt;0, -Table2[[#This Row],[Balance]], 0)</f>
        <v>0</v>
      </c>
      <c r="M199" s="25" t="str">
        <f>IF(Table2[[#This Row],[Closed]]="Yes","Closed","Open")</f>
        <v>Closed</v>
      </c>
      <c r="N199" s="26">
        <f>Table2[[#This Row],[Rev. Date]]-DATE(2025,10,25)</f>
        <v>13</v>
      </c>
    </row>
    <row r="200" spans="1:14" ht="15" thickBot="1" x14ac:dyDescent="0.35">
      <c r="A200" s="1" t="s">
        <v>281</v>
      </c>
      <c r="B200" s="1" t="s">
        <v>282</v>
      </c>
      <c r="C200" s="19">
        <v>1600</v>
      </c>
      <c r="D200" s="19">
        <v>0</v>
      </c>
      <c r="E200" s="19">
        <v>1600</v>
      </c>
      <c r="F200" s="3">
        <v>46006</v>
      </c>
      <c r="G200" s="1" t="s">
        <v>11</v>
      </c>
      <c r="H200" s="23" t="str">
        <f>LEFT(Table2[[#This Row],['#]],3)</f>
        <v>CRT</v>
      </c>
      <c r="I200" s="24" t="str">
        <f>TEXT(Table2[[#This Row],[Rev. Date]],"yyyy-mm")</f>
        <v>2025-12</v>
      </c>
      <c r="J200" s="24">
        <f>IFERROR(Table2[[#This Row],[Exps.]]/Table2[[#This Row],[Allocated]],0)</f>
        <v>0</v>
      </c>
      <c r="K200" s="24" t="str">
        <f>IF(Table2[[#This Row],[Balance]]&lt;0,"Over","Within")</f>
        <v>Within</v>
      </c>
      <c r="L200" s="25">
        <f>IF(Table2[[#This Row],[Balance]]&lt;0, -Table2[[#This Row],[Balance]], 0)</f>
        <v>0</v>
      </c>
      <c r="M200" s="25" t="str">
        <f>IF(Table2[[#This Row],[Closed]]="Yes","Closed","Open")</f>
        <v>Open</v>
      </c>
      <c r="N200" s="26">
        <f>Table2[[#This Row],[Rev. Date]]-DATE(2025,10,25)</f>
        <v>51</v>
      </c>
    </row>
    <row r="201" spans="1:14" ht="15" thickBot="1" x14ac:dyDescent="0.35">
      <c r="A201" s="1" t="s">
        <v>283</v>
      </c>
      <c r="B201" s="4" t="s">
        <v>149</v>
      </c>
      <c r="C201" s="19">
        <v>500</v>
      </c>
      <c r="D201" s="19">
        <v>0</v>
      </c>
      <c r="E201" s="19">
        <v>500</v>
      </c>
      <c r="F201" s="3">
        <v>45961</v>
      </c>
      <c r="G201" s="1" t="s">
        <v>11</v>
      </c>
      <c r="H201" s="23" t="str">
        <f>LEFT(Table2[[#This Row],['#]],3)</f>
        <v>CRT</v>
      </c>
      <c r="I201" s="24" t="str">
        <f>TEXT(Table2[[#This Row],[Rev. Date]],"yyyy-mm")</f>
        <v>2025-10</v>
      </c>
      <c r="J201" s="24">
        <f>IFERROR(Table2[[#This Row],[Exps.]]/Table2[[#This Row],[Allocated]],0)</f>
        <v>0</v>
      </c>
      <c r="K201" s="24" t="str">
        <f>IF(Table2[[#This Row],[Balance]]&lt;0,"Over","Within")</f>
        <v>Within</v>
      </c>
      <c r="L201" s="25">
        <f>IF(Table2[[#This Row],[Balance]]&lt;0, -Table2[[#This Row],[Balance]], 0)</f>
        <v>0</v>
      </c>
      <c r="M201" s="25" t="str">
        <f>IF(Table2[[#This Row],[Closed]]="Yes","Closed","Open")</f>
        <v>Open</v>
      </c>
      <c r="N201" s="26">
        <f>Table2[[#This Row],[Rev. Date]]-DATE(2025,10,25)</f>
        <v>6</v>
      </c>
    </row>
    <row r="202" spans="1:14" ht="15" thickBot="1" x14ac:dyDescent="0.35">
      <c r="A202" s="1" t="s">
        <v>284</v>
      </c>
      <c r="B202" s="4" t="s">
        <v>149</v>
      </c>
      <c r="C202" s="19">
        <v>400</v>
      </c>
      <c r="D202" s="19">
        <v>0</v>
      </c>
      <c r="E202" s="19">
        <v>400</v>
      </c>
      <c r="F202" s="3">
        <v>45993</v>
      </c>
      <c r="G202" s="1" t="s">
        <v>11</v>
      </c>
      <c r="H202" s="23" t="str">
        <f>LEFT(Table2[[#This Row],['#]],3)</f>
        <v>CRT</v>
      </c>
      <c r="I202" s="24" t="str">
        <f>TEXT(Table2[[#This Row],[Rev. Date]],"yyyy-mm")</f>
        <v>2025-12</v>
      </c>
      <c r="J202" s="24">
        <f>IFERROR(Table2[[#This Row],[Exps.]]/Table2[[#This Row],[Allocated]],0)</f>
        <v>0</v>
      </c>
      <c r="K202" s="24" t="str">
        <f>IF(Table2[[#This Row],[Balance]]&lt;0,"Over","Within")</f>
        <v>Within</v>
      </c>
      <c r="L202" s="25">
        <f>IF(Table2[[#This Row],[Balance]]&lt;0, -Table2[[#This Row],[Balance]], 0)</f>
        <v>0</v>
      </c>
      <c r="M202" s="25" t="str">
        <f>IF(Table2[[#This Row],[Closed]]="Yes","Closed","Open")</f>
        <v>Open</v>
      </c>
      <c r="N202" s="26">
        <f>Table2[[#This Row],[Rev. Date]]-DATE(2025,10,25)</f>
        <v>38</v>
      </c>
    </row>
    <row r="203" spans="1:14" ht="15" thickBot="1" x14ac:dyDescent="0.35">
      <c r="A203" s="1" t="s">
        <v>285</v>
      </c>
      <c r="B203" s="4" t="s">
        <v>149</v>
      </c>
      <c r="C203" s="19">
        <v>400</v>
      </c>
      <c r="D203" s="19">
        <v>0</v>
      </c>
      <c r="E203" s="19">
        <v>400</v>
      </c>
      <c r="F203" s="3">
        <v>45993</v>
      </c>
      <c r="G203" s="1" t="s">
        <v>11</v>
      </c>
      <c r="H203" s="23" t="str">
        <f>LEFT(Table2[[#This Row],['#]],3)</f>
        <v>CRT</v>
      </c>
      <c r="I203" s="24" t="str">
        <f>TEXT(Table2[[#This Row],[Rev. Date]],"yyyy-mm")</f>
        <v>2025-12</v>
      </c>
      <c r="J203" s="24">
        <f>IFERROR(Table2[[#This Row],[Exps.]]/Table2[[#This Row],[Allocated]],0)</f>
        <v>0</v>
      </c>
      <c r="K203" s="24" t="str">
        <f>IF(Table2[[#This Row],[Balance]]&lt;0,"Over","Within")</f>
        <v>Within</v>
      </c>
      <c r="L203" s="25">
        <f>IF(Table2[[#This Row],[Balance]]&lt;0, -Table2[[#This Row],[Balance]], 0)</f>
        <v>0</v>
      </c>
      <c r="M203" s="25" t="str">
        <f>IF(Table2[[#This Row],[Closed]]="Yes","Closed","Open")</f>
        <v>Open</v>
      </c>
      <c r="N203" s="26">
        <f>Table2[[#This Row],[Rev. Date]]-DATE(2025,10,25)</f>
        <v>38</v>
      </c>
    </row>
    <row r="204" spans="1:14" ht="15" thickBot="1" x14ac:dyDescent="0.35">
      <c r="A204" s="1" t="s">
        <v>286</v>
      </c>
      <c r="B204" s="4" t="s">
        <v>149</v>
      </c>
      <c r="C204" s="19">
        <v>320</v>
      </c>
      <c r="D204" s="19">
        <v>0</v>
      </c>
      <c r="E204" s="19">
        <v>320</v>
      </c>
      <c r="F204" s="3">
        <v>45973</v>
      </c>
      <c r="G204" s="1" t="s">
        <v>11</v>
      </c>
      <c r="H204" s="23" t="str">
        <f>LEFT(Table2[[#This Row],['#]],3)</f>
        <v>CRT</v>
      </c>
      <c r="I204" s="24" t="str">
        <f>TEXT(Table2[[#This Row],[Rev. Date]],"yyyy-mm")</f>
        <v>2025-11</v>
      </c>
      <c r="J204" s="24">
        <f>IFERROR(Table2[[#This Row],[Exps.]]/Table2[[#This Row],[Allocated]],0)</f>
        <v>0</v>
      </c>
      <c r="K204" s="24" t="str">
        <f>IF(Table2[[#This Row],[Balance]]&lt;0,"Over","Within")</f>
        <v>Within</v>
      </c>
      <c r="L204" s="25">
        <f>IF(Table2[[#This Row],[Balance]]&lt;0, -Table2[[#This Row],[Balance]], 0)</f>
        <v>0</v>
      </c>
      <c r="M204" s="25" t="str">
        <f>IF(Table2[[#This Row],[Closed]]="Yes","Closed","Open")</f>
        <v>Open</v>
      </c>
      <c r="N204" s="26">
        <f>Table2[[#This Row],[Rev. Date]]-DATE(2025,10,25)</f>
        <v>18</v>
      </c>
    </row>
    <row r="205" spans="1:14" ht="15" thickBot="1" x14ac:dyDescent="0.35">
      <c r="A205" s="1" t="s">
        <v>287</v>
      </c>
      <c r="B205" s="4" t="s">
        <v>149</v>
      </c>
      <c r="C205" s="19">
        <v>750</v>
      </c>
      <c r="D205" s="19">
        <v>0</v>
      </c>
      <c r="E205" s="19">
        <v>750</v>
      </c>
      <c r="F205" s="3">
        <v>46014</v>
      </c>
      <c r="G205" s="1" t="s">
        <v>11</v>
      </c>
      <c r="H205" s="23" t="str">
        <f>LEFT(Table2[[#This Row],['#]],3)</f>
        <v>CRT</v>
      </c>
      <c r="I205" s="24" t="str">
        <f>TEXT(Table2[[#This Row],[Rev. Date]],"yyyy-mm")</f>
        <v>2025-12</v>
      </c>
      <c r="J205" s="24">
        <f>IFERROR(Table2[[#This Row],[Exps.]]/Table2[[#This Row],[Allocated]],0)</f>
        <v>0</v>
      </c>
      <c r="K205" s="24" t="str">
        <f>IF(Table2[[#This Row],[Balance]]&lt;0,"Over","Within")</f>
        <v>Within</v>
      </c>
      <c r="L205" s="25">
        <f>IF(Table2[[#This Row],[Balance]]&lt;0, -Table2[[#This Row],[Balance]], 0)</f>
        <v>0</v>
      </c>
      <c r="M205" s="25" t="str">
        <f>IF(Table2[[#This Row],[Closed]]="Yes","Closed","Open")</f>
        <v>Open</v>
      </c>
      <c r="N205" s="26">
        <f>Table2[[#This Row],[Rev. Date]]-DATE(2025,10,25)</f>
        <v>59</v>
      </c>
    </row>
    <row r="206" spans="1:14" ht="15" thickBot="1" x14ac:dyDescent="0.35">
      <c r="A206" s="1" t="s">
        <v>288</v>
      </c>
      <c r="B206" s="4" t="s">
        <v>149</v>
      </c>
      <c r="C206" s="19">
        <v>500</v>
      </c>
      <c r="D206" s="19">
        <v>0</v>
      </c>
      <c r="E206" s="19">
        <v>500</v>
      </c>
      <c r="F206" s="3">
        <v>45961</v>
      </c>
      <c r="G206" s="1" t="s">
        <v>11</v>
      </c>
      <c r="H206" s="23" t="str">
        <f>LEFT(Table2[[#This Row],['#]],3)</f>
        <v>CRT</v>
      </c>
      <c r="I206" s="24" t="str">
        <f>TEXT(Table2[[#This Row],[Rev. Date]],"yyyy-mm")</f>
        <v>2025-10</v>
      </c>
      <c r="J206" s="24">
        <f>IFERROR(Table2[[#This Row],[Exps.]]/Table2[[#This Row],[Allocated]],0)</f>
        <v>0</v>
      </c>
      <c r="K206" s="24" t="str">
        <f>IF(Table2[[#This Row],[Balance]]&lt;0,"Over","Within")</f>
        <v>Within</v>
      </c>
      <c r="L206" s="25">
        <f>IF(Table2[[#This Row],[Balance]]&lt;0, -Table2[[#This Row],[Balance]], 0)</f>
        <v>0</v>
      </c>
      <c r="M206" s="25" t="str">
        <f>IF(Table2[[#This Row],[Closed]]="Yes","Closed","Open")</f>
        <v>Open</v>
      </c>
      <c r="N206" s="26">
        <f>Table2[[#This Row],[Rev. Date]]-DATE(2025,10,25)</f>
        <v>6</v>
      </c>
    </row>
    <row r="207" spans="1:14" ht="15" thickBot="1" x14ac:dyDescent="0.35">
      <c r="A207" s="1" t="s">
        <v>289</v>
      </c>
      <c r="B207" s="4" t="s">
        <v>149</v>
      </c>
      <c r="C207" s="19">
        <v>0</v>
      </c>
      <c r="D207" s="19">
        <v>0</v>
      </c>
      <c r="E207" s="19">
        <v>0</v>
      </c>
      <c r="F207" s="3">
        <v>45975</v>
      </c>
      <c r="G207" s="1" t="s">
        <v>2</v>
      </c>
      <c r="H207" s="23" t="str">
        <f>LEFT(Table2[[#This Row],['#]],3)</f>
        <v>CRT</v>
      </c>
      <c r="I207" s="24" t="str">
        <f>TEXT(Table2[[#This Row],[Rev. Date]],"yyyy-mm")</f>
        <v>2025-11</v>
      </c>
      <c r="J207" s="24">
        <f>IFERROR(Table2[[#This Row],[Exps.]]/Table2[[#This Row],[Allocated]],0)</f>
        <v>0</v>
      </c>
      <c r="K207" s="24" t="str">
        <f>IF(Table2[[#This Row],[Balance]]&lt;0,"Over","Within")</f>
        <v>Within</v>
      </c>
      <c r="L207" s="25">
        <f>IF(Table2[[#This Row],[Balance]]&lt;0, -Table2[[#This Row],[Balance]], 0)</f>
        <v>0</v>
      </c>
      <c r="M207" s="25" t="str">
        <f>IF(Table2[[#This Row],[Closed]]="Yes","Closed","Open")</f>
        <v>Closed</v>
      </c>
      <c r="N207" s="26">
        <f>Table2[[#This Row],[Rev. Date]]-DATE(2025,10,25)</f>
        <v>20</v>
      </c>
    </row>
    <row r="208" spans="1:14" ht="15" thickBot="1" x14ac:dyDescent="0.35">
      <c r="A208" s="1" t="s">
        <v>290</v>
      </c>
      <c r="B208" s="1" t="s">
        <v>291</v>
      </c>
      <c r="C208" s="19">
        <v>1575</v>
      </c>
      <c r="D208" s="19">
        <v>1575</v>
      </c>
      <c r="E208" s="19">
        <v>0</v>
      </c>
      <c r="F208" s="3">
        <v>46006</v>
      </c>
      <c r="G208" s="1" t="s">
        <v>2</v>
      </c>
      <c r="H208" s="23" t="str">
        <f>LEFT(Table2[[#This Row],['#]],3)</f>
        <v>CRT</v>
      </c>
      <c r="I208" s="24" t="str">
        <f>TEXT(Table2[[#This Row],[Rev. Date]],"yyyy-mm")</f>
        <v>2025-12</v>
      </c>
      <c r="J208" s="24">
        <f>IFERROR(Table2[[#This Row],[Exps.]]/Table2[[#This Row],[Allocated]],0)</f>
        <v>1</v>
      </c>
      <c r="K208" s="24" t="str">
        <f>IF(Table2[[#This Row],[Balance]]&lt;0,"Over","Within")</f>
        <v>Within</v>
      </c>
      <c r="L208" s="25">
        <f>IF(Table2[[#This Row],[Balance]]&lt;0, -Table2[[#This Row],[Balance]], 0)</f>
        <v>0</v>
      </c>
      <c r="M208" s="25" t="str">
        <f>IF(Table2[[#This Row],[Closed]]="Yes","Closed","Open")</f>
        <v>Closed</v>
      </c>
      <c r="N208" s="26">
        <f>Table2[[#This Row],[Rev. Date]]-DATE(2025,10,25)</f>
        <v>51</v>
      </c>
    </row>
    <row r="209" spans="1:14" ht="15" thickBot="1" x14ac:dyDescent="0.35">
      <c r="A209" s="1" t="s">
        <v>292</v>
      </c>
      <c r="B209" s="4" t="s">
        <v>149</v>
      </c>
      <c r="C209" s="19">
        <v>500</v>
      </c>
      <c r="D209" s="19">
        <v>0</v>
      </c>
      <c r="E209" s="19">
        <v>500</v>
      </c>
      <c r="F209" s="3">
        <v>46007</v>
      </c>
      <c r="G209" s="1" t="s">
        <v>11</v>
      </c>
      <c r="H209" s="23" t="str">
        <f>LEFT(Table2[[#This Row],['#]],3)</f>
        <v>CRT</v>
      </c>
      <c r="I209" s="24" t="str">
        <f>TEXT(Table2[[#This Row],[Rev. Date]],"yyyy-mm")</f>
        <v>2025-12</v>
      </c>
      <c r="J209" s="24">
        <f>IFERROR(Table2[[#This Row],[Exps.]]/Table2[[#This Row],[Allocated]],0)</f>
        <v>0</v>
      </c>
      <c r="K209" s="24" t="str">
        <f>IF(Table2[[#This Row],[Balance]]&lt;0,"Over","Within")</f>
        <v>Within</v>
      </c>
      <c r="L209" s="25">
        <f>IF(Table2[[#This Row],[Balance]]&lt;0, -Table2[[#This Row],[Balance]], 0)</f>
        <v>0</v>
      </c>
      <c r="M209" s="25" t="str">
        <f>IF(Table2[[#This Row],[Closed]]="Yes","Closed","Open")</f>
        <v>Open</v>
      </c>
      <c r="N209" s="26">
        <f>Table2[[#This Row],[Rev. Date]]-DATE(2025,10,25)</f>
        <v>52</v>
      </c>
    </row>
    <row r="210" spans="1:14" ht="15" thickBot="1" x14ac:dyDescent="0.35">
      <c r="A210" s="1" t="s">
        <v>293</v>
      </c>
      <c r="B210" s="4" t="s">
        <v>149</v>
      </c>
      <c r="C210" s="19">
        <v>300</v>
      </c>
      <c r="D210" s="19">
        <v>484.28</v>
      </c>
      <c r="E210" s="19">
        <v>-184.28</v>
      </c>
      <c r="F210" s="3">
        <v>46007</v>
      </c>
      <c r="G210" s="1" t="s">
        <v>2</v>
      </c>
      <c r="H210" s="23" t="str">
        <f>LEFT(Table2[[#This Row],['#]],3)</f>
        <v>CRT</v>
      </c>
      <c r="I210" s="24" t="str">
        <f>TEXT(Table2[[#This Row],[Rev. Date]],"yyyy-mm")</f>
        <v>2025-12</v>
      </c>
      <c r="J210" s="24">
        <f>IFERROR(Table2[[#This Row],[Exps.]]/Table2[[#This Row],[Allocated]],0)</f>
        <v>1.6142666666666665</v>
      </c>
      <c r="K210" s="24" t="str">
        <f>IF(Table2[[#This Row],[Balance]]&lt;0,"Over","Within")</f>
        <v>Over</v>
      </c>
      <c r="L210" s="25">
        <f>IF(Table2[[#This Row],[Balance]]&lt;0, -Table2[[#This Row],[Balance]], 0)</f>
        <v>184.28</v>
      </c>
      <c r="M210" s="25" t="str">
        <f>IF(Table2[[#This Row],[Closed]]="Yes","Closed","Open")</f>
        <v>Closed</v>
      </c>
      <c r="N210" s="26">
        <f>Table2[[#This Row],[Rev. Date]]-DATE(2025,10,25)</f>
        <v>52</v>
      </c>
    </row>
    <row r="211" spans="1:14" ht="15" thickBot="1" x14ac:dyDescent="0.35">
      <c r="A211" s="1" t="s">
        <v>294</v>
      </c>
      <c r="B211" s="4" t="s">
        <v>149</v>
      </c>
      <c r="C211" s="19">
        <v>300</v>
      </c>
      <c r="D211" s="19">
        <v>300</v>
      </c>
      <c r="E211" s="19">
        <v>0</v>
      </c>
      <c r="F211" s="3">
        <v>46013</v>
      </c>
      <c r="G211" s="1" t="s">
        <v>2</v>
      </c>
      <c r="H211" s="23" t="str">
        <f>LEFT(Table2[[#This Row],['#]],3)</f>
        <v>CRT</v>
      </c>
      <c r="I211" s="24" t="str">
        <f>TEXT(Table2[[#This Row],[Rev. Date]],"yyyy-mm")</f>
        <v>2025-12</v>
      </c>
      <c r="J211" s="24">
        <f>IFERROR(Table2[[#This Row],[Exps.]]/Table2[[#This Row],[Allocated]],0)</f>
        <v>1</v>
      </c>
      <c r="K211" s="24" t="str">
        <f>IF(Table2[[#This Row],[Balance]]&lt;0,"Over","Within")</f>
        <v>Within</v>
      </c>
      <c r="L211" s="25">
        <f>IF(Table2[[#This Row],[Balance]]&lt;0, -Table2[[#This Row],[Balance]], 0)</f>
        <v>0</v>
      </c>
      <c r="M211" s="25" t="str">
        <f>IF(Table2[[#This Row],[Closed]]="Yes","Closed","Open")</f>
        <v>Closed</v>
      </c>
      <c r="N211" s="26">
        <f>Table2[[#This Row],[Rev. Date]]-DATE(2025,10,25)</f>
        <v>58</v>
      </c>
    </row>
    <row r="212" spans="1:14" ht="15" thickBot="1" x14ac:dyDescent="0.35">
      <c r="A212" s="1" t="s">
        <v>295</v>
      </c>
      <c r="B212" s="4" t="s">
        <v>149</v>
      </c>
      <c r="C212" s="19">
        <v>500</v>
      </c>
      <c r="D212" s="19">
        <v>500</v>
      </c>
      <c r="E212" s="19">
        <v>0</v>
      </c>
      <c r="F212" s="3">
        <v>45992</v>
      </c>
      <c r="G212" s="1" t="s">
        <v>2</v>
      </c>
      <c r="H212" s="23" t="str">
        <f>LEFT(Table2[[#This Row],['#]],3)</f>
        <v>CRT</v>
      </c>
      <c r="I212" s="24" t="str">
        <f>TEXT(Table2[[#This Row],[Rev. Date]],"yyyy-mm")</f>
        <v>2025-12</v>
      </c>
      <c r="J212" s="24">
        <f>IFERROR(Table2[[#This Row],[Exps.]]/Table2[[#This Row],[Allocated]],0)</f>
        <v>1</v>
      </c>
      <c r="K212" s="24" t="str">
        <f>IF(Table2[[#This Row],[Balance]]&lt;0,"Over","Within")</f>
        <v>Within</v>
      </c>
      <c r="L212" s="25">
        <f>IF(Table2[[#This Row],[Balance]]&lt;0, -Table2[[#This Row],[Balance]], 0)</f>
        <v>0</v>
      </c>
      <c r="M212" s="25" t="str">
        <f>IF(Table2[[#This Row],[Closed]]="Yes","Closed","Open")</f>
        <v>Closed</v>
      </c>
      <c r="N212" s="26">
        <f>Table2[[#This Row],[Rev. Date]]-DATE(2025,10,25)</f>
        <v>37</v>
      </c>
    </row>
    <row r="213" spans="1:14" ht="21" thickBot="1" x14ac:dyDescent="0.35">
      <c r="A213" s="1" t="s">
        <v>296</v>
      </c>
      <c r="B213" s="1" t="s">
        <v>297</v>
      </c>
      <c r="C213" s="19">
        <v>2100</v>
      </c>
      <c r="D213" s="19">
        <v>0</v>
      </c>
      <c r="E213" s="19">
        <v>2100</v>
      </c>
      <c r="F213" s="3">
        <v>45993</v>
      </c>
      <c r="G213" s="1" t="s">
        <v>11</v>
      </c>
      <c r="H213" s="23" t="str">
        <f>LEFT(Table2[[#This Row],['#]],3)</f>
        <v>CRT</v>
      </c>
      <c r="I213" s="24" t="str">
        <f>TEXT(Table2[[#This Row],[Rev. Date]],"yyyy-mm")</f>
        <v>2025-12</v>
      </c>
      <c r="J213" s="24">
        <f>IFERROR(Table2[[#This Row],[Exps.]]/Table2[[#This Row],[Allocated]],0)</f>
        <v>0</v>
      </c>
      <c r="K213" s="24" t="str">
        <f>IF(Table2[[#This Row],[Balance]]&lt;0,"Over","Within")</f>
        <v>Within</v>
      </c>
      <c r="L213" s="25">
        <f>IF(Table2[[#This Row],[Balance]]&lt;0, -Table2[[#This Row],[Balance]], 0)</f>
        <v>0</v>
      </c>
      <c r="M213" s="25" t="str">
        <f>IF(Table2[[#This Row],[Closed]]="Yes","Closed","Open")</f>
        <v>Open</v>
      </c>
      <c r="N213" s="26">
        <f>Table2[[#This Row],[Rev. Date]]-DATE(2025,10,25)</f>
        <v>38</v>
      </c>
    </row>
    <row r="214" spans="1:14" ht="15" thickBot="1" x14ac:dyDescent="0.35">
      <c r="A214" s="1" t="s">
        <v>298</v>
      </c>
      <c r="B214" s="4" t="s">
        <v>149</v>
      </c>
      <c r="C214" s="19">
        <v>406.48</v>
      </c>
      <c r="D214" s="19">
        <v>0</v>
      </c>
      <c r="E214" s="19">
        <v>406.48</v>
      </c>
      <c r="F214" s="3">
        <v>45993</v>
      </c>
      <c r="G214" s="1" t="s">
        <v>11</v>
      </c>
      <c r="H214" s="23" t="str">
        <f>LEFT(Table2[[#This Row],['#]],3)</f>
        <v>CRT</v>
      </c>
      <c r="I214" s="24" t="str">
        <f>TEXT(Table2[[#This Row],[Rev. Date]],"yyyy-mm")</f>
        <v>2025-12</v>
      </c>
      <c r="J214" s="24">
        <f>IFERROR(Table2[[#This Row],[Exps.]]/Table2[[#This Row],[Allocated]],0)</f>
        <v>0</v>
      </c>
      <c r="K214" s="24" t="str">
        <f>IF(Table2[[#This Row],[Balance]]&lt;0,"Over","Within")</f>
        <v>Within</v>
      </c>
      <c r="L214" s="25">
        <f>IF(Table2[[#This Row],[Balance]]&lt;0, -Table2[[#This Row],[Balance]], 0)</f>
        <v>0</v>
      </c>
      <c r="M214" s="25" t="str">
        <f>IF(Table2[[#This Row],[Closed]]="Yes","Closed","Open")</f>
        <v>Open</v>
      </c>
      <c r="N214" s="26">
        <f>Table2[[#This Row],[Rev. Date]]-DATE(2025,10,25)</f>
        <v>38</v>
      </c>
    </row>
    <row r="215" spans="1:14" ht="15" thickBot="1" x14ac:dyDescent="0.35">
      <c r="A215" s="1" t="s">
        <v>299</v>
      </c>
      <c r="B215" s="4" t="s">
        <v>149</v>
      </c>
      <c r="C215" s="19">
        <v>400</v>
      </c>
      <c r="D215" s="19">
        <v>0</v>
      </c>
      <c r="E215" s="19">
        <v>400</v>
      </c>
      <c r="F215" s="3">
        <v>45993</v>
      </c>
      <c r="G215" s="1" t="s">
        <v>11</v>
      </c>
      <c r="H215" s="23" t="str">
        <f>LEFT(Table2[[#This Row],['#]],3)</f>
        <v>CRT</v>
      </c>
      <c r="I215" s="24" t="str">
        <f>TEXT(Table2[[#This Row],[Rev. Date]],"yyyy-mm")</f>
        <v>2025-12</v>
      </c>
      <c r="J215" s="24">
        <f>IFERROR(Table2[[#This Row],[Exps.]]/Table2[[#This Row],[Allocated]],0)</f>
        <v>0</v>
      </c>
      <c r="K215" s="24" t="str">
        <f>IF(Table2[[#This Row],[Balance]]&lt;0,"Over","Within")</f>
        <v>Within</v>
      </c>
      <c r="L215" s="25">
        <f>IF(Table2[[#This Row],[Balance]]&lt;0, -Table2[[#This Row],[Balance]], 0)</f>
        <v>0</v>
      </c>
      <c r="M215" s="25" t="str">
        <f>IF(Table2[[#This Row],[Closed]]="Yes","Closed","Open")</f>
        <v>Open</v>
      </c>
      <c r="N215" s="26">
        <f>Table2[[#This Row],[Rev. Date]]-DATE(2025,10,25)</f>
        <v>38</v>
      </c>
    </row>
    <row r="216" spans="1:14" ht="15" thickBot="1" x14ac:dyDescent="0.35">
      <c r="A216" s="1" t="s">
        <v>300</v>
      </c>
      <c r="B216" s="4" t="s">
        <v>149</v>
      </c>
      <c r="C216" s="19">
        <v>400</v>
      </c>
      <c r="D216" s="19">
        <v>0</v>
      </c>
      <c r="E216" s="19">
        <v>400</v>
      </c>
      <c r="F216" s="3">
        <v>45993</v>
      </c>
      <c r="G216" s="1" t="s">
        <v>11</v>
      </c>
      <c r="H216" s="23" t="str">
        <f>LEFT(Table2[[#This Row],['#]],3)</f>
        <v>CRT</v>
      </c>
      <c r="I216" s="24" t="str">
        <f>TEXT(Table2[[#This Row],[Rev. Date]],"yyyy-mm")</f>
        <v>2025-12</v>
      </c>
      <c r="J216" s="24">
        <f>IFERROR(Table2[[#This Row],[Exps.]]/Table2[[#This Row],[Allocated]],0)</f>
        <v>0</v>
      </c>
      <c r="K216" s="24" t="str">
        <f>IF(Table2[[#This Row],[Balance]]&lt;0,"Over","Within")</f>
        <v>Within</v>
      </c>
      <c r="L216" s="25">
        <f>IF(Table2[[#This Row],[Balance]]&lt;0, -Table2[[#This Row],[Balance]], 0)</f>
        <v>0</v>
      </c>
      <c r="M216" s="25" t="str">
        <f>IF(Table2[[#This Row],[Closed]]="Yes","Closed","Open")</f>
        <v>Open</v>
      </c>
      <c r="N216" s="26">
        <f>Table2[[#This Row],[Rev. Date]]-DATE(2025,10,25)</f>
        <v>38</v>
      </c>
    </row>
    <row r="217" spans="1:14" ht="15" thickBot="1" x14ac:dyDescent="0.35">
      <c r="A217" s="1" t="s">
        <v>301</v>
      </c>
      <c r="B217" s="1" t="s">
        <v>53</v>
      </c>
      <c r="C217" s="19">
        <v>98</v>
      </c>
      <c r="D217" s="19">
        <v>0</v>
      </c>
      <c r="E217" s="19">
        <v>98</v>
      </c>
      <c r="F217" s="3">
        <v>45975</v>
      </c>
      <c r="G217" s="1" t="s">
        <v>11</v>
      </c>
      <c r="H217" s="23" t="str">
        <f>LEFT(Table2[[#This Row],['#]],3)</f>
        <v>FAO</v>
      </c>
      <c r="I217" s="24" t="str">
        <f>TEXT(Table2[[#This Row],[Rev. Date]],"yyyy-mm")</f>
        <v>2025-11</v>
      </c>
      <c r="J217" s="24">
        <f>IFERROR(Table2[[#This Row],[Exps.]]/Table2[[#This Row],[Allocated]],0)</f>
        <v>0</v>
      </c>
      <c r="K217" s="24" t="str">
        <f>IF(Table2[[#This Row],[Balance]]&lt;0,"Over","Within")</f>
        <v>Within</v>
      </c>
      <c r="L217" s="25">
        <f>IF(Table2[[#This Row],[Balance]]&lt;0, -Table2[[#This Row],[Balance]], 0)</f>
        <v>0</v>
      </c>
      <c r="M217" s="25" t="str">
        <f>IF(Table2[[#This Row],[Closed]]="Yes","Closed","Open")</f>
        <v>Open</v>
      </c>
      <c r="N217" s="26">
        <f>Table2[[#This Row],[Rev. Date]]-DATE(2025,10,25)</f>
        <v>20</v>
      </c>
    </row>
    <row r="218" spans="1:14" ht="15" thickBot="1" x14ac:dyDescent="0.35">
      <c r="A218" s="1" t="s">
        <v>302</v>
      </c>
      <c r="B218" s="4" t="s">
        <v>149</v>
      </c>
      <c r="C218" s="19">
        <v>500</v>
      </c>
      <c r="D218" s="19">
        <v>0</v>
      </c>
      <c r="E218" s="19">
        <v>500</v>
      </c>
      <c r="F218" s="3">
        <v>45996</v>
      </c>
      <c r="G218" s="1" t="s">
        <v>11</v>
      </c>
      <c r="H218" s="23" t="str">
        <f>LEFT(Table2[[#This Row],['#]],3)</f>
        <v>CRT</v>
      </c>
      <c r="I218" s="24" t="str">
        <f>TEXT(Table2[[#This Row],[Rev. Date]],"yyyy-mm")</f>
        <v>2025-12</v>
      </c>
      <c r="J218" s="24">
        <f>IFERROR(Table2[[#This Row],[Exps.]]/Table2[[#This Row],[Allocated]],0)</f>
        <v>0</v>
      </c>
      <c r="K218" s="24" t="str">
        <f>IF(Table2[[#This Row],[Balance]]&lt;0,"Over","Within")</f>
        <v>Within</v>
      </c>
      <c r="L218" s="25">
        <f>IF(Table2[[#This Row],[Balance]]&lt;0, -Table2[[#This Row],[Balance]], 0)</f>
        <v>0</v>
      </c>
      <c r="M218" s="25" t="str">
        <f>IF(Table2[[#This Row],[Closed]]="Yes","Closed","Open")</f>
        <v>Open</v>
      </c>
      <c r="N218" s="26">
        <f>Table2[[#This Row],[Rev. Date]]-DATE(2025,10,25)</f>
        <v>41</v>
      </c>
    </row>
    <row r="219" spans="1:14" ht="15" thickBot="1" x14ac:dyDescent="0.35">
      <c r="A219" s="1" t="s">
        <v>303</v>
      </c>
      <c r="B219" s="4" t="s">
        <v>149</v>
      </c>
      <c r="C219" s="19">
        <v>65</v>
      </c>
      <c r="D219" s="19">
        <v>0</v>
      </c>
      <c r="E219" s="19">
        <v>65</v>
      </c>
      <c r="F219" s="3">
        <v>45989</v>
      </c>
      <c r="G219" s="1" t="s">
        <v>11</v>
      </c>
      <c r="H219" s="23" t="str">
        <f>LEFT(Table2[[#This Row],['#]],3)</f>
        <v>CRT</v>
      </c>
      <c r="I219" s="24" t="str">
        <f>TEXT(Table2[[#This Row],[Rev. Date]],"yyyy-mm")</f>
        <v>2025-11</v>
      </c>
      <c r="J219" s="24">
        <f>IFERROR(Table2[[#This Row],[Exps.]]/Table2[[#This Row],[Allocated]],0)</f>
        <v>0</v>
      </c>
      <c r="K219" s="24" t="str">
        <f>IF(Table2[[#This Row],[Balance]]&lt;0,"Over","Within")</f>
        <v>Within</v>
      </c>
      <c r="L219" s="25">
        <f>IF(Table2[[#This Row],[Balance]]&lt;0, -Table2[[#This Row],[Balance]], 0)</f>
        <v>0</v>
      </c>
      <c r="M219" s="25" t="str">
        <f>IF(Table2[[#This Row],[Closed]]="Yes","Closed","Open")</f>
        <v>Open</v>
      </c>
      <c r="N219" s="26">
        <f>Table2[[#This Row],[Rev. Date]]-DATE(2025,10,25)</f>
        <v>34</v>
      </c>
    </row>
    <row r="220" spans="1:14" ht="15" thickBot="1" x14ac:dyDescent="0.35">
      <c r="A220" s="1" t="s">
        <v>304</v>
      </c>
      <c r="B220" s="4" t="s">
        <v>149</v>
      </c>
      <c r="C220" s="19">
        <v>500</v>
      </c>
      <c r="D220" s="19">
        <v>0</v>
      </c>
      <c r="E220" s="19">
        <v>500</v>
      </c>
      <c r="F220" s="3">
        <v>46006</v>
      </c>
      <c r="G220" s="1" t="s">
        <v>11</v>
      </c>
      <c r="H220" s="23" t="str">
        <f>LEFT(Table2[[#This Row],['#]],3)</f>
        <v>CRT</v>
      </c>
      <c r="I220" s="24" t="str">
        <f>TEXT(Table2[[#This Row],[Rev. Date]],"yyyy-mm")</f>
        <v>2025-12</v>
      </c>
      <c r="J220" s="24">
        <f>IFERROR(Table2[[#This Row],[Exps.]]/Table2[[#This Row],[Allocated]],0)</f>
        <v>0</v>
      </c>
      <c r="K220" s="24" t="str">
        <f>IF(Table2[[#This Row],[Balance]]&lt;0,"Over","Within")</f>
        <v>Within</v>
      </c>
      <c r="L220" s="25">
        <f>IF(Table2[[#This Row],[Balance]]&lt;0, -Table2[[#This Row],[Balance]], 0)</f>
        <v>0</v>
      </c>
      <c r="M220" s="25" t="str">
        <f>IF(Table2[[#This Row],[Closed]]="Yes","Closed","Open")</f>
        <v>Open</v>
      </c>
      <c r="N220" s="26">
        <f>Table2[[#This Row],[Rev. Date]]-DATE(2025,10,25)</f>
        <v>51</v>
      </c>
    </row>
    <row r="221" spans="1:14" ht="15" thickBot="1" x14ac:dyDescent="0.35">
      <c r="A221" s="1" t="s">
        <v>305</v>
      </c>
      <c r="B221" s="4" t="s">
        <v>149</v>
      </c>
      <c r="C221" s="19">
        <v>400</v>
      </c>
      <c r="D221" s="19">
        <v>0</v>
      </c>
      <c r="E221" s="19">
        <v>400</v>
      </c>
      <c r="F221" s="3">
        <v>46007</v>
      </c>
      <c r="G221" s="1" t="s">
        <v>11</v>
      </c>
      <c r="H221" s="23" t="str">
        <f>LEFT(Table2[[#This Row],['#]],3)</f>
        <v>CRT</v>
      </c>
      <c r="I221" s="24" t="str">
        <f>TEXT(Table2[[#This Row],[Rev. Date]],"yyyy-mm")</f>
        <v>2025-12</v>
      </c>
      <c r="J221" s="24">
        <f>IFERROR(Table2[[#This Row],[Exps.]]/Table2[[#This Row],[Allocated]],0)</f>
        <v>0</v>
      </c>
      <c r="K221" s="24" t="str">
        <f>IF(Table2[[#This Row],[Balance]]&lt;0,"Over","Within")</f>
        <v>Within</v>
      </c>
      <c r="L221" s="25">
        <f>IF(Table2[[#This Row],[Balance]]&lt;0, -Table2[[#This Row],[Balance]], 0)</f>
        <v>0</v>
      </c>
      <c r="M221" s="25" t="str">
        <f>IF(Table2[[#This Row],[Closed]]="Yes","Closed","Open")</f>
        <v>Open</v>
      </c>
      <c r="N221" s="26">
        <f>Table2[[#This Row],[Rev. Date]]-DATE(2025,10,25)</f>
        <v>52</v>
      </c>
    </row>
    <row r="222" spans="1:14" ht="15" thickBot="1" x14ac:dyDescent="0.35">
      <c r="A222" s="1" t="s">
        <v>306</v>
      </c>
      <c r="B222" s="4" t="s">
        <v>149</v>
      </c>
      <c r="C222" s="19">
        <v>200</v>
      </c>
      <c r="D222" s="19">
        <v>240.75</v>
      </c>
      <c r="E222" s="19">
        <v>-40.75</v>
      </c>
      <c r="F222" s="3">
        <v>45999</v>
      </c>
      <c r="G222" s="1" t="s">
        <v>2</v>
      </c>
      <c r="H222" s="23" t="str">
        <f>LEFT(Table2[[#This Row],['#]],3)</f>
        <v>CRT</v>
      </c>
      <c r="I222" s="24" t="str">
        <f>TEXT(Table2[[#This Row],[Rev. Date]],"yyyy-mm")</f>
        <v>2025-12</v>
      </c>
      <c r="J222" s="24">
        <f>IFERROR(Table2[[#This Row],[Exps.]]/Table2[[#This Row],[Allocated]],0)</f>
        <v>1.2037500000000001</v>
      </c>
      <c r="K222" s="24" t="str">
        <f>IF(Table2[[#This Row],[Balance]]&lt;0,"Over","Within")</f>
        <v>Over</v>
      </c>
      <c r="L222" s="25">
        <f>IF(Table2[[#This Row],[Balance]]&lt;0, -Table2[[#This Row],[Balance]], 0)</f>
        <v>40.75</v>
      </c>
      <c r="M222" s="25" t="str">
        <f>IF(Table2[[#This Row],[Closed]]="Yes","Closed","Open")</f>
        <v>Closed</v>
      </c>
      <c r="N222" s="26">
        <f>Table2[[#This Row],[Rev. Date]]-DATE(2025,10,25)</f>
        <v>44</v>
      </c>
    </row>
    <row r="223" spans="1:14" ht="15" thickBot="1" x14ac:dyDescent="0.35">
      <c r="A223" s="1" t="s">
        <v>307</v>
      </c>
      <c r="B223" s="4" t="s">
        <v>149</v>
      </c>
      <c r="C223" s="19">
        <v>200</v>
      </c>
      <c r="D223" s="19">
        <v>0</v>
      </c>
      <c r="E223" s="19">
        <v>200</v>
      </c>
      <c r="F223" s="3">
        <v>46066</v>
      </c>
      <c r="G223" s="1" t="s">
        <v>11</v>
      </c>
      <c r="H223" s="23" t="str">
        <f>LEFT(Table2[[#This Row],['#]],3)</f>
        <v>CRT</v>
      </c>
      <c r="I223" s="24" t="str">
        <f>TEXT(Table2[[#This Row],[Rev. Date]],"yyyy-mm")</f>
        <v>2026-02</v>
      </c>
      <c r="J223" s="24">
        <f>IFERROR(Table2[[#This Row],[Exps.]]/Table2[[#This Row],[Allocated]],0)</f>
        <v>0</v>
      </c>
      <c r="K223" s="24" t="str">
        <f>IF(Table2[[#This Row],[Balance]]&lt;0,"Over","Within")</f>
        <v>Within</v>
      </c>
      <c r="L223" s="25">
        <f>IF(Table2[[#This Row],[Balance]]&lt;0, -Table2[[#This Row],[Balance]], 0)</f>
        <v>0</v>
      </c>
      <c r="M223" s="25" t="str">
        <f>IF(Table2[[#This Row],[Closed]]="Yes","Closed","Open")</f>
        <v>Open</v>
      </c>
      <c r="N223" s="26">
        <f>Table2[[#This Row],[Rev. Date]]-DATE(2025,10,25)</f>
        <v>111</v>
      </c>
    </row>
    <row r="224" spans="1:14" ht="15" thickBot="1" x14ac:dyDescent="0.35">
      <c r="A224" s="1" t="s">
        <v>308</v>
      </c>
      <c r="B224" s="4" t="s">
        <v>149</v>
      </c>
      <c r="C224" s="19">
        <v>400</v>
      </c>
      <c r="D224" s="19">
        <v>0</v>
      </c>
      <c r="E224" s="19">
        <v>400</v>
      </c>
      <c r="F224" s="3">
        <v>45978</v>
      </c>
      <c r="G224" s="1" t="s">
        <v>11</v>
      </c>
      <c r="H224" s="23" t="str">
        <f>LEFT(Table2[[#This Row],['#]],3)</f>
        <v>CRT</v>
      </c>
      <c r="I224" s="24" t="str">
        <f>TEXT(Table2[[#This Row],[Rev. Date]],"yyyy-mm")</f>
        <v>2025-11</v>
      </c>
      <c r="J224" s="24">
        <f>IFERROR(Table2[[#This Row],[Exps.]]/Table2[[#This Row],[Allocated]],0)</f>
        <v>0</v>
      </c>
      <c r="K224" s="24" t="str">
        <f>IF(Table2[[#This Row],[Balance]]&lt;0,"Over","Within")</f>
        <v>Within</v>
      </c>
      <c r="L224" s="25">
        <f>IF(Table2[[#This Row],[Balance]]&lt;0, -Table2[[#This Row],[Balance]], 0)</f>
        <v>0</v>
      </c>
      <c r="M224" s="25" t="str">
        <f>IF(Table2[[#This Row],[Closed]]="Yes","Closed","Open")</f>
        <v>Open</v>
      </c>
      <c r="N224" s="26">
        <f>Table2[[#This Row],[Rev. Date]]-DATE(2025,10,25)</f>
        <v>23</v>
      </c>
    </row>
    <row r="225" spans="1:14" ht="15" thickBot="1" x14ac:dyDescent="0.35">
      <c r="A225" s="1" t="s">
        <v>309</v>
      </c>
      <c r="B225" s="4" t="s">
        <v>149</v>
      </c>
      <c r="C225" s="19">
        <v>400</v>
      </c>
      <c r="D225" s="19">
        <v>0</v>
      </c>
      <c r="E225" s="19">
        <v>400</v>
      </c>
      <c r="F225" s="3">
        <v>46003</v>
      </c>
      <c r="G225" s="1" t="s">
        <v>11</v>
      </c>
      <c r="H225" s="23" t="str">
        <f>LEFT(Table2[[#This Row],['#]],3)</f>
        <v>CRT</v>
      </c>
      <c r="I225" s="24" t="str">
        <f>TEXT(Table2[[#This Row],[Rev. Date]],"yyyy-mm")</f>
        <v>2025-12</v>
      </c>
      <c r="J225" s="24">
        <f>IFERROR(Table2[[#This Row],[Exps.]]/Table2[[#This Row],[Allocated]],0)</f>
        <v>0</v>
      </c>
      <c r="K225" s="24" t="str">
        <f>IF(Table2[[#This Row],[Balance]]&lt;0,"Over","Within")</f>
        <v>Within</v>
      </c>
      <c r="L225" s="25">
        <f>IF(Table2[[#This Row],[Balance]]&lt;0, -Table2[[#This Row],[Balance]], 0)</f>
        <v>0</v>
      </c>
      <c r="M225" s="25" t="str">
        <f>IF(Table2[[#This Row],[Closed]]="Yes","Closed","Open")</f>
        <v>Open</v>
      </c>
      <c r="N225" s="26">
        <f>Table2[[#This Row],[Rev. Date]]-DATE(2025,10,25)</f>
        <v>48</v>
      </c>
    </row>
    <row r="226" spans="1:14" ht="15" thickBot="1" x14ac:dyDescent="0.35">
      <c r="A226" s="1" t="s">
        <v>310</v>
      </c>
      <c r="B226" s="4" t="s">
        <v>149</v>
      </c>
      <c r="C226" s="19">
        <v>400</v>
      </c>
      <c r="D226" s="19">
        <v>398.08</v>
      </c>
      <c r="E226" s="19">
        <v>1.92</v>
      </c>
      <c r="F226" s="3">
        <v>45973</v>
      </c>
      <c r="G226" s="1" t="s">
        <v>2</v>
      </c>
      <c r="H226" s="23" t="str">
        <f>LEFT(Table2[[#This Row],['#]],3)</f>
        <v>CRT</v>
      </c>
      <c r="I226" s="24" t="str">
        <f>TEXT(Table2[[#This Row],[Rev. Date]],"yyyy-mm")</f>
        <v>2025-11</v>
      </c>
      <c r="J226" s="24">
        <f>IFERROR(Table2[[#This Row],[Exps.]]/Table2[[#This Row],[Allocated]],0)</f>
        <v>0.99519999999999997</v>
      </c>
      <c r="K226" s="24" t="str">
        <f>IF(Table2[[#This Row],[Balance]]&lt;0,"Over","Within")</f>
        <v>Within</v>
      </c>
      <c r="L226" s="25">
        <f>IF(Table2[[#This Row],[Balance]]&lt;0, -Table2[[#This Row],[Balance]], 0)</f>
        <v>0</v>
      </c>
      <c r="M226" s="25" t="str">
        <f>IF(Table2[[#This Row],[Closed]]="Yes","Closed","Open")</f>
        <v>Closed</v>
      </c>
      <c r="N226" s="26">
        <f>Table2[[#This Row],[Rev. Date]]-DATE(2025,10,25)</f>
        <v>18</v>
      </c>
    </row>
    <row r="227" spans="1:14" ht="15" thickBot="1" x14ac:dyDescent="0.35">
      <c r="A227" s="1" t="s">
        <v>311</v>
      </c>
      <c r="B227" s="4" t="s">
        <v>149</v>
      </c>
      <c r="C227" s="19">
        <v>400</v>
      </c>
      <c r="D227" s="19">
        <v>0</v>
      </c>
      <c r="E227" s="19">
        <v>400</v>
      </c>
      <c r="F227" s="3">
        <v>45978</v>
      </c>
      <c r="G227" s="1" t="s">
        <v>11</v>
      </c>
      <c r="H227" s="23" t="str">
        <f>LEFT(Table2[[#This Row],['#]],3)</f>
        <v>CRT</v>
      </c>
      <c r="I227" s="24" t="str">
        <f>TEXT(Table2[[#This Row],[Rev. Date]],"yyyy-mm")</f>
        <v>2025-11</v>
      </c>
      <c r="J227" s="24">
        <f>IFERROR(Table2[[#This Row],[Exps.]]/Table2[[#This Row],[Allocated]],0)</f>
        <v>0</v>
      </c>
      <c r="K227" s="24" t="str">
        <f>IF(Table2[[#This Row],[Balance]]&lt;0,"Over","Within")</f>
        <v>Within</v>
      </c>
      <c r="L227" s="25">
        <f>IF(Table2[[#This Row],[Balance]]&lt;0, -Table2[[#This Row],[Balance]], 0)</f>
        <v>0</v>
      </c>
      <c r="M227" s="25" t="str">
        <f>IF(Table2[[#This Row],[Closed]]="Yes","Closed","Open")</f>
        <v>Open</v>
      </c>
      <c r="N227" s="26">
        <f>Table2[[#This Row],[Rev. Date]]-DATE(2025,10,25)</f>
        <v>23</v>
      </c>
    </row>
    <row r="228" spans="1:14" ht="15" thickBot="1" x14ac:dyDescent="0.35">
      <c r="A228" s="1" t="s">
        <v>312</v>
      </c>
      <c r="B228" s="1" t="s">
        <v>313</v>
      </c>
      <c r="C228" s="19">
        <v>1120</v>
      </c>
      <c r="D228" s="19">
        <v>0</v>
      </c>
      <c r="E228" s="19">
        <v>1120</v>
      </c>
      <c r="F228" s="3">
        <v>45972</v>
      </c>
      <c r="G228" s="1" t="s">
        <v>11</v>
      </c>
      <c r="H228" s="23" t="str">
        <f>LEFT(Table2[[#This Row],['#]],3)</f>
        <v>CRT</v>
      </c>
      <c r="I228" s="24" t="str">
        <f>TEXT(Table2[[#This Row],[Rev. Date]],"yyyy-mm")</f>
        <v>2025-11</v>
      </c>
      <c r="J228" s="24">
        <f>IFERROR(Table2[[#This Row],[Exps.]]/Table2[[#This Row],[Allocated]],0)</f>
        <v>0</v>
      </c>
      <c r="K228" s="24" t="str">
        <f>IF(Table2[[#This Row],[Balance]]&lt;0,"Over","Within")</f>
        <v>Within</v>
      </c>
      <c r="L228" s="25">
        <f>IF(Table2[[#This Row],[Balance]]&lt;0, -Table2[[#This Row],[Balance]], 0)</f>
        <v>0</v>
      </c>
      <c r="M228" s="25" t="str">
        <f>IF(Table2[[#This Row],[Closed]]="Yes","Closed","Open")</f>
        <v>Open</v>
      </c>
      <c r="N228" s="26">
        <f>Table2[[#This Row],[Rev. Date]]-DATE(2025,10,25)</f>
        <v>17</v>
      </c>
    </row>
    <row r="229" spans="1:14" ht="15" thickBot="1" x14ac:dyDescent="0.35">
      <c r="A229" s="1" t="s">
        <v>314</v>
      </c>
      <c r="B229" s="4" t="s">
        <v>149</v>
      </c>
      <c r="C229" s="19">
        <v>300</v>
      </c>
      <c r="D229" s="19">
        <v>0</v>
      </c>
      <c r="E229" s="19">
        <v>300</v>
      </c>
      <c r="F229" s="3">
        <v>46010</v>
      </c>
      <c r="G229" s="1" t="s">
        <v>11</v>
      </c>
      <c r="H229" s="23" t="str">
        <f>LEFT(Table2[[#This Row],['#]],3)</f>
        <v>CRT</v>
      </c>
      <c r="I229" s="24" t="str">
        <f>TEXT(Table2[[#This Row],[Rev. Date]],"yyyy-mm")</f>
        <v>2025-12</v>
      </c>
      <c r="J229" s="24">
        <f>IFERROR(Table2[[#This Row],[Exps.]]/Table2[[#This Row],[Allocated]],0)</f>
        <v>0</v>
      </c>
      <c r="K229" s="24" t="str">
        <f>IF(Table2[[#This Row],[Balance]]&lt;0,"Over","Within")</f>
        <v>Within</v>
      </c>
      <c r="L229" s="25">
        <f>IF(Table2[[#This Row],[Balance]]&lt;0, -Table2[[#This Row],[Balance]], 0)</f>
        <v>0</v>
      </c>
      <c r="M229" s="25" t="str">
        <f>IF(Table2[[#This Row],[Closed]]="Yes","Closed","Open")</f>
        <v>Open</v>
      </c>
      <c r="N229" s="26">
        <f>Table2[[#This Row],[Rev. Date]]-DATE(2025,10,25)</f>
        <v>55</v>
      </c>
    </row>
    <row r="230" spans="1:14" ht="15" thickBot="1" x14ac:dyDescent="0.35">
      <c r="A230" s="1" t="s">
        <v>315</v>
      </c>
      <c r="B230" s="1" t="s">
        <v>47</v>
      </c>
      <c r="C230" s="19">
        <v>1500</v>
      </c>
      <c r="D230" s="19">
        <v>0</v>
      </c>
      <c r="E230" s="19">
        <v>1500</v>
      </c>
      <c r="F230" s="3">
        <v>46063</v>
      </c>
      <c r="G230" s="1" t="s">
        <v>11</v>
      </c>
      <c r="H230" s="23" t="str">
        <f>LEFT(Table2[[#This Row],['#]],3)</f>
        <v>CRT</v>
      </c>
      <c r="I230" s="24" t="str">
        <f>TEXT(Table2[[#This Row],[Rev. Date]],"yyyy-mm")</f>
        <v>2026-02</v>
      </c>
      <c r="J230" s="24">
        <f>IFERROR(Table2[[#This Row],[Exps.]]/Table2[[#This Row],[Allocated]],0)</f>
        <v>0</v>
      </c>
      <c r="K230" s="24" t="str">
        <f>IF(Table2[[#This Row],[Balance]]&lt;0,"Over","Within")</f>
        <v>Within</v>
      </c>
      <c r="L230" s="25">
        <f>IF(Table2[[#This Row],[Balance]]&lt;0, -Table2[[#This Row],[Balance]], 0)</f>
        <v>0</v>
      </c>
      <c r="M230" s="25" t="str">
        <f>IF(Table2[[#This Row],[Closed]]="Yes","Closed","Open")</f>
        <v>Open</v>
      </c>
      <c r="N230" s="26">
        <f>Table2[[#This Row],[Rev. Date]]-DATE(2025,10,25)</f>
        <v>108</v>
      </c>
    </row>
    <row r="231" spans="1:14" ht="15" thickBot="1" x14ac:dyDescent="0.35">
      <c r="A231" s="1" t="s">
        <v>316</v>
      </c>
      <c r="B231" s="4" t="s">
        <v>149</v>
      </c>
      <c r="C231" s="19">
        <v>300</v>
      </c>
      <c r="D231" s="19">
        <v>0</v>
      </c>
      <c r="E231" s="19">
        <v>300</v>
      </c>
      <c r="F231" s="3">
        <v>46014</v>
      </c>
      <c r="G231" s="1" t="s">
        <v>11</v>
      </c>
      <c r="H231" s="23" t="str">
        <f>LEFT(Table2[[#This Row],['#]],3)</f>
        <v>CRT</v>
      </c>
      <c r="I231" s="24" t="str">
        <f>TEXT(Table2[[#This Row],[Rev. Date]],"yyyy-mm")</f>
        <v>2025-12</v>
      </c>
      <c r="J231" s="24">
        <f>IFERROR(Table2[[#This Row],[Exps.]]/Table2[[#This Row],[Allocated]],0)</f>
        <v>0</v>
      </c>
      <c r="K231" s="24" t="str">
        <f>IF(Table2[[#This Row],[Balance]]&lt;0,"Over","Within")</f>
        <v>Within</v>
      </c>
      <c r="L231" s="25">
        <f>IF(Table2[[#This Row],[Balance]]&lt;0, -Table2[[#This Row],[Balance]], 0)</f>
        <v>0</v>
      </c>
      <c r="M231" s="25" t="str">
        <f>IF(Table2[[#This Row],[Closed]]="Yes","Closed","Open")</f>
        <v>Open</v>
      </c>
      <c r="N231" s="26">
        <f>Table2[[#This Row],[Rev. Date]]-DATE(2025,10,25)</f>
        <v>59</v>
      </c>
    </row>
    <row r="232" spans="1:14" ht="15" thickBot="1" x14ac:dyDescent="0.35">
      <c r="A232" s="1" t="s">
        <v>317</v>
      </c>
      <c r="B232" s="1" t="s">
        <v>318</v>
      </c>
      <c r="C232" s="19">
        <v>307.5</v>
      </c>
      <c r="D232" s="19">
        <v>0</v>
      </c>
      <c r="E232" s="19">
        <v>307.5</v>
      </c>
      <c r="F232" s="3">
        <v>45986</v>
      </c>
      <c r="G232" s="1" t="s">
        <v>11</v>
      </c>
      <c r="H232" s="23" t="str">
        <f>LEFT(Table2[[#This Row],['#]],3)</f>
        <v>CRT</v>
      </c>
      <c r="I232" s="24" t="str">
        <f>TEXT(Table2[[#This Row],[Rev. Date]],"yyyy-mm")</f>
        <v>2025-11</v>
      </c>
      <c r="J232" s="24">
        <f>IFERROR(Table2[[#This Row],[Exps.]]/Table2[[#This Row],[Allocated]],0)</f>
        <v>0</v>
      </c>
      <c r="K232" s="24" t="str">
        <f>IF(Table2[[#This Row],[Balance]]&lt;0,"Over","Within")</f>
        <v>Within</v>
      </c>
      <c r="L232" s="25">
        <f>IF(Table2[[#This Row],[Balance]]&lt;0, -Table2[[#This Row],[Balance]], 0)</f>
        <v>0</v>
      </c>
      <c r="M232" s="25" t="str">
        <f>IF(Table2[[#This Row],[Closed]]="Yes","Closed","Open")</f>
        <v>Open</v>
      </c>
      <c r="N232" s="26">
        <f>Table2[[#This Row],[Rev. Date]]-DATE(2025,10,25)</f>
        <v>31</v>
      </c>
    </row>
    <row r="233" spans="1:14" ht="15" thickBot="1" x14ac:dyDescent="0.35">
      <c r="A233" s="1" t="s">
        <v>319</v>
      </c>
      <c r="B233" s="4" t="s">
        <v>149</v>
      </c>
      <c r="C233" s="19">
        <v>500</v>
      </c>
      <c r="D233" s="19">
        <v>500</v>
      </c>
      <c r="E233" s="19">
        <v>0</v>
      </c>
      <c r="F233" s="3">
        <v>46083</v>
      </c>
      <c r="G233" s="1" t="s">
        <v>2</v>
      </c>
      <c r="H233" s="23" t="str">
        <f>LEFT(Table2[[#This Row],['#]],3)</f>
        <v>CRT</v>
      </c>
      <c r="I233" s="24" t="str">
        <f>TEXT(Table2[[#This Row],[Rev. Date]],"yyyy-mm")</f>
        <v>2026-03</v>
      </c>
      <c r="J233" s="24">
        <f>IFERROR(Table2[[#This Row],[Exps.]]/Table2[[#This Row],[Allocated]],0)</f>
        <v>1</v>
      </c>
      <c r="K233" s="24" t="str">
        <f>IF(Table2[[#This Row],[Balance]]&lt;0,"Over","Within")</f>
        <v>Within</v>
      </c>
      <c r="L233" s="25">
        <f>IF(Table2[[#This Row],[Balance]]&lt;0, -Table2[[#This Row],[Balance]], 0)</f>
        <v>0</v>
      </c>
      <c r="M233" s="25" t="str">
        <f>IF(Table2[[#This Row],[Closed]]="Yes","Closed","Open")</f>
        <v>Closed</v>
      </c>
      <c r="N233" s="26">
        <f>Table2[[#This Row],[Rev. Date]]-DATE(2025,10,25)</f>
        <v>128</v>
      </c>
    </row>
    <row r="234" spans="1:14" ht="15" thickBot="1" x14ac:dyDescent="0.35">
      <c r="A234" s="1" t="s">
        <v>320</v>
      </c>
      <c r="B234" s="4" t="s">
        <v>149</v>
      </c>
      <c r="C234" s="19">
        <v>500</v>
      </c>
      <c r="D234" s="19">
        <v>0</v>
      </c>
      <c r="E234" s="19">
        <v>500</v>
      </c>
      <c r="F234" s="3">
        <v>46083</v>
      </c>
      <c r="G234" s="1" t="s">
        <v>11</v>
      </c>
      <c r="H234" s="23" t="str">
        <f>LEFT(Table2[[#This Row],['#]],3)</f>
        <v>CRT</v>
      </c>
      <c r="I234" s="24" t="str">
        <f>TEXT(Table2[[#This Row],[Rev. Date]],"yyyy-mm")</f>
        <v>2026-03</v>
      </c>
      <c r="J234" s="24">
        <f>IFERROR(Table2[[#This Row],[Exps.]]/Table2[[#This Row],[Allocated]],0)</f>
        <v>0</v>
      </c>
      <c r="K234" s="24" t="str">
        <f>IF(Table2[[#This Row],[Balance]]&lt;0,"Over","Within")</f>
        <v>Within</v>
      </c>
      <c r="L234" s="25">
        <f>IF(Table2[[#This Row],[Balance]]&lt;0, -Table2[[#This Row],[Balance]], 0)</f>
        <v>0</v>
      </c>
      <c r="M234" s="25" t="str">
        <f>IF(Table2[[#This Row],[Closed]]="Yes","Closed","Open")</f>
        <v>Open</v>
      </c>
      <c r="N234" s="26">
        <f>Table2[[#This Row],[Rev. Date]]-DATE(2025,10,25)</f>
        <v>128</v>
      </c>
    </row>
    <row r="235" spans="1:14" ht="15" thickBot="1" x14ac:dyDescent="0.35">
      <c r="A235" s="1" t="s">
        <v>321</v>
      </c>
      <c r="B235" s="4" t="s">
        <v>149</v>
      </c>
      <c r="C235" s="19">
        <v>500</v>
      </c>
      <c r="D235" s="19">
        <v>0</v>
      </c>
      <c r="E235" s="19">
        <v>500</v>
      </c>
      <c r="F235" s="3">
        <v>46083</v>
      </c>
      <c r="G235" s="1" t="s">
        <v>11</v>
      </c>
      <c r="H235" s="23" t="str">
        <f>LEFT(Table2[[#This Row],['#]],3)</f>
        <v>CRT</v>
      </c>
      <c r="I235" s="24" t="str">
        <f>TEXT(Table2[[#This Row],[Rev. Date]],"yyyy-mm")</f>
        <v>2026-03</v>
      </c>
      <c r="J235" s="24">
        <f>IFERROR(Table2[[#This Row],[Exps.]]/Table2[[#This Row],[Allocated]],0)</f>
        <v>0</v>
      </c>
      <c r="K235" s="24" t="str">
        <f>IF(Table2[[#This Row],[Balance]]&lt;0,"Over","Within")</f>
        <v>Within</v>
      </c>
      <c r="L235" s="25">
        <f>IF(Table2[[#This Row],[Balance]]&lt;0, -Table2[[#This Row],[Balance]], 0)</f>
        <v>0</v>
      </c>
      <c r="M235" s="25" t="str">
        <f>IF(Table2[[#This Row],[Closed]]="Yes","Closed","Open")</f>
        <v>Open</v>
      </c>
      <c r="N235" s="26">
        <f>Table2[[#This Row],[Rev. Date]]-DATE(2025,10,25)</f>
        <v>128</v>
      </c>
    </row>
    <row r="236" spans="1:14" ht="15" thickBot="1" x14ac:dyDescent="0.35">
      <c r="A236" s="1" t="s">
        <v>322</v>
      </c>
      <c r="B236" s="4" t="s">
        <v>149</v>
      </c>
      <c r="C236" s="19">
        <v>500</v>
      </c>
      <c r="D236" s="19">
        <v>0</v>
      </c>
      <c r="E236" s="19">
        <v>500</v>
      </c>
      <c r="F236" s="3">
        <v>46083</v>
      </c>
      <c r="G236" s="1" t="s">
        <v>11</v>
      </c>
      <c r="H236" s="23" t="str">
        <f>LEFT(Table2[[#This Row],['#]],3)</f>
        <v>CRT</v>
      </c>
      <c r="I236" s="24" t="str">
        <f>TEXT(Table2[[#This Row],[Rev. Date]],"yyyy-mm")</f>
        <v>2026-03</v>
      </c>
      <c r="J236" s="24">
        <f>IFERROR(Table2[[#This Row],[Exps.]]/Table2[[#This Row],[Allocated]],0)</f>
        <v>0</v>
      </c>
      <c r="K236" s="24" t="str">
        <f>IF(Table2[[#This Row],[Balance]]&lt;0,"Over","Within")</f>
        <v>Within</v>
      </c>
      <c r="L236" s="25">
        <f>IF(Table2[[#This Row],[Balance]]&lt;0, -Table2[[#This Row],[Balance]], 0)</f>
        <v>0</v>
      </c>
      <c r="M236" s="25" t="str">
        <f>IF(Table2[[#This Row],[Closed]]="Yes","Closed","Open")</f>
        <v>Open</v>
      </c>
      <c r="N236" s="26">
        <f>Table2[[#This Row],[Rev. Date]]-DATE(2025,10,25)</f>
        <v>128</v>
      </c>
    </row>
    <row r="237" spans="1:14" ht="15" thickBot="1" x14ac:dyDescent="0.35">
      <c r="A237" s="1" t="s">
        <v>323</v>
      </c>
      <c r="B237" s="4" t="s">
        <v>149</v>
      </c>
      <c r="C237" s="19">
        <v>500</v>
      </c>
      <c r="D237" s="19">
        <v>0</v>
      </c>
      <c r="E237" s="19">
        <v>500</v>
      </c>
      <c r="F237" s="3">
        <v>46083</v>
      </c>
      <c r="G237" s="1" t="s">
        <v>11</v>
      </c>
      <c r="H237" s="23" t="str">
        <f>LEFT(Table2[[#This Row],['#]],3)</f>
        <v>CRT</v>
      </c>
      <c r="I237" s="24" t="str">
        <f>TEXT(Table2[[#This Row],[Rev. Date]],"yyyy-mm")</f>
        <v>2026-03</v>
      </c>
      <c r="J237" s="24">
        <f>IFERROR(Table2[[#This Row],[Exps.]]/Table2[[#This Row],[Allocated]],0)</f>
        <v>0</v>
      </c>
      <c r="K237" s="24" t="str">
        <f>IF(Table2[[#This Row],[Balance]]&lt;0,"Over","Within")</f>
        <v>Within</v>
      </c>
      <c r="L237" s="25">
        <f>IF(Table2[[#This Row],[Balance]]&lt;0, -Table2[[#This Row],[Balance]], 0)</f>
        <v>0</v>
      </c>
      <c r="M237" s="25" t="str">
        <f>IF(Table2[[#This Row],[Closed]]="Yes","Closed","Open")</f>
        <v>Open</v>
      </c>
      <c r="N237" s="26">
        <f>Table2[[#This Row],[Rev. Date]]-DATE(2025,10,25)</f>
        <v>128</v>
      </c>
    </row>
    <row r="238" spans="1:14" ht="15" thickBot="1" x14ac:dyDescent="0.35">
      <c r="A238" s="1" t="s">
        <v>324</v>
      </c>
      <c r="B238" s="4" t="s">
        <v>149</v>
      </c>
      <c r="C238" s="19">
        <v>500</v>
      </c>
      <c r="D238" s="19">
        <v>0</v>
      </c>
      <c r="E238" s="19">
        <v>500</v>
      </c>
      <c r="F238" s="3">
        <v>46014</v>
      </c>
      <c r="G238" s="1" t="s">
        <v>11</v>
      </c>
      <c r="H238" s="23" t="str">
        <f>LEFT(Table2[[#This Row],['#]],3)</f>
        <v>CRT</v>
      </c>
      <c r="I238" s="24" t="str">
        <f>TEXT(Table2[[#This Row],[Rev. Date]],"yyyy-mm")</f>
        <v>2025-12</v>
      </c>
      <c r="J238" s="24">
        <f>IFERROR(Table2[[#This Row],[Exps.]]/Table2[[#This Row],[Allocated]],0)</f>
        <v>0</v>
      </c>
      <c r="K238" s="24" t="str">
        <f>IF(Table2[[#This Row],[Balance]]&lt;0,"Over","Within")</f>
        <v>Within</v>
      </c>
      <c r="L238" s="25">
        <f>IF(Table2[[#This Row],[Balance]]&lt;0, -Table2[[#This Row],[Balance]], 0)</f>
        <v>0</v>
      </c>
      <c r="M238" s="25" t="str">
        <f>IF(Table2[[#This Row],[Closed]]="Yes","Closed","Open")</f>
        <v>Open</v>
      </c>
      <c r="N238" s="26">
        <f>Table2[[#This Row],[Rev. Date]]-DATE(2025,10,25)</f>
        <v>59</v>
      </c>
    </row>
    <row r="239" spans="1:14" ht="15" thickBot="1" x14ac:dyDescent="0.35">
      <c r="A239" s="1" t="s">
        <v>325</v>
      </c>
      <c r="B239" s="4" t="s">
        <v>149</v>
      </c>
      <c r="C239" s="19">
        <v>500</v>
      </c>
      <c r="D239" s="19">
        <v>0</v>
      </c>
      <c r="E239" s="19">
        <v>500</v>
      </c>
      <c r="F239" s="3">
        <v>45989</v>
      </c>
      <c r="G239" s="1" t="s">
        <v>11</v>
      </c>
      <c r="H239" s="23" t="str">
        <f>LEFT(Table2[[#This Row],['#]],3)</f>
        <v>CRT</v>
      </c>
      <c r="I239" s="24" t="str">
        <f>TEXT(Table2[[#This Row],[Rev. Date]],"yyyy-mm")</f>
        <v>2025-11</v>
      </c>
      <c r="J239" s="24">
        <f>IFERROR(Table2[[#This Row],[Exps.]]/Table2[[#This Row],[Allocated]],0)</f>
        <v>0</v>
      </c>
      <c r="K239" s="24" t="str">
        <f>IF(Table2[[#This Row],[Balance]]&lt;0,"Over","Within")</f>
        <v>Within</v>
      </c>
      <c r="L239" s="25">
        <f>IF(Table2[[#This Row],[Balance]]&lt;0, -Table2[[#This Row],[Balance]], 0)</f>
        <v>0</v>
      </c>
      <c r="M239" s="25" t="str">
        <f>IF(Table2[[#This Row],[Closed]]="Yes","Closed","Open")</f>
        <v>Open</v>
      </c>
      <c r="N239" s="26">
        <f>Table2[[#This Row],[Rev. Date]]-DATE(2025,10,25)</f>
        <v>34</v>
      </c>
    </row>
    <row r="240" spans="1:14" ht="15" thickBot="1" x14ac:dyDescent="0.35">
      <c r="A240" s="1" t="s">
        <v>326</v>
      </c>
      <c r="B240" s="4" t="s">
        <v>149</v>
      </c>
      <c r="C240" s="19">
        <v>300</v>
      </c>
      <c r="D240" s="19">
        <v>0</v>
      </c>
      <c r="E240" s="19">
        <v>300</v>
      </c>
      <c r="F240" s="3">
        <v>46014</v>
      </c>
      <c r="G240" s="1" t="s">
        <v>11</v>
      </c>
      <c r="H240" s="23" t="str">
        <f>LEFT(Table2[[#This Row],['#]],3)</f>
        <v>CRT</v>
      </c>
      <c r="I240" s="24" t="str">
        <f>TEXT(Table2[[#This Row],[Rev. Date]],"yyyy-mm")</f>
        <v>2025-12</v>
      </c>
      <c r="J240" s="24">
        <f>IFERROR(Table2[[#This Row],[Exps.]]/Table2[[#This Row],[Allocated]],0)</f>
        <v>0</v>
      </c>
      <c r="K240" s="24" t="str">
        <f>IF(Table2[[#This Row],[Balance]]&lt;0,"Over","Within")</f>
        <v>Within</v>
      </c>
      <c r="L240" s="25">
        <f>IF(Table2[[#This Row],[Balance]]&lt;0, -Table2[[#This Row],[Balance]], 0)</f>
        <v>0</v>
      </c>
      <c r="M240" s="25" t="str">
        <f>IF(Table2[[#This Row],[Closed]]="Yes","Closed","Open")</f>
        <v>Open</v>
      </c>
      <c r="N240" s="26">
        <f>Table2[[#This Row],[Rev. Date]]-DATE(2025,10,25)</f>
        <v>59</v>
      </c>
    </row>
    <row r="241" spans="1:14" ht="15" thickBot="1" x14ac:dyDescent="0.35">
      <c r="A241" s="1" t="s">
        <v>327</v>
      </c>
      <c r="B241" s="4" t="s">
        <v>149</v>
      </c>
      <c r="C241" s="19">
        <v>500</v>
      </c>
      <c r="D241" s="19">
        <v>0</v>
      </c>
      <c r="E241" s="19">
        <v>500</v>
      </c>
      <c r="F241" s="3">
        <v>46083</v>
      </c>
      <c r="G241" s="1" t="s">
        <v>11</v>
      </c>
      <c r="H241" s="23" t="str">
        <f>LEFT(Table2[[#This Row],['#]],3)</f>
        <v>CRT</v>
      </c>
      <c r="I241" s="24" t="str">
        <f>TEXT(Table2[[#This Row],[Rev. Date]],"yyyy-mm")</f>
        <v>2026-03</v>
      </c>
      <c r="J241" s="24">
        <f>IFERROR(Table2[[#This Row],[Exps.]]/Table2[[#This Row],[Allocated]],0)</f>
        <v>0</v>
      </c>
      <c r="K241" s="24" t="str">
        <f>IF(Table2[[#This Row],[Balance]]&lt;0,"Over","Within")</f>
        <v>Within</v>
      </c>
      <c r="L241" s="25">
        <f>IF(Table2[[#This Row],[Balance]]&lt;0, -Table2[[#This Row],[Balance]], 0)</f>
        <v>0</v>
      </c>
      <c r="M241" s="25" t="str">
        <f>IF(Table2[[#This Row],[Closed]]="Yes","Closed","Open")</f>
        <v>Open</v>
      </c>
      <c r="N241" s="26">
        <f>Table2[[#This Row],[Rev. Date]]-DATE(2025,10,25)</f>
        <v>128</v>
      </c>
    </row>
    <row r="242" spans="1:14" ht="15" thickBot="1" x14ac:dyDescent="0.35">
      <c r="A242" s="1" t="s">
        <v>328</v>
      </c>
      <c r="B242" s="4" t="s">
        <v>149</v>
      </c>
      <c r="C242" s="19">
        <v>500</v>
      </c>
      <c r="D242" s="19">
        <v>0</v>
      </c>
      <c r="E242" s="19">
        <v>500</v>
      </c>
      <c r="F242" s="3">
        <v>46083</v>
      </c>
      <c r="G242" s="1" t="s">
        <v>11</v>
      </c>
      <c r="H242" s="23" t="str">
        <f>LEFT(Table2[[#This Row],['#]],3)</f>
        <v>CRT</v>
      </c>
      <c r="I242" s="24" t="str">
        <f>TEXT(Table2[[#This Row],[Rev. Date]],"yyyy-mm")</f>
        <v>2026-03</v>
      </c>
      <c r="J242" s="24">
        <f>IFERROR(Table2[[#This Row],[Exps.]]/Table2[[#This Row],[Allocated]],0)</f>
        <v>0</v>
      </c>
      <c r="K242" s="24" t="str">
        <f>IF(Table2[[#This Row],[Balance]]&lt;0,"Over","Within")</f>
        <v>Within</v>
      </c>
      <c r="L242" s="25">
        <f>IF(Table2[[#This Row],[Balance]]&lt;0, -Table2[[#This Row],[Balance]], 0)</f>
        <v>0</v>
      </c>
      <c r="M242" s="25" t="str">
        <f>IF(Table2[[#This Row],[Closed]]="Yes","Closed","Open")</f>
        <v>Open</v>
      </c>
      <c r="N242" s="26">
        <f>Table2[[#This Row],[Rev. Date]]-DATE(2025,10,25)</f>
        <v>128</v>
      </c>
    </row>
    <row r="243" spans="1:14" ht="15" thickBot="1" x14ac:dyDescent="0.35">
      <c r="A243" s="1" t="s">
        <v>329</v>
      </c>
      <c r="B243" s="4" t="s">
        <v>149</v>
      </c>
      <c r="C243" s="19">
        <v>100</v>
      </c>
      <c r="D243" s="19">
        <v>0</v>
      </c>
      <c r="E243" s="19">
        <v>100</v>
      </c>
      <c r="F243" s="3">
        <v>45978</v>
      </c>
      <c r="G243" s="1" t="s">
        <v>11</v>
      </c>
      <c r="H243" s="23" t="str">
        <f>LEFT(Table2[[#This Row],['#]],3)</f>
        <v>CRT</v>
      </c>
      <c r="I243" s="24" t="str">
        <f>TEXT(Table2[[#This Row],[Rev. Date]],"yyyy-mm")</f>
        <v>2025-11</v>
      </c>
      <c r="J243" s="24">
        <f>IFERROR(Table2[[#This Row],[Exps.]]/Table2[[#This Row],[Allocated]],0)</f>
        <v>0</v>
      </c>
      <c r="K243" s="24" t="str">
        <f>IF(Table2[[#This Row],[Balance]]&lt;0,"Over","Within")</f>
        <v>Within</v>
      </c>
      <c r="L243" s="25">
        <f>IF(Table2[[#This Row],[Balance]]&lt;0, -Table2[[#This Row],[Balance]], 0)</f>
        <v>0</v>
      </c>
      <c r="M243" s="25" t="str">
        <f>IF(Table2[[#This Row],[Closed]]="Yes","Closed","Open")</f>
        <v>Open</v>
      </c>
      <c r="N243" s="26">
        <f>Table2[[#This Row],[Rev. Date]]-DATE(2025,10,25)</f>
        <v>23</v>
      </c>
    </row>
    <row r="244" spans="1:14" ht="15" thickBot="1" x14ac:dyDescent="0.35">
      <c r="A244" s="1" t="s">
        <v>330</v>
      </c>
      <c r="B244" s="1" t="s">
        <v>331</v>
      </c>
      <c r="C244" s="19">
        <v>1000</v>
      </c>
      <c r="D244" s="19">
        <v>0</v>
      </c>
      <c r="E244" s="19">
        <v>1000</v>
      </c>
      <c r="F244" s="3">
        <v>46109</v>
      </c>
      <c r="G244" s="1" t="s">
        <v>11</v>
      </c>
      <c r="H244" s="23" t="str">
        <f>LEFT(Table2[[#This Row],['#]],3)</f>
        <v>CRT</v>
      </c>
      <c r="I244" s="24" t="str">
        <f>TEXT(Table2[[#This Row],[Rev. Date]],"yyyy-mm")</f>
        <v>2026-03</v>
      </c>
      <c r="J244" s="24">
        <f>IFERROR(Table2[[#This Row],[Exps.]]/Table2[[#This Row],[Allocated]],0)</f>
        <v>0</v>
      </c>
      <c r="K244" s="24" t="str">
        <f>IF(Table2[[#This Row],[Balance]]&lt;0,"Over","Within")</f>
        <v>Within</v>
      </c>
      <c r="L244" s="25">
        <f>IF(Table2[[#This Row],[Balance]]&lt;0, -Table2[[#This Row],[Balance]], 0)</f>
        <v>0</v>
      </c>
      <c r="M244" s="25" t="str">
        <f>IF(Table2[[#This Row],[Closed]]="Yes","Closed","Open")</f>
        <v>Open</v>
      </c>
      <c r="N244" s="26">
        <f>Table2[[#This Row],[Rev. Date]]-DATE(2025,10,25)</f>
        <v>154</v>
      </c>
    </row>
    <row r="245" spans="1:14" ht="15" thickBot="1" x14ac:dyDescent="0.35">
      <c r="A245" s="1" t="s">
        <v>332</v>
      </c>
      <c r="B245" s="4" t="s">
        <v>149</v>
      </c>
      <c r="C245" s="19">
        <v>200</v>
      </c>
      <c r="D245" s="19">
        <v>0</v>
      </c>
      <c r="E245" s="19">
        <v>200</v>
      </c>
      <c r="F245" s="3">
        <v>45965</v>
      </c>
      <c r="G245" s="1" t="s">
        <v>11</v>
      </c>
      <c r="H245" s="23" t="str">
        <f>LEFT(Table2[[#This Row],['#]],3)</f>
        <v>CRT</v>
      </c>
      <c r="I245" s="24" t="str">
        <f>TEXT(Table2[[#This Row],[Rev. Date]],"yyyy-mm")</f>
        <v>2025-11</v>
      </c>
      <c r="J245" s="24">
        <f>IFERROR(Table2[[#This Row],[Exps.]]/Table2[[#This Row],[Allocated]],0)</f>
        <v>0</v>
      </c>
      <c r="K245" s="24" t="str">
        <f>IF(Table2[[#This Row],[Balance]]&lt;0,"Over","Within")</f>
        <v>Within</v>
      </c>
      <c r="L245" s="25">
        <f>IF(Table2[[#This Row],[Balance]]&lt;0, -Table2[[#This Row],[Balance]], 0)</f>
        <v>0</v>
      </c>
      <c r="M245" s="25" t="str">
        <f>IF(Table2[[#This Row],[Closed]]="Yes","Closed","Open")</f>
        <v>Open</v>
      </c>
      <c r="N245" s="26">
        <f>Table2[[#This Row],[Rev. Date]]-DATE(2025,10,25)</f>
        <v>10</v>
      </c>
    </row>
    <row r="246" spans="1:14" ht="15" thickBot="1" x14ac:dyDescent="0.35">
      <c r="A246" s="1" t="s">
        <v>333</v>
      </c>
      <c r="B246" s="1" t="s">
        <v>334</v>
      </c>
      <c r="C246" s="19">
        <v>2500</v>
      </c>
      <c r="D246" s="19">
        <v>0</v>
      </c>
      <c r="E246" s="19">
        <v>2500</v>
      </c>
      <c r="F246" s="3">
        <v>45979</v>
      </c>
      <c r="G246" s="1" t="s">
        <v>11</v>
      </c>
      <c r="H246" s="23" t="str">
        <f>LEFT(Table2[[#This Row],['#]],3)</f>
        <v>CRT</v>
      </c>
      <c r="I246" s="24" t="str">
        <f>TEXT(Table2[[#This Row],[Rev. Date]],"yyyy-mm")</f>
        <v>2025-11</v>
      </c>
      <c r="J246" s="24">
        <f>IFERROR(Table2[[#This Row],[Exps.]]/Table2[[#This Row],[Allocated]],0)</f>
        <v>0</v>
      </c>
      <c r="K246" s="24" t="str">
        <f>IF(Table2[[#This Row],[Balance]]&lt;0,"Over","Within")</f>
        <v>Within</v>
      </c>
      <c r="L246" s="25">
        <f>IF(Table2[[#This Row],[Balance]]&lt;0, -Table2[[#This Row],[Balance]], 0)</f>
        <v>0</v>
      </c>
      <c r="M246" s="25" t="str">
        <f>IF(Table2[[#This Row],[Closed]]="Yes","Closed","Open")</f>
        <v>Open</v>
      </c>
      <c r="N246" s="26">
        <f>Table2[[#This Row],[Rev. Date]]-DATE(2025,10,25)</f>
        <v>24</v>
      </c>
    </row>
    <row r="247" spans="1:14" ht="15" thickBot="1" x14ac:dyDescent="0.35">
      <c r="A247" s="1" t="s">
        <v>335</v>
      </c>
      <c r="B247" s="4" t="s">
        <v>149</v>
      </c>
      <c r="C247" s="19">
        <v>400</v>
      </c>
      <c r="D247" s="19">
        <v>0</v>
      </c>
      <c r="E247" s="19">
        <v>400</v>
      </c>
      <c r="F247" s="3">
        <v>45993</v>
      </c>
      <c r="G247" s="1" t="s">
        <v>11</v>
      </c>
      <c r="H247" s="23" t="str">
        <f>LEFT(Table2[[#This Row],['#]],3)</f>
        <v>CRT</v>
      </c>
      <c r="I247" s="24" t="str">
        <f>TEXT(Table2[[#This Row],[Rev. Date]],"yyyy-mm")</f>
        <v>2025-12</v>
      </c>
      <c r="J247" s="24">
        <f>IFERROR(Table2[[#This Row],[Exps.]]/Table2[[#This Row],[Allocated]],0)</f>
        <v>0</v>
      </c>
      <c r="K247" s="24" t="str">
        <f>IF(Table2[[#This Row],[Balance]]&lt;0,"Over","Within")</f>
        <v>Within</v>
      </c>
      <c r="L247" s="25">
        <f>IF(Table2[[#This Row],[Balance]]&lt;0, -Table2[[#This Row],[Balance]], 0)</f>
        <v>0</v>
      </c>
      <c r="M247" s="25" t="str">
        <f>IF(Table2[[#This Row],[Closed]]="Yes","Closed","Open")</f>
        <v>Open</v>
      </c>
      <c r="N247" s="26">
        <f>Table2[[#This Row],[Rev. Date]]-DATE(2025,10,25)</f>
        <v>38</v>
      </c>
    </row>
    <row r="248" spans="1:14" ht="15" thickBot="1" x14ac:dyDescent="0.35">
      <c r="A248" s="1" t="s">
        <v>336</v>
      </c>
      <c r="B248" s="1" t="s">
        <v>337</v>
      </c>
      <c r="C248" s="19">
        <v>2500</v>
      </c>
      <c r="D248" s="19">
        <v>0</v>
      </c>
      <c r="E248" s="19">
        <v>2500</v>
      </c>
      <c r="F248" s="3">
        <v>45993</v>
      </c>
      <c r="G248" s="1" t="s">
        <v>11</v>
      </c>
      <c r="H248" s="23" t="str">
        <f>LEFT(Table2[[#This Row],['#]],3)</f>
        <v>CRT</v>
      </c>
      <c r="I248" s="24" t="str">
        <f>TEXT(Table2[[#This Row],[Rev. Date]],"yyyy-mm")</f>
        <v>2025-12</v>
      </c>
      <c r="J248" s="24">
        <f>IFERROR(Table2[[#This Row],[Exps.]]/Table2[[#This Row],[Allocated]],0)</f>
        <v>0</v>
      </c>
      <c r="K248" s="24" t="str">
        <f>IF(Table2[[#This Row],[Balance]]&lt;0,"Over","Within")</f>
        <v>Within</v>
      </c>
      <c r="L248" s="25">
        <f>IF(Table2[[#This Row],[Balance]]&lt;0, -Table2[[#This Row],[Balance]], 0)</f>
        <v>0</v>
      </c>
      <c r="M248" s="25" t="str">
        <f>IF(Table2[[#This Row],[Closed]]="Yes","Closed","Open")</f>
        <v>Open</v>
      </c>
      <c r="N248" s="26">
        <f>Table2[[#This Row],[Rev. Date]]-DATE(2025,10,25)</f>
        <v>38</v>
      </c>
    </row>
    <row r="249" spans="1:14" ht="15" thickBot="1" x14ac:dyDescent="0.35">
      <c r="A249" s="1" t="s">
        <v>338</v>
      </c>
      <c r="B249" s="4" t="s">
        <v>149</v>
      </c>
      <c r="C249" s="19">
        <v>100</v>
      </c>
      <c r="D249" s="19">
        <v>0</v>
      </c>
      <c r="E249" s="19">
        <v>100</v>
      </c>
      <c r="F249" s="3">
        <v>45980</v>
      </c>
      <c r="G249" s="1" t="s">
        <v>11</v>
      </c>
      <c r="H249" s="23" t="str">
        <f>LEFT(Table2[[#This Row],['#]],3)</f>
        <v>CRT</v>
      </c>
      <c r="I249" s="24" t="str">
        <f>TEXT(Table2[[#This Row],[Rev. Date]],"yyyy-mm")</f>
        <v>2025-11</v>
      </c>
      <c r="J249" s="24">
        <f>IFERROR(Table2[[#This Row],[Exps.]]/Table2[[#This Row],[Allocated]],0)</f>
        <v>0</v>
      </c>
      <c r="K249" s="24" t="str">
        <f>IF(Table2[[#This Row],[Balance]]&lt;0,"Over","Within")</f>
        <v>Within</v>
      </c>
      <c r="L249" s="25">
        <f>IF(Table2[[#This Row],[Balance]]&lt;0, -Table2[[#This Row],[Balance]], 0)</f>
        <v>0</v>
      </c>
      <c r="M249" s="25" t="str">
        <f>IF(Table2[[#This Row],[Closed]]="Yes","Closed","Open")</f>
        <v>Open</v>
      </c>
      <c r="N249" s="26">
        <f>Table2[[#This Row],[Rev. Date]]-DATE(2025,10,25)</f>
        <v>25</v>
      </c>
    </row>
    <row r="250" spans="1:14" ht="15" thickBot="1" x14ac:dyDescent="0.35">
      <c r="A250" s="1" t="s">
        <v>339</v>
      </c>
      <c r="B250" s="4" t="s">
        <v>149</v>
      </c>
      <c r="C250" s="19">
        <v>400</v>
      </c>
      <c r="D250" s="19">
        <v>0</v>
      </c>
      <c r="E250" s="19">
        <v>400</v>
      </c>
      <c r="F250" s="3">
        <v>45993</v>
      </c>
      <c r="G250" s="1" t="s">
        <v>11</v>
      </c>
      <c r="H250" s="23" t="str">
        <f>LEFT(Table2[[#This Row],['#]],3)</f>
        <v>CRT</v>
      </c>
      <c r="I250" s="24" t="str">
        <f>TEXT(Table2[[#This Row],[Rev. Date]],"yyyy-mm")</f>
        <v>2025-12</v>
      </c>
      <c r="J250" s="24">
        <f>IFERROR(Table2[[#This Row],[Exps.]]/Table2[[#This Row],[Allocated]],0)</f>
        <v>0</v>
      </c>
      <c r="K250" s="24" t="str">
        <f>IF(Table2[[#This Row],[Balance]]&lt;0,"Over","Within")</f>
        <v>Within</v>
      </c>
      <c r="L250" s="25">
        <f>IF(Table2[[#This Row],[Balance]]&lt;0, -Table2[[#This Row],[Balance]], 0)</f>
        <v>0</v>
      </c>
      <c r="M250" s="25" t="str">
        <f>IF(Table2[[#This Row],[Closed]]="Yes","Closed","Open")</f>
        <v>Open</v>
      </c>
      <c r="N250" s="26">
        <f>Table2[[#This Row],[Rev. Date]]-DATE(2025,10,25)</f>
        <v>38</v>
      </c>
    </row>
    <row r="251" spans="1:14" ht="15" thickBot="1" x14ac:dyDescent="0.35">
      <c r="A251" s="1" t="s">
        <v>340</v>
      </c>
      <c r="B251" s="4" t="s">
        <v>149</v>
      </c>
      <c r="C251" s="19">
        <v>1000</v>
      </c>
      <c r="D251" s="19">
        <v>0</v>
      </c>
      <c r="E251" s="19">
        <v>1000</v>
      </c>
      <c r="F251" s="3">
        <v>45987</v>
      </c>
      <c r="G251" s="1" t="s">
        <v>11</v>
      </c>
      <c r="H251" s="23" t="str">
        <f>LEFT(Table2[[#This Row],['#]],3)</f>
        <v>CRT</v>
      </c>
      <c r="I251" s="24" t="str">
        <f>TEXT(Table2[[#This Row],[Rev. Date]],"yyyy-mm")</f>
        <v>2025-11</v>
      </c>
      <c r="J251" s="24">
        <f>IFERROR(Table2[[#This Row],[Exps.]]/Table2[[#This Row],[Allocated]],0)</f>
        <v>0</v>
      </c>
      <c r="K251" s="24" t="str">
        <f>IF(Table2[[#This Row],[Balance]]&lt;0,"Over","Within")</f>
        <v>Within</v>
      </c>
      <c r="L251" s="25">
        <f>IF(Table2[[#This Row],[Balance]]&lt;0, -Table2[[#This Row],[Balance]], 0)</f>
        <v>0</v>
      </c>
      <c r="M251" s="25" t="str">
        <f>IF(Table2[[#This Row],[Closed]]="Yes","Closed","Open")</f>
        <v>Open</v>
      </c>
      <c r="N251" s="26">
        <f>Table2[[#This Row],[Rev. Date]]-DATE(2025,10,25)</f>
        <v>32</v>
      </c>
    </row>
    <row r="252" spans="1:14" ht="15" thickBot="1" x14ac:dyDescent="0.35">
      <c r="A252" s="1" t="s">
        <v>341</v>
      </c>
      <c r="B252" s="4" t="s">
        <v>149</v>
      </c>
      <c r="C252" s="19">
        <v>100</v>
      </c>
      <c r="D252" s="19">
        <v>0</v>
      </c>
      <c r="E252" s="19">
        <v>100</v>
      </c>
      <c r="F252" s="3">
        <v>45979</v>
      </c>
      <c r="G252" s="1" t="s">
        <v>11</v>
      </c>
      <c r="H252" s="23" t="str">
        <f>LEFT(Table2[[#This Row],['#]],3)</f>
        <v>CRT</v>
      </c>
      <c r="I252" s="24" t="str">
        <f>TEXT(Table2[[#This Row],[Rev. Date]],"yyyy-mm")</f>
        <v>2025-11</v>
      </c>
      <c r="J252" s="24">
        <f>IFERROR(Table2[[#This Row],[Exps.]]/Table2[[#This Row],[Allocated]],0)</f>
        <v>0</v>
      </c>
      <c r="K252" s="24" t="str">
        <f>IF(Table2[[#This Row],[Balance]]&lt;0,"Over","Within")</f>
        <v>Within</v>
      </c>
      <c r="L252" s="25">
        <f>IF(Table2[[#This Row],[Balance]]&lt;0, -Table2[[#This Row],[Balance]], 0)</f>
        <v>0</v>
      </c>
      <c r="M252" s="25" t="str">
        <f>IF(Table2[[#This Row],[Closed]]="Yes","Closed","Open")</f>
        <v>Open</v>
      </c>
      <c r="N252" s="26">
        <f>Table2[[#This Row],[Rev. Date]]-DATE(2025,10,25)</f>
        <v>24</v>
      </c>
    </row>
    <row r="253" spans="1:14" ht="21" thickBot="1" x14ac:dyDescent="0.35">
      <c r="A253" s="1" t="s">
        <v>342</v>
      </c>
      <c r="B253" s="1" t="s">
        <v>343</v>
      </c>
      <c r="C253" s="19">
        <v>1500</v>
      </c>
      <c r="D253" s="19">
        <v>1500</v>
      </c>
      <c r="E253" s="19">
        <v>0</v>
      </c>
      <c r="F253" s="3">
        <v>45978</v>
      </c>
      <c r="G253" s="1" t="s">
        <v>2</v>
      </c>
      <c r="H253" s="23" t="str">
        <f>LEFT(Table2[[#This Row],['#]],3)</f>
        <v>CRT</v>
      </c>
      <c r="I253" s="24" t="str">
        <f>TEXT(Table2[[#This Row],[Rev. Date]],"yyyy-mm")</f>
        <v>2025-11</v>
      </c>
      <c r="J253" s="24">
        <f>IFERROR(Table2[[#This Row],[Exps.]]/Table2[[#This Row],[Allocated]],0)</f>
        <v>1</v>
      </c>
      <c r="K253" s="24" t="str">
        <f>IF(Table2[[#This Row],[Balance]]&lt;0,"Over","Within")</f>
        <v>Within</v>
      </c>
      <c r="L253" s="25">
        <f>IF(Table2[[#This Row],[Balance]]&lt;0, -Table2[[#This Row],[Balance]], 0)</f>
        <v>0</v>
      </c>
      <c r="M253" s="25" t="str">
        <f>IF(Table2[[#This Row],[Closed]]="Yes","Closed","Open")</f>
        <v>Closed</v>
      </c>
      <c r="N253" s="26">
        <f>Table2[[#This Row],[Rev. Date]]-DATE(2025,10,25)</f>
        <v>23</v>
      </c>
    </row>
    <row r="254" spans="1:14" ht="15" thickBot="1" x14ac:dyDescent="0.35">
      <c r="A254" s="1" t="s">
        <v>344</v>
      </c>
      <c r="B254" s="4" t="s">
        <v>149</v>
      </c>
      <c r="C254" s="19">
        <v>300</v>
      </c>
      <c r="D254" s="19">
        <v>0</v>
      </c>
      <c r="E254" s="19">
        <v>300</v>
      </c>
      <c r="F254" s="3">
        <v>46070</v>
      </c>
      <c r="G254" s="1" t="s">
        <v>11</v>
      </c>
      <c r="H254" s="23" t="str">
        <f>LEFT(Table2[[#This Row],['#]],3)</f>
        <v>CRT</v>
      </c>
      <c r="I254" s="24" t="str">
        <f>TEXT(Table2[[#This Row],[Rev. Date]],"yyyy-mm")</f>
        <v>2026-02</v>
      </c>
      <c r="J254" s="24">
        <f>IFERROR(Table2[[#This Row],[Exps.]]/Table2[[#This Row],[Allocated]],0)</f>
        <v>0</v>
      </c>
      <c r="K254" s="24" t="str">
        <f>IF(Table2[[#This Row],[Balance]]&lt;0,"Over","Within")</f>
        <v>Within</v>
      </c>
      <c r="L254" s="25">
        <f>IF(Table2[[#This Row],[Balance]]&lt;0, -Table2[[#This Row],[Balance]], 0)</f>
        <v>0</v>
      </c>
      <c r="M254" s="25" t="str">
        <f>IF(Table2[[#This Row],[Closed]]="Yes","Closed","Open")</f>
        <v>Open</v>
      </c>
      <c r="N254" s="26">
        <f>Table2[[#This Row],[Rev. Date]]-DATE(2025,10,25)</f>
        <v>115</v>
      </c>
    </row>
    <row r="255" spans="1:14" ht="15" thickBot="1" x14ac:dyDescent="0.35">
      <c r="A255" s="1" t="s">
        <v>345</v>
      </c>
      <c r="B255" s="4" t="s">
        <v>149</v>
      </c>
      <c r="C255" s="19">
        <v>500</v>
      </c>
      <c r="D255" s="19">
        <v>0</v>
      </c>
      <c r="E255" s="19">
        <v>500</v>
      </c>
      <c r="F255" s="3">
        <v>46083</v>
      </c>
      <c r="G255" s="1" t="s">
        <v>11</v>
      </c>
      <c r="H255" s="23" t="str">
        <f>LEFT(Table2[[#This Row],['#]],3)</f>
        <v>CRT</v>
      </c>
      <c r="I255" s="24" t="str">
        <f>TEXT(Table2[[#This Row],[Rev. Date]],"yyyy-mm")</f>
        <v>2026-03</v>
      </c>
      <c r="J255" s="24">
        <f>IFERROR(Table2[[#This Row],[Exps.]]/Table2[[#This Row],[Allocated]],0)</f>
        <v>0</v>
      </c>
      <c r="K255" s="24" t="str">
        <f>IF(Table2[[#This Row],[Balance]]&lt;0,"Over","Within")</f>
        <v>Within</v>
      </c>
      <c r="L255" s="25">
        <f>IF(Table2[[#This Row],[Balance]]&lt;0, -Table2[[#This Row],[Balance]], 0)</f>
        <v>0</v>
      </c>
      <c r="M255" s="25" t="str">
        <f>IF(Table2[[#This Row],[Closed]]="Yes","Closed","Open")</f>
        <v>Open</v>
      </c>
      <c r="N255" s="26">
        <f>Table2[[#This Row],[Rev. Date]]-DATE(2025,10,25)</f>
        <v>128</v>
      </c>
    </row>
    <row r="256" spans="1:14" ht="15" thickBot="1" x14ac:dyDescent="0.35">
      <c r="A256" s="1" t="s">
        <v>346</v>
      </c>
      <c r="B256" s="4" t="s">
        <v>149</v>
      </c>
      <c r="C256" s="19">
        <v>100</v>
      </c>
      <c r="D256" s="19">
        <v>100</v>
      </c>
      <c r="E256" s="19">
        <v>0</v>
      </c>
      <c r="F256" s="3">
        <v>45980</v>
      </c>
      <c r="G256" s="1" t="s">
        <v>2</v>
      </c>
      <c r="H256" s="23" t="str">
        <f>LEFT(Table2[[#This Row],['#]],3)</f>
        <v>CRT</v>
      </c>
      <c r="I256" s="24" t="str">
        <f>TEXT(Table2[[#This Row],[Rev. Date]],"yyyy-mm")</f>
        <v>2025-11</v>
      </c>
      <c r="J256" s="24">
        <f>IFERROR(Table2[[#This Row],[Exps.]]/Table2[[#This Row],[Allocated]],0)</f>
        <v>1</v>
      </c>
      <c r="K256" s="24" t="str">
        <f>IF(Table2[[#This Row],[Balance]]&lt;0,"Over","Within")</f>
        <v>Within</v>
      </c>
      <c r="L256" s="25">
        <f>IF(Table2[[#This Row],[Balance]]&lt;0, -Table2[[#This Row],[Balance]], 0)</f>
        <v>0</v>
      </c>
      <c r="M256" s="25" t="str">
        <f>IF(Table2[[#This Row],[Closed]]="Yes","Closed","Open")</f>
        <v>Closed</v>
      </c>
      <c r="N256" s="26">
        <f>Table2[[#This Row],[Rev. Date]]-DATE(2025,10,25)</f>
        <v>25</v>
      </c>
    </row>
    <row r="257" spans="1:14" ht="15" thickBot="1" x14ac:dyDescent="0.35">
      <c r="A257" s="1" t="s">
        <v>347</v>
      </c>
      <c r="B257" s="4" t="s">
        <v>149</v>
      </c>
      <c r="C257" s="19">
        <v>150</v>
      </c>
      <c r="D257" s="19">
        <v>0</v>
      </c>
      <c r="E257" s="19">
        <v>150</v>
      </c>
      <c r="F257" s="3">
        <v>46084</v>
      </c>
      <c r="G257" s="1" t="s">
        <v>11</v>
      </c>
      <c r="H257" s="23" t="str">
        <f>LEFT(Table2[[#This Row],['#]],3)</f>
        <v>CRT</v>
      </c>
      <c r="I257" s="24" t="str">
        <f>TEXT(Table2[[#This Row],[Rev. Date]],"yyyy-mm")</f>
        <v>2026-03</v>
      </c>
      <c r="J257" s="24">
        <f>IFERROR(Table2[[#This Row],[Exps.]]/Table2[[#This Row],[Allocated]],0)</f>
        <v>0</v>
      </c>
      <c r="K257" s="24" t="str">
        <f>IF(Table2[[#This Row],[Balance]]&lt;0,"Over","Within")</f>
        <v>Within</v>
      </c>
      <c r="L257" s="25">
        <f>IF(Table2[[#This Row],[Balance]]&lt;0, -Table2[[#This Row],[Balance]], 0)</f>
        <v>0</v>
      </c>
      <c r="M257" s="25" t="str">
        <f>IF(Table2[[#This Row],[Closed]]="Yes","Closed","Open")</f>
        <v>Open</v>
      </c>
      <c r="N257" s="26">
        <f>Table2[[#This Row],[Rev. Date]]-DATE(2025,10,25)</f>
        <v>129</v>
      </c>
    </row>
    <row r="258" spans="1:14" ht="15" thickBot="1" x14ac:dyDescent="0.35">
      <c r="A258" s="1" t="s">
        <v>348</v>
      </c>
      <c r="B258" s="4" t="s">
        <v>149</v>
      </c>
      <c r="C258" s="19">
        <v>400</v>
      </c>
      <c r="D258" s="19">
        <v>400</v>
      </c>
      <c r="E258" s="19">
        <v>0</v>
      </c>
      <c r="F258" s="3">
        <v>45973</v>
      </c>
      <c r="G258" s="1" t="s">
        <v>2</v>
      </c>
      <c r="H258" s="23" t="str">
        <f>LEFT(Table2[[#This Row],['#]],3)</f>
        <v>CRT</v>
      </c>
      <c r="I258" s="24" t="str">
        <f>TEXT(Table2[[#This Row],[Rev. Date]],"yyyy-mm")</f>
        <v>2025-11</v>
      </c>
      <c r="J258" s="24">
        <f>IFERROR(Table2[[#This Row],[Exps.]]/Table2[[#This Row],[Allocated]],0)</f>
        <v>1</v>
      </c>
      <c r="K258" s="24" t="str">
        <f>IF(Table2[[#This Row],[Balance]]&lt;0,"Over","Within")</f>
        <v>Within</v>
      </c>
      <c r="L258" s="25">
        <f>IF(Table2[[#This Row],[Balance]]&lt;0, -Table2[[#This Row],[Balance]], 0)</f>
        <v>0</v>
      </c>
      <c r="M258" s="25" t="str">
        <f>IF(Table2[[#This Row],[Closed]]="Yes","Closed","Open")</f>
        <v>Closed</v>
      </c>
      <c r="N258" s="26">
        <f>Table2[[#This Row],[Rev. Date]]-DATE(2025,10,25)</f>
        <v>18</v>
      </c>
    </row>
    <row r="259" spans="1:14" ht="15" thickBot="1" x14ac:dyDescent="0.35">
      <c r="A259" s="1" t="s">
        <v>349</v>
      </c>
      <c r="B259" s="4" t="s">
        <v>149</v>
      </c>
      <c r="C259" s="19">
        <v>100</v>
      </c>
      <c r="D259" s="19">
        <v>0</v>
      </c>
      <c r="E259" s="19">
        <v>100</v>
      </c>
      <c r="F259" s="3">
        <v>45980</v>
      </c>
      <c r="G259" s="1" t="s">
        <v>11</v>
      </c>
      <c r="H259" s="23" t="str">
        <f>LEFT(Table2[[#This Row],['#]],3)</f>
        <v>CRT</v>
      </c>
      <c r="I259" s="24" t="str">
        <f>TEXT(Table2[[#This Row],[Rev. Date]],"yyyy-mm")</f>
        <v>2025-11</v>
      </c>
      <c r="J259" s="24">
        <f>IFERROR(Table2[[#This Row],[Exps.]]/Table2[[#This Row],[Allocated]],0)</f>
        <v>0</v>
      </c>
      <c r="K259" s="24" t="str">
        <f>IF(Table2[[#This Row],[Balance]]&lt;0,"Over","Within")</f>
        <v>Within</v>
      </c>
      <c r="L259" s="25">
        <f>IF(Table2[[#This Row],[Balance]]&lt;0, -Table2[[#This Row],[Balance]], 0)</f>
        <v>0</v>
      </c>
      <c r="M259" s="25" t="str">
        <f>IF(Table2[[#This Row],[Closed]]="Yes","Closed","Open")</f>
        <v>Open</v>
      </c>
      <c r="N259" s="26">
        <f>Table2[[#This Row],[Rev. Date]]-DATE(2025,10,25)</f>
        <v>25</v>
      </c>
    </row>
    <row r="260" spans="1:14" ht="15" thickBot="1" x14ac:dyDescent="0.35">
      <c r="A260" s="1" t="s">
        <v>350</v>
      </c>
      <c r="B260" s="4" t="s">
        <v>149</v>
      </c>
      <c r="C260" s="19">
        <v>500</v>
      </c>
      <c r="D260" s="19">
        <v>0</v>
      </c>
      <c r="E260" s="19">
        <v>500</v>
      </c>
      <c r="F260" s="3">
        <v>46006</v>
      </c>
      <c r="G260" s="1" t="s">
        <v>11</v>
      </c>
      <c r="H260" s="23" t="str">
        <f>LEFT(Table2[[#This Row],['#]],3)</f>
        <v>CRT</v>
      </c>
      <c r="I260" s="24" t="str">
        <f>TEXT(Table2[[#This Row],[Rev. Date]],"yyyy-mm")</f>
        <v>2025-12</v>
      </c>
      <c r="J260" s="24">
        <f>IFERROR(Table2[[#This Row],[Exps.]]/Table2[[#This Row],[Allocated]],0)</f>
        <v>0</v>
      </c>
      <c r="K260" s="24" t="str">
        <f>IF(Table2[[#This Row],[Balance]]&lt;0,"Over","Within")</f>
        <v>Within</v>
      </c>
      <c r="L260" s="25">
        <f>IF(Table2[[#This Row],[Balance]]&lt;0, -Table2[[#This Row],[Balance]], 0)</f>
        <v>0</v>
      </c>
      <c r="M260" s="25" t="str">
        <f>IF(Table2[[#This Row],[Closed]]="Yes","Closed","Open")</f>
        <v>Open</v>
      </c>
      <c r="N260" s="26">
        <f>Table2[[#This Row],[Rev. Date]]-DATE(2025,10,25)</f>
        <v>51</v>
      </c>
    </row>
    <row r="261" spans="1:14" ht="15" thickBot="1" x14ac:dyDescent="0.35">
      <c r="A261" s="1" t="s">
        <v>351</v>
      </c>
      <c r="B261" s="4" t="s">
        <v>149</v>
      </c>
      <c r="C261" s="19">
        <v>500</v>
      </c>
      <c r="D261" s="19">
        <v>0</v>
      </c>
      <c r="E261" s="19">
        <v>500</v>
      </c>
      <c r="F261" s="3">
        <v>46006</v>
      </c>
      <c r="G261" s="1" t="s">
        <v>11</v>
      </c>
      <c r="H261" s="23" t="str">
        <f>LEFT(Table2[[#This Row],['#]],3)</f>
        <v>CRT</v>
      </c>
      <c r="I261" s="24" t="str">
        <f>TEXT(Table2[[#This Row],[Rev. Date]],"yyyy-mm")</f>
        <v>2025-12</v>
      </c>
      <c r="J261" s="24">
        <f>IFERROR(Table2[[#This Row],[Exps.]]/Table2[[#This Row],[Allocated]],0)</f>
        <v>0</v>
      </c>
      <c r="K261" s="24" t="str">
        <f>IF(Table2[[#This Row],[Balance]]&lt;0,"Over","Within")</f>
        <v>Within</v>
      </c>
      <c r="L261" s="25">
        <f>IF(Table2[[#This Row],[Balance]]&lt;0, -Table2[[#This Row],[Balance]], 0)</f>
        <v>0</v>
      </c>
      <c r="M261" s="25" t="str">
        <f>IF(Table2[[#This Row],[Closed]]="Yes","Closed","Open")</f>
        <v>Open</v>
      </c>
      <c r="N261" s="26">
        <f>Table2[[#This Row],[Rev. Date]]-DATE(2025,10,25)</f>
        <v>51</v>
      </c>
    </row>
    <row r="262" spans="1:14" ht="15" thickBot="1" x14ac:dyDescent="0.35">
      <c r="A262" s="1" t="s">
        <v>352</v>
      </c>
      <c r="B262" s="4" t="s">
        <v>149</v>
      </c>
      <c r="C262" s="19">
        <v>100</v>
      </c>
      <c r="D262" s="19">
        <v>0</v>
      </c>
      <c r="E262" s="19">
        <v>100</v>
      </c>
      <c r="F262" s="3">
        <v>45980</v>
      </c>
      <c r="G262" s="1" t="s">
        <v>11</v>
      </c>
      <c r="H262" s="23" t="str">
        <f>LEFT(Table2[[#This Row],['#]],3)</f>
        <v>CRT</v>
      </c>
      <c r="I262" s="24" t="str">
        <f>TEXT(Table2[[#This Row],[Rev. Date]],"yyyy-mm")</f>
        <v>2025-11</v>
      </c>
      <c r="J262" s="24">
        <f>IFERROR(Table2[[#This Row],[Exps.]]/Table2[[#This Row],[Allocated]],0)</f>
        <v>0</v>
      </c>
      <c r="K262" s="24" t="str">
        <f>IF(Table2[[#This Row],[Balance]]&lt;0,"Over","Within")</f>
        <v>Within</v>
      </c>
      <c r="L262" s="25">
        <f>IF(Table2[[#This Row],[Balance]]&lt;0, -Table2[[#This Row],[Balance]], 0)</f>
        <v>0</v>
      </c>
      <c r="M262" s="25" t="str">
        <f>IF(Table2[[#This Row],[Closed]]="Yes","Closed","Open")</f>
        <v>Open</v>
      </c>
      <c r="N262" s="26">
        <f>Table2[[#This Row],[Rev. Date]]-DATE(2025,10,25)</f>
        <v>25</v>
      </c>
    </row>
    <row r="263" spans="1:14" ht="15" thickBot="1" x14ac:dyDescent="0.35">
      <c r="A263" s="1" t="s">
        <v>353</v>
      </c>
      <c r="B263" s="4" t="s">
        <v>149</v>
      </c>
      <c r="C263" s="19">
        <v>500</v>
      </c>
      <c r="D263" s="19">
        <v>0</v>
      </c>
      <c r="E263" s="19">
        <v>500</v>
      </c>
      <c r="F263" s="3">
        <v>46006</v>
      </c>
      <c r="G263" s="1" t="s">
        <v>11</v>
      </c>
      <c r="H263" s="23" t="str">
        <f>LEFT(Table2[[#This Row],['#]],3)</f>
        <v>CRT</v>
      </c>
      <c r="I263" s="24" t="str">
        <f>TEXT(Table2[[#This Row],[Rev. Date]],"yyyy-mm")</f>
        <v>2025-12</v>
      </c>
      <c r="J263" s="24">
        <f>IFERROR(Table2[[#This Row],[Exps.]]/Table2[[#This Row],[Allocated]],0)</f>
        <v>0</v>
      </c>
      <c r="K263" s="24" t="str">
        <f>IF(Table2[[#This Row],[Balance]]&lt;0,"Over","Within")</f>
        <v>Within</v>
      </c>
      <c r="L263" s="25">
        <f>IF(Table2[[#This Row],[Balance]]&lt;0, -Table2[[#This Row],[Balance]], 0)</f>
        <v>0</v>
      </c>
      <c r="M263" s="25" t="str">
        <f>IF(Table2[[#This Row],[Closed]]="Yes","Closed","Open")</f>
        <v>Open</v>
      </c>
      <c r="N263" s="26">
        <f>Table2[[#This Row],[Rev. Date]]-DATE(2025,10,25)</f>
        <v>51</v>
      </c>
    </row>
    <row r="264" spans="1:14" ht="15" thickBot="1" x14ac:dyDescent="0.35">
      <c r="A264" s="1" t="s">
        <v>354</v>
      </c>
      <c r="B264" s="4" t="s">
        <v>149</v>
      </c>
      <c r="C264" s="19">
        <v>400</v>
      </c>
      <c r="D264" s="19">
        <v>0</v>
      </c>
      <c r="E264" s="19">
        <v>400</v>
      </c>
      <c r="F264" s="3">
        <v>46006</v>
      </c>
      <c r="G264" s="1" t="s">
        <v>11</v>
      </c>
      <c r="H264" s="23" t="str">
        <f>LEFT(Table2[[#This Row],['#]],3)</f>
        <v>CRT</v>
      </c>
      <c r="I264" s="24" t="str">
        <f>TEXT(Table2[[#This Row],[Rev. Date]],"yyyy-mm")</f>
        <v>2025-12</v>
      </c>
      <c r="J264" s="24">
        <f>IFERROR(Table2[[#This Row],[Exps.]]/Table2[[#This Row],[Allocated]],0)</f>
        <v>0</v>
      </c>
      <c r="K264" s="24" t="str">
        <f>IF(Table2[[#This Row],[Balance]]&lt;0,"Over","Within")</f>
        <v>Within</v>
      </c>
      <c r="L264" s="25">
        <f>IF(Table2[[#This Row],[Balance]]&lt;0, -Table2[[#This Row],[Balance]], 0)</f>
        <v>0</v>
      </c>
      <c r="M264" s="25" t="str">
        <f>IF(Table2[[#This Row],[Closed]]="Yes","Closed","Open")</f>
        <v>Open</v>
      </c>
      <c r="N264" s="26">
        <f>Table2[[#This Row],[Rev. Date]]-DATE(2025,10,25)</f>
        <v>51</v>
      </c>
    </row>
    <row r="265" spans="1:14" ht="15" thickBot="1" x14ac:dyDescent="0.35">
      <c r="A265" s="1" t="s">
        <v>355</v>
      </c>
      <c r="B265" s="4" t="s">
        <v>149</v>
      </c>
      <c r="C265" s="19">
        <v>150</v>
      </c>
      <c r="D265" s="19">
        <v>0</v>
      </c>
      <c r="E265" s="19">
        <v>150</v>
      </c>
      <c r="F265" s="3">
        <v>46014</v>
      </c>
      <c r="G265" s="1" t="s">
        <v>11</v>
      </c>
      <c r="H265" s="23" t="str">
        <f>LEFT(Table2[[#This Row],['#]],3)</f>
        <v>CRT</v>
      </c>
      <c r="I265" s="24" t="str">
        <f>TEXT(Table2[[#This Row],[Rev. Date]],"yyyy-mm")</f>
        <v>2025-12</v>
      </c>
      <c r="J265" s="24">
        <f>IFERROR(Table2[[#This Row],[Exps.]]/Table2[[#This Row],[Allocated]],0)</f>
        <v>0</v>
      </c>
      <c r="K265" s="24" t="str">
        <f>IF(Table2[[#This Row],[Balance]]&lt;0,"Over","Within")</f>
        <v>Within</v>
      </c>
      <c r="L265" s="25">
        <f>IF(Table2[[#This Row],[Balance]]&lt;0, -Table2[[#This Row],[Balance]], 0)</f>
        <v>0</v>
      </c>
      <c r="M265" s="25" t="str">
        <f>IF(Table2[[#This Row],[Closed]]="Yes","Closed","Open")</f>
        <v>Open</v>
      </c>
      <c r="N265" s="26">
        <f>Table2[[#This Row],[Rev. Date]]-DATE(2025,10,25)</f>
        <v>59</v>
      </c>
    </row>
    <row r="266" spans="1:14" ht="15" thickBot="1" x14ac:dyDescent="0.35">
      <c r="A266" s="1" t="s">
        <v>356</v>
      </c>
      <c r="B266" s="4" t="s">
        <v>149</v>
      </c>
      <c r="C266" s="19">
        <v>400</v>
      </c>
      <c r="D266" s="19">
        <v>0</v>
      </c>
      <c r="E266" s="19">
        <v>400</v>
      </c>
      <c r="F266" s="3">
        <v>45973</v>
      </c>
      <c r="G266" s="1" t="s">
        <v>11</v>
      </c>
      <c r="H266" s="23" t="str">
        <f>LEFT(Table2[[#This Row],['#]],3)</f>
        <v>CRT</v>
      </c>
      <c r="I266" s="24" t="str">
        <f>TEXT(Table2[[#This Row],[Rev. Date]],"yyyy-mm")</f>
        <v>2025-11</v>
      </c>
      <c r="J266" s="24">
        <f>IFERROR(Table2[[#This Row],[Exps.]]/Table2[[#This Row],[Allocated]],0)</f>
        <v>0</v>
      </c>
      <c r="K266" s="24" t="str">
        <f>IF(Table2[[#This Row],[Balance]]&lt;0,"Over","Within")</f>
        <v>Within</v>
      </c>
      <c r="L266" s="25">
        <f>IF(Table2[[#This Row],[Balance]]&lt;0, -Table2[[#This Row],[Balance]], 0)</f>
        <v>0</v>
      </c>
      <c r="M266" s="25" t="str">
        <f>IF(Table2[[#This Row],[Closed]]="Yes","Closed","Open")</f>
        <v>Open</v>
      </c>
      <c r="N266" s="26">
        <f>Table2[[#This Row],[Rev. Date]]-DATE(2025,10,25)</f>
        <v>18</v>
      </c>
    </row>
    <row r="267" spans="1:14" ht="15" thickBot="1" x14ac:dyDescent="0.35">
      <c r="A267" s="1" t="s">
        <v>357</v>
      </c>
      <c r="B267" s="4" t="s">
        <v>149</v>
      </c>
      <c r="C267" s="19">
        <v>400</v>
      </c>
      <c r="D267" s="19">
        <v>0</v>
      </c>
      <c r="E267" s="19">
        <v>400</v>
      </c>
      <c r="F267" s="3">
        <v>45973</v>
      </c>
      <c r="G267" s="1" t="s">
        <v>11</v>
      </c>
      <c r="H267" s="23" t="str">
        <f>LEFT(Table2[[#This Row],['#]],3)</f>
        <v>CRT</v>
      </c>
      <c r="I267" s="24" t="str">
        <f>TEXT(Table2[[#This Row],[Rev. Date]],"yyyy-mm")</f>
        <v>2025-11</v>
      </c>
      <c r="J267" s="24">
        <f>IFERROR(Table2[[#This Row],[Exps.]]/Table2[[#This Row],[Allocated]],0)</f>
        <v>0</v>
      </c>
      <c r="K267" s="24" t="str">
        <f>IF(Table2[[#This Row],[Balance]]&lt;0,"Over","Within")</f>
        <v>Within</v>
      </c>
      <c r="L267" s="25">
        <f>IF(Table2[[#This Row],[Balance]]&lt;0, -Table2[[#This Row],[Balance]], 0)</f>
        <v>0</v>
      </c>
      <c r="M267" s="25" t="str">
        <f>IF(Table2[[#This Row],[Closed]]="Yes","Closed","Open")</f>
        <v>Open</v>
      </c>
      <c r="N267" s="26">
        <f>Table2[[#This Row],[Rev. Date]]-DATE(2025,10,25)</f>
        <v>18</v>
      </c>
    </row>
    <row r="268" spans="1:14" ht="15" thickBot="1" x14ac:dyDescent="0.35">
      <c r="A268" s="1" t="s">
        <v>358</v>
      </c>
      <c r="B268" s="1" t="s">
        <v>359</v>
      </c>
      <c r="C268" s="19">
        <v>2500</v>
      </c>
      <c r="D268" s="19">
        <v>0</v>
      </c>
      <c r="E268" s="19">
        <v>2500</v>
      </c>
      <c r="F268" s="3">
        <v>45986</v>
      </c>
      <c r="G268" s="1" t="s">
        <v>11</v>
      </c>
      <c r="H268" s="23" t="str">
        <f>LEFT(Table2[[#This Row],['#]],3)</f>
        <v>CRT</v>
      </c>
      <c r="I268" s="24" t="str">
        <f>TEXT(Table2[[#This Row],[Rev. Date]],"yyyy-mm")</f>
        <v>2025-11</v>
      </c>
      <c r="J268" s="24">
        <f>IFERROR(Table2[[#This Row],[Exps.]]/Table2[[#This Row],[Allocated]],0)</f>
        <v>0</v>
      </c>
      <c r="K268" s="24" t="str">
        <f>IF(Table2[[#This Row],[Balance]]&lt;0,"Over","Within")</f>
        <v>Within</v>
      </c>
      <c r="L268" s="25">
        <f>IF(Table2[[#This Row],[Balance]]&lt;0, -Table2[[#This Row],[Balance]], 0)</f>
        <v>0</v>
      </c>
      <c r="M268" s="25" t="str">
        <f>IF(Table2[[#This Row],[Closed]]="Yes","Closed","Open")</f>
        <v>Open</v>
      </c>
      <c r="N268" s="26">
        <f>Table2[[#This Row],[Rev. Date]]-DATE(2025,10,25)</f>
        <v>31</v>
      </c>
    </row>
    <row r="269" spans="1:14" ht="15" thickBot="1" x14ac:dyDescent="0.35">
      <c r="A269" s="1" t="s">
        <v>360</v>
      </c>
      <c r="B269" s="4" t="s">
        <v>149</v>
      </c>
      <c r="C269" s="19">
        <v>400</v>
      </c>
      <c r="D269" s="19">
        <v>0</v>
      </c>
      <c r="E269" s="19">
        <v>400</v>
      </c>
      <c r="F269" s="3">
        <v>45973</v>
      </c>
      <c r="G269" s="1" t="s">
        <v>11</v>
      </c>
      <c r="H269" s="23" t="str">
        <f>LEFT(Table2[[#This Row],['#]],3)</f>
        <v>CRT</v>
      </c>
      <c r="I269" s="24" t="str">
        <f>TEXT(Table2[[#This Row],[Rev. Date]],"yyyy-mm")</f>
        <v>2025-11</v>
      </c>
      <c r="J269" s="24">
        <f>IFERROR(Table2[[#This Row],[Exps.]]/Table2[[#This Row],[Allocated]],0)</f>
        <v>0</v>
      </c>
      <c r="K269" s="24" t="str">
        <f>IF(Table2[[#This Row],[Balance]]&lt;0,"Over","Within")</f>
        <v>Within</v>
      </c>
      <c r="L269" s="25">
        <f>IF(Table2[[#This Row],[Balance]]&lt;0, -Table2[[#This Row],[Balance]], 0)</f>
        <v>0</v>
      </c>
      <c r="M269" s="25" t="str">
        <f>IF(Table2[[#This Row],[Closed]]="Yes","Closed","Open")</f>
        <v>Open</v>
      </c>
      <c r="N269" s="26">
        <f>Table2[[#This Row],[Rev. Date]]-DATE(2025,10,25)</f>
        <v>18</v>
      </c>
    </row>
    <row r="270" spans="1:14" ht="15" thickBot="1" x14ac:dyDescent="0.35">
      <c r="A270" s="1" t="s">
        <v>361</v>
      </c>
      <c r="B270" s="4" t="s">
        <v>149</v>
      </c>
      <c r="C270" s="19">
        <v>400</v>
      </c>
      <c r="D270" s="19">
        <v>0</v>
      </c>
      <c r="E270" s="19">
        <v>400</v>
      </c>
      <c r="F270" s="3">
        <v>46006</v>
      </c>
      <c r="G270" s="1" t="s">
        <v>11</v>
      </c>
      <c r="H270" s="23" t="str">
        <f>LEFT(Table2[[#This Row],['#]],3)</f>
        <v>CRT</v>
      </c>
      <c r="I270" s="24" t="str">
        <f>TEXT(Table2[[#This Row],[Rev. Date]],"yyyy-mm")</f>
        <v>2025-12</v>
      </c>
      <c r="J270" s="24">
        <f>IFERROR(Table2[[#This Row],[Exps.]]/Table2[[#This Row],[Allocated]],0)</f>
        <v>0</v>
      </c>
      <c r="K270" s="24" t="str">
        <f>IF(Table2[[#This Row],[Balance]]&lt;0,"Over","Within")</f>
        <v>Within</v>
      </c>
      <c r="L270" s="25">
        <f>IF(Table2[[#This Row],[Balance]]&lt;0, -Table2[[#This Row],[Balance]], 0)</f>
        <v>0</v>
      </c>
      <c r="M270" s="25" t="str">
        <f>IF(Table2[[#This Row],[Closed]]="Yes","Closed","Open")</f>
        <v>Open</v>
      </c>
      <c r="N270" s="26">
        <f>Table2[[#This Row],[Rev. Date]]-DATE(2025,10,25)</f>
        <v>51</v>
      </c>
    </row>
    <row r="271" spans="1:14" ht="15" thickBot="1" x14ac:dyDescent="0.35">
      <c r="A271" s="1" t="s">
        <v>362</v>
      </c>
      <c r="B271" s="1" t="s">
        <v>363</v>
      </c>
      <c r="C271" s="19">
        <v>1500</v>
      </c>
      <c r="D271" s="19">
        <v>0</v>
      </c>
      <c r="E271" s="19">
        <v>1500</v>
      </c>
      <c r="F271" s="3">
        <v>45978</v>
      </c>
      <c r="G271" s="1" t="s">
        <v>11</v>
      </c>
      <c r="H271" s="23" t="str">
        <f>LEFT(Table2[[#This Row],['#]],3)</f>
        <v>CRT</v>
      </c>
      <c r="I271" s="24" t="str">
        <f>TEXT(Table2[[#This Row],[Rev. Date]],"yyyy-mm")</f>
        <v>2025-11</v>
      </c>
      <c r="J271" s="24">
        <f>IFERROR(Table2[[#This Row],[Exps.]]/Table2[[#This Row],[Allocated]],0)</f>
        <v>0</v>
      </c>
      <c r="K271" s="24" t="str">
        <f>IF(Table2[[#This Row],[Balance]]&lt;0,"Over","Within")</f>
        <v>Within</v>
      </c>
      <c r="L271" s="25">
        <f>IF(Table2[[#This Row],[Balance]]&lt;0, -Table2[[#This Row],[Balance]], 0)</f>
        <v>0</v>
      </c>
      <c r="M271" s="25" t="str">
        <f>IF(Table2[[#This Row],[Closed]]="Yes","Closed","Open")</f>
        <v>Open</v>
      </c>
      <c r="N271" s="26">
        <f>Table2[[#This Row],[Rev. Date]]-DATE(2025,10,25)</f>
        <v>23</v>
      </c>
    </row>
    <row r="272" spans="1:14" ht="21" thickBot="1" x14ac:dyDescent="0.35">
      <c r="A272" s="1" t="s">
        <v>364</v>
      </c>
      <c r="B272" s="1" t="s">
        <v>365</v>
      </c>
      <c r="C272" s="19">
        <v>2400</v>
      </c>
      <c r="D272" s="19">
        <v>0</v>
      </c>
      <c r="E272" s="19">
        <v>2400</v>
      </c>
      <c r="F272" s="3">
        <v>46006</v>
      </c>
      <c r="G272" s="1" t="s">
        <v>11</v>
      </c>
      <c r="H272" s="23" t="str">
        <f>LEFT(Table2[[#This Row],['#]],3)</f>
        <v>CRT</v>
      </c>
      <c r="I272" s="24" t="str">
        <f>TEXT(Table2[[#This Row],[Rev. Date]],"yyyy-mm")</f>
        <v>2025-12</v>
      </c>
      <c r="J272" s="24">
        <f>IFERROR(Table2[[#This Row],[Exps.]]/Table2[[#This Row],[Allocated]],0)</f>
        <v>0</v>
      </c>
      <c r="K272" s="24" t="str">
        <f>IF(Table2[[#This Row],[Balance]]&lt;0,"Over","Within")</f>
        <v>Within</v>
      </c>
      <c r="L272" s="25">
        <f>IF(Table2[[#This Row],[Balance]]&lt;0, -Table2[[#This Row],[Balance]], 0)</f>
        <v>0</v>
      </c>
      <c r="M272" s="25" t="str">
        <f>IF(Table2[[#This Row],[Closed]]="Yes","Closed","Open")</f>
        <v>Open</v>
      </c>
      <c r="N272" s="26">
        <f>Table2[[#This Row],[Rev. Date]]-DATE(2025,10,25)</f>
        <v>51</v>
      </c>
    </row>
    <row r="273" spans="1:14" ht="15" thickBot="1" x14ac:dyDescent="0.35">
      <c r="A273" s="1" t="s">
        <v>366</v>
      </c>
      <c r="B273" s="4" t="s">
        <v>149</v>
      </c>
      <c r="C273" s="19">
        <v>200</v>
      </c>
      <c r="D273" s="19">
        <v>0</v>
      </c>
      <c r="E273" s="19">
        <v>200</v>
      </c>
      <c r="F273" s="3">
        <v>46070</v>
      </c>
      <c r="G273" s="1" t="s">
        <v>11</v>
      </c>
      <c r="H273" s="23" t="str">
        <f>LEFT(Table2[[#This Row],['#]],3)</f>
        <v>CRT</v>
      </c>
      <c r="I273" s="24" t="str">
        <f>TEXT(Table2[[#This Row],[Rev. Date]],"yyyy-mm")</f>
        <v>2026-02</v>
      </c>
      <c r="J273" s="24">
        <f>IFERROR(Table2[[#This Row],[Exps.]]/Table2[[#This Row],[Allocated]],0)</f>
        <v>0</v>
      </c>
      <c r="K273" s="24" t="str">
        <f>IF(Table2[[#This Row],[Balance]]&lt;0,"Over","Within")</f>
        <v>Within</v>
      </c>
      <c r="L273" s="25">
        <f>IF(Table2[[#This Row],[Balance]]&lt;0, -Table2[[#This Row],[Balance]], 0)</f>
        <v>0</v>
      </c>
      <c r="M273" s="25" t="str">
        <f>IF(Table2[[#This Row],[Closed]]="Yes","Closed","Open")</f>
        <v>Open</v>
      </c>
      <c r="N273" s="26">
        <f>Table2[[#This Row],[Rev. Date]]-DATE(2025,10,25)</f>
        <v>115</v>
      </c>
    </row>
    <row r="274" spans="1:14" ht="15" thickBot="1" x14ac:dyDescent="0.35">
      <c r="A274" s="1" t="s">
        <v>367</v>
      </c>
      <c r="B274" s="4" t="s">
        <v>149</v>
      </c>
      <c r="C274" s="19">
        <v>400</v>
      </c>
      <c r="D274" s="19">
        <v>398.08</v>
      </c>
      <c r="E274" s="19">
        <v>1.92</v>
      </c>
      <c r="F274" s="3">
        <v>45973</v>
      </c>
      <c r="G274" s="1" t="s">
        <v>2</v>
      </c>
      <c r="H274" s="23" t="str">
        <f>LEFT(Table2[[#This Row],['#]],3)</f>
        <v>CRT</v>
      </c>
      <c r="I274" s="24" t="str">
        <f>TEXT(Table2[[#This Row],[Rev. Date]],"yyyy-mm")</f>
        <v>2025-11</v>
      </c>
      <c r="J274" s="24">
        <f>IFERROR(Table2[[#This Row],[Exps.]]/Table2[[#This Row],[Allocated]],0)</f>
        <v>0.99519999999999997</v>
      </c>
      <c r="K274" s="24" t="str">
        <f>IF(Table2[[#This Row],[Balance]]&lt;0,"Over","Within")</f>
        <v>Within</v>
      </c>
      <c r="L274" s="25">
        <f>IF(Table2[[#This Row],[Balance]]&lt;0, -Table2[[#This Row],[Balance]], 0)</f>
        <v>0</v>
      </c>
      <c r="M274" s="25" t="str">
        <f>IF(Table2[[#This Row],[Closed]]="Yes","Closed","Open")</f>
        <v>Closed</v>
      </c>
      <c r="N274" s="26">
        <f>Table2[[#This Row],[Rev. Date]]-DATE(2025,10,25)</f>
        <v>18</v>
      </c>
    </row>
    <row r="275" spans="1:14" ht="15" thickBot="1" x14ac:dyDescent="0.35">
      <c r="A275" s="1" t="s">
        <v>368</v>
      </c>
      <c r="B275" s="4" t="s">
        <v>149</v>
      </c>
      <c r="C275" s="19">
        <v>400</v>
      </c>
      <c r="D275" s="19">
        <v>0</v>
      </c>
      <c r="E275" s="19">
        <v>400</v>
      </c>
      <c r="F275" s="3">
        <v>45993</v>
      </c>
      <c r="G275" s="1" t="s">
        <v>11</v>
      </c>
      <c r="H275" s="23" t="str">
        <f>LEFT(Table2[[#This Row],['#]],3)</f>
        <v>CRT</v>
      </c>
      <c r="I275" s="24" t="str">
        <f>TEXT(Table2[[#This Row],[Rev. Date]],"yyyy-mm")</f>
        <v>2025-12</v>
      </c>
      <c r="J275" s="24">
        <f>IFERROR(Table2[[#This Row],[Exps.]]/Table2[[#This Row],[Allocated]],0)</f>
        <v>0</v>
      </c>
      <c r="K275" s="24" t="str">
        <f>IF(Table2[[#This Row],[Balance]]&lt;0,"Over","Within")</f>
        <v>Within</v>
      </c>
      <c r="L275" s="25">
        <f>IF(Table2[[#This Row],[Balance]]&lt;0, -Table2[[#This Row],[Balance]], 0)</f>
        <v>0</v>
      </c>
      <c r="M275" s="25" t="str">
        <f>IF(Table2[[#This Row],[Closed]]="Yes","Closed","Open")</f>
        <v>Open</v>
      </c>
      <c r="N275" s="26">
        <f>Table2[[#This Row],[Rev. Date]]-DATE(2025,10,25)</f>
        <v>38</v>
      </c>
    </row>
    <row r="276" spans="1:14" ht="15" thickBot="1" x14ac:dyDescent="0.35">
      <c r="A276" s="1" t="s">
        <v>369</v>
      </c>
      <c r="B276" s="4" t="s">
        <v>149</v>
      </c>
      <c r="C276" s="19">
        <v>400</v>
      </c>
      <c r="D276" s="19">
        <v>400</v>
      </c>
      <c r="E276" s="19">
        <v>0</v>
      </c>
      <c r="F276" s="3">
        <v>46014</v>
      </c>
      <c r="G276" s="1" t="s">
        <v>2</v>
      </c>
      <c r="H276" s="23" t="str">
        <f>LEFT(Table2[[#This Row],['#]],3)</f>
        <v>CRT</v>
      </c>
      <c r="I276" s="24" t="str">
        <f>TEXT(Table2[[#This Row],[Rev. Date]],"yyyy-mm")</f>
        <v>2025-12</v>
      </c>
      <c r="J276" s="24">
        <f>IFERROR(Table2[[#This Row],[Exps.]]/Table2[[#This Row],[Allocated]],0)</f>
        <v>1</v>
      </c>
      <c r="K276" s="24" t="str">
        <f>IF(Table2[[#This Row],[Balance]]&lt;0,"Over","Within")</f>
        <v>Within</v>
      </c>
      <c r="L276" s="25">
        <f>IF(Table2[[#This Row],[Balance]]&lt;0, -Table2[[#This Row],[Balance]], 0)</f>
        <v>0</v>
      </c>
      <c r="M276" s="25" t="str">
        <f>IF(Table2[[#This Row],[Closed]]="Yes","Closed","Open")</f>
        <v>Closed</v>
      </c>
      <c r="N276" s="26">
        <f>Table2[[#This Row],[Rev. Date]]-DATE(2025,10,25)</f>
        <v>59</v>
      </c>
    </row>
    <row r="277" spans="1:14" ht="15" thickBot="1" x14ac:dyDescent="0.35">
      <c r="A277" s="1" t="s">
        <v>370</v>
      </c>
      <c r="B277" s="4" t="s">
        <v>149</v>
      </c>
      <c r="C277" s="19">
        <v>90</v>
      </c>
      <c r="D277" s="19">
        <v>0</v>
      </c>
      <c r="E277" s="19">
        <v>90</v>
      </c>
      <c r="F277" s="3">
        <v>45989</v>
      </c>
      <c r="G277" s="1" t="s">
        <v>11</v>
      </c>
      <c r="H277" s="23" t="str">
        <f>LEFT(Table2[[#This Row],['#]],3)</f>
        <v>CRT</v>
      </c>
      <c r="I277" s="24" t="str">
        <f>TEXT(Table2[[#This Row],[Rev. Date]],"yyyy-mm")</f>
        <v>2025-11</v>
      </c>
      <c r="J277" s="24">
        <f>IFERROR(Table2[[#This Row],[Exps.]]/Table2[[#This Row],[Allocated]],0)</f>
        <v>0</v>
      </c>
      <c r="K277" s="24" t="str">
        <f>IF(Table2[[#This Row],[Balance]]&lt;0,"Over","Within")</f>
        <v>Within</v>
      </c>
      <c r="L277" s="25">
        <f>IF(Table2[[#This Row],[Balance]]&lt;0, -Table2[[#This Row],[Balance]], 0)</f>
        <v>0</v>
      </c>
      <c r="M277" s="25" t="str">
        <f>IF(Table2[[#This Row],[Closed]]="Yes","Closed","Open")</f>
        <v>Open</v>
      </c>
      <c r="N277" s="26">
        <f>Table2[[#This Row],[Rev. Date]]-DATE(2025,10,25)</f>
        <v>34</v>
      </c>
    </row>
    <row r="278" spans="1:14" ht="15" thickBot="1" x14ac:dyDescent="0.35">
      <c r="A278" s="1" t="s">
        <v>371</v>
      </c>
      <c r="B278" s="4" t="s">
        <v>149</v>
      </c>
      <c r="C278" s="19">
        <v>200</v>
      </c>
      <c r="D278" s="19">
        <v>0</v>
      </c>
      <c r="E278" s="19">
        <v>200</v>
      </c>
      <c r="F278" s="3">
        <v>46000</v>
      </c>
      <c r="G278" s="1" t="s">
        <v>11</v>
      </c>
      <c r="H278" s="23" t="str">
        <f>LEFT(Table2[[#This Row],['#]],3)</f>
        <v>CRT</v>
      </c>
      <c r="I278" s="24" t="str">
        <f>TEXT(Table2[[#This Row],[Rev. Date]],"yyyy-mm")</f>
        <v>2025-12</v>
      </c>
      <c r="J278" s="24">
        <f>IFERROR(Table2[[#This Row],[Exps.]]/Table2[[#This Row],[Allocated]],0)</f>
        <v>0</v>
      </c>
      <c r="K278" s="24" t="str">
        <f>IF(Table2[[#This Row],[Balance]]&lt;0,"Over","Within")</f>
        <v>Within</v>
      </c>
      <c r="L278" s="25">
        <f>IF(Table2[[#This Row],[Balance]]&lt;0, -Table2[[#This Row],[Balance]], 0)</f>
        <v>0</v>
      </c>
      <c r="M278" s="25" t="str">
        <f>IF(Table2[[#This Row],[Closed]]="Yes","Closed","Open")</f>
        <v>Open</v>
      </c>
      <c r="N278" s="26">
        <f>Table2[[#This Row],[Rev. Date]]-DATE(2025,10,25)</f>
        <v>45</v>
      </c>
    </row>
    <row r="279" spans="1:14" ht="15" thickBot="1" x14ac:dyDescent="0.35">
      <c r="A279" s="1" t="s">
        <v>372</v>
      </c>
      <c r="B279" s="4" t="s">
        <v>149</v>
      </c>
      <c r="C279" s="19">
        <v>90</v>
      </c>
      <c r="D279" s="19">
        <v>0</v>
      </c>
      <c r="E279" s="19">
        <v>90</v>
      </c>
      <c r="F279" s="3">
        <v>45989</v>
      </c>
      <c r="G279" s="1" t="s">
        <v>11</v>
      </c>
      <c r="H279" s="23" t="str">
        <f>LEFT(Table2[[#This Row],['#]],3)</f>
        <v>CRT</v>
      </c>
      <c r="I279" s="24" t="str">
        <f>TEXT(Table2[[#This Row],[Rev. Date]],"yyyy-mm")</f>
        <v>2025-11</v>
      </c>
      <c r="J279" s="24">
        <f>IFERROR(Table2[[#This Row],[Exps.]]/Table2[[#This Row],[Allocated]],0)</f>
        <v>0</v>
      </c>
      <c r="K279" s="24" t="str">
        <f>IF(Table2[[#This Row],[Balance]]&lt;0,"Over","Within")</f>
        <v>Within</v>
      </c>
      <c r="L279" s="25">
        <f>IF(Table2[[#This Row],[Balance]]&lt;0, -Table2[[#This Row],[Balance]], 0)</f>
        <v>0</v>
      </c>
      <c r="M279" s="25" t="str">
        <f>IF(Table2[[#This Row],[Closed]]="Yes","Closed","Open")</f>
        <v>Open</v>
      </c>
      <c r="N279" s="26">
        <f>Table2[[#This Row],[Rev. Date]]-DATE(2025,10,25)</f>
        <v>34</v>
      </c>
    </row>
    <row r="280" spans="1:14" ht="15" thickBot="1" x14ac:dyDescent="0.35">
      <c r="A280" s="1" t="s">
        <v>373</v>
      </c>
      <c r="B280" s="4" t="s">
        <v>149</v>
      </c>
      <c r="C280" s="19">
        <v>400</v>
      </c>
      <c r="D280" s="19">
        <v>0</v>
      </c>
      <c r="E280" s="19">
        <v>400</v>
      </c>
      <c r="F280" s="3">
        <v>46003</v>
      </c>
      <c r="G280" s="1" t="s">
        <v>11</v>
      </c>
      <c r="H280" s="23" t="str">
        <f>LEFT(Table2[[#This Row],['#]],3)</f>
        <v>CRT</v>
      </c>
      <c r="I280" s="24" t="str">
        <f>TEXT(Table2[[#This Row],[Rev. Date]],"yyyy-mm")</f>
        <v>2025-12</v>
      </c>
      <c r="J280" s="24">
        <f>IFERROR(Table2[[#This Row],[Exps.]]/Table2[[#This Row],[Allocated]],0)</f>
        <v>0</v>
      </c>
      <c r="K280" s="24" t="str">
        <f>IF(Table2[[#This Row],[Balance]]&lt;0,"Over","Within")</f>
        <v>Within</v>
      </c>
      <c r="L280" s="25">
        <f>IF(Table2[[#This Row],[Balance]]&lt;0, -Table2[[#This Row],[Balance]], 0)</f>
        <v>0</v>
      </c>
      <c r="M280" s="25" t="str">
        <f>IF(Table2[[#This Row],[Closed]]="Yes","Closed","Open")</f>
        <v>Open</v>
      </c>
      <c r="N280" s="26">
        <f>Table2[[#This Row],[Rev. Date]]-DATE(2025,10,25)</f>
        <v>48</v>
      </c>
    </row>
    <row r="281" spans="1:14" ht="15" thickBot="1" x14ac:dyDescent="0.35">
      <c r="A281" s="1" t="s">
        <v>374</v>
      </c>
      <c r="B281" s="1" t="s">
        <v>375</v>
      </c>
      <c r="C281" s="19">
        <v>1500</v>
      </c>
      <c r="D281" s="19">
        <v>0</v>
      </c>
      <c r="E281" s="19">
        <v>1500</v>
      </c>
      <c r="F281" s="3">
        <v>46014</v>
      </c>
      <c r="G281" s="1" t="s">
        <v>11</v>
      </c>
      <c r="H281" s="23" t="str">
        <f>LEFT(Table2[[#This Row],['#]],3)</f>
        <v>CRT</v>
      </c>
      <c r="I281" s="24" t="str">
        <f>TEXT(Table2[[#This Row],[Rev. Date]],"yyyy-mm")</f>
        <v>2025-12</v>
      </c>
      <c r="J281" s="24">
        <f>IFERROR(Table2[[#This Row],[Exps.]]/Table2[[#This Row],[Allocated]],0)</f>
        <v>0</v>
      </c>
      <c r="K281" s="24" t="str">
        <f>IF(Table2[[#This Row],[Balance]]&lt;0,"Over","Within")</f>
        <v>Within</v>
      </c>
      <c r="L281" s="25">
        <f>IF(Table2[[#This Row],[Balance]]&lt;0, -Table2[[#This Row],[Balance]], 0)</f>
        <v>0</v>
      </c>
      <c r="M281" s="25" t="str">
        <f>IF(Table2[[#This Row],[Closed]]="Yes","Closed","Open")</f>
        <v>Open</v>
      </c>
      <c r="N281" s="26">
        <f>Table2[[#This Row],[Rev. Date]]-DATE(2025,10,25)</f>
        <v>59</v>
      </c>
    </row>
    <row r="282" spans="1:14" ht="15" thickBot="1" x14ac:dyDescent="0.35">
      <c r="A282" s="1" t="s">
        <v>376</v>
      </c>
      <c r="B282" s="4" t="s">
        <v>149</v>
      </c>
      <c r="C282" s="19">
        <v>250</v>
      </c>
      <c r="D282" s="19">
        <v>0</v>
      </c>
      <c r="E282" s="19">
        <v>250</v>
      </c>
      <c r="F282" s="3">
        <v>46006</v>
      </c>
      <c r="G282" s="1" t="s">
        <v>11</v>
      </c>
      <c r="H282" s="23" t="str">
        <f>LEFT(Table2[[#This Row],['#]],3)</f>
        <v>CRT</v>
      </c>
      <c r="I282" s="24" t="str">
        <f>TEXT(Table2[[#This Row],[Rev. Date]],"yyyy-mm")</f>
        <v>2025-12</v>
      </c>
      <c r="J282" s="24">
        <f>IFERROR(Table2[[#This Row],[Exps.]]/Table2[[#This Row],[Allocated]],0)</f>
        <v>0</v>
      </c>
      <c r="K282" s="24" t="str">
        <f>IF(Table2[[#This Row],[Balance]]&lt;0,"Over","Within")</f>
        <v>Within</v>
      </c>
      <c r="L282" s="25">
        <f>IF(Table2[[#This Row],[Balance]]&lt;0, -Table2[[#This Row],[Balance]], 0)</f>
        <v>0</v>
      </c>
      <c r="M282" s="25" t="str">
        <f>IF(Table2[[#This Row],[Closed]]="Yes","Closed","Open")</f>
        <v>Open</v>
      </c>
      <c r="N282" s="26">
        <f>Table2[[#This Row],[Rev. Date]]-DATE(2025,10,25)</f>
        <v>51</v>
      </c>
    </row>
    <row r="283" spans="1:14" ht="15" thickBot="1" x14ac:dyDescent="0.35">
      <c r="A283" s="1" t="s">
        <v>377</v>
      </c>
      <c r="B283" s="4" t="s">
        <v>149</v>
      </c>
      <c r="C283" s="19">
        <v>100</v>
      </c>
      <c r="D283" s="19">
        <v>0</v>
      </c>
      <c r="E283" s="19">
        <v>100</v>
      </c>
      <c r="F283" s="3">
        <v>45980</v>
      </c>
      <c r="G283" s="1" t="s">
        <v>11</v>
      </c>
      <c r="H283" s="23" t="str">
        <f>LEFT(Table2[[#This Row],['#]],3)</f>
        <v>CRT</v>
      </c>
      <c r="I283" s="24" t="str">
        <f>TEXT(Table2[[#This Row],[Rev. Date]],"yyyy-mm")</f>
        <v>2025-11</v>
      </c>
      <c r="J283" s="24">
        <f>IFERROR(Table2[[#This Row],[Exps.]]/Table2[[#This Row],[Allocated]],0)</f>
        <v>0</v>
      </c>
      <c r="K283" s="24" t="str">
        <f>IF(Table2[[#This Row],[Balance]]&lt;0,"Over","Within")</f>
        <v>Within</v>
      </c>
      <c r="L283" s="25">
        <f>IF(Table2[[#This Row],[Balance]]&lt;0, -Table2[[#This Row],[Balance]], 0)</f>
        <v>0</v>
      </c>
      <c r="M283" s="25" t="str">
        <f>IF(Table2[[#This Row],[Closed]]="Yes","Closed","Open")</f>
        <v>Open</v>
      </c>
      <c r="N283" s="26">
        <f>Table2[[#This Row],[Rev. Date]]-DATE(2025,10,25)</f>
        <v>25</v>
      </c>
    </row>
    <row r="284" spans="1:14" ht="15" thickBot="1" x14ac:dyDescent="0.35">
      <c r="A284" s="1" t="s">
        <v>378</v>
      </c>
      <c r="B284" s="4" t="s">
        <v>149</v>
      </c>
      <c r="C284" s="19">
        <v>400</v>
      </c>
      <c r="D284" s="19">
        <v>0</v>
      </c>
      <c r="E284" s="19">
        <v>400</v>
      </c>
      <c r="F284" s="3">
        <v>46005</v>
      </c>
      <c r="G284" s="1" t="s">
        <v>11</v>
      </c>
      <c r="H284" s="23" t="str">
        <f>LEFT(Table2[[#This Row],['#]],3)</f>
        <v>CRT</v>
      </c>
      <c r="I284" s="24" t="str">
        <f>TEXT(Table2[[#This Row],[Rev. Date]],"yyyy-mm")</f>
        <v>2025-12</v>
      </c>
      <c r="J284" s="24">
        <f>IFERROR(Table2[[#This Row],[Exps.]]/Table2[[#This Row],[Allocated]],0)</f>
        <v>0</v>
      </c>
      <c r="K284" s="24" t="str">
        <f>IF(Table2[[#This Row],[Balance]]&lt;0,"Over","Within")</f>
        <v>Within</v>
      </c>
      <c r="L284" s="25">
        <f>IF(Table2[[#This Row],[Balance]]&lt;0, -Table2[[#This Row],[Balance]], 0)</f>
        <v>0</v>
      </c>
      <c r="M284" s="25" t="str">
        <f>IF(Table2[[#This Row],[Closed]]="Yes","Closed","Open")</f>
        <v>Open</v>
      </c>
      <c r="N284" s="26">
        <f>Table2[[#This Row],[Rev. Date]]-DATE(2025,10,25)</f>
        <v>50</v>
      </c>
    </row>
    <row r="285" spans="1:14" ht="15" thickBot="1" x14ac:dyDescent="0.35">
      <c r="A285" s="1" t="s">
        <v>379</v>
      </c>
      <c r="B285" s="4" t="s">
        <v>149</v>
      </c>
      <c r="C285" s="19">
        <v>100</v>
      </c>
      <c r="D285" s="19">
        <v>0</v>
      </c>
      <c r="E285" s="19">
        <v>100</v>
      </c>
      <c r="F285" s="3">
        <v>45980</v>
      </c>
      <c r="G285" s="1" t="s">
        <v>11</v>
      </c>
      <c r="H285" s="23" t="str">
        <f>LEFT(Table2[[#This Row],['#]],3)</f>
        <v>CRT</v>
      </c>
      <c r="I285" s="24" t="str">
        <f>TEXT(Table2[[#This Row],[Rev. Date]],"yyyy-mm")</f>
        <v>2025-11</v>
      </c>
      <c r="J285" s="24">
        <f>IFERROR(Table2[[#This Row],[Exps.]]/Table2[[#This Row],[Allocated]],0)</f>
        <v>0</v>
      </c>
      <c r="K285" s="24" t="str">
        <f>IF(Table2[[#This Row],[Balance]]&lt;0,"Over","Within")</f>
        <v>Within</v>
      </c>
      <c r="L285" s="25">
        <f>IF(Table2[[#This Row],[Balance]]&lt;0, -Table2[[#This Row],[Balance]], 0)</f>
        <v>0</v>
      </c>
      <c r="M285" s="25" t="str">
        <f>IF(Table2[[#This Row],[Closed]]="Yes","Closed","Open")</f>
        <v>Open</v>
      </c>
      <c r="N285" s="26">
        <f>Table2[[#This Row],[Rev. Date]]-DATE(2025,10,25)</f>
        <v>25</v>
      </c>
    </row>
    <row r="286" spans="1:14" ht="15" thickBot="1" x14ac:dyDescent="0.35">
      <c r="A286" s="1" t="s">
        <v>380</v>
      </c>
      <c r="B286" s="4" t="s">
        <v>149</v>
      </c>
      <c r="C286" s="19">
        <v>400</v>
      </c>
      <c r="D286" s="19">
        <v>0</v>
      </c>
      <c r="E286" s="19">
        <v>400</v>
      </c>
      <c r="F286" s="3">
        <v>46014</v>
      </c>
      <c r="G286" s="1" t="s">
        <v>11</v>
      </c>
      <c r="H286" s="23" t="str">
        <f>LEFT(Table2[[#This Row],['#]],3)</f>
        <v>CRT</v>
      </c>
      <c r="I286" s="24" t="str">
        <f>TEXT(Table2[[#This Row],[Rev. Date]],"yyyy-mm")</f>
        <v>2025-12</v>
      </c>
      <c r="J286" s="24">
        <f>IFERROR(Table2[[#This Row],[Exps.]]/Table2[[#This Row],[Allocated]],0)</f>
        <v>0</v>
      </c>
      <c r="K286" s="24" t="str">
        <f>IF(Table2[[#This Row],[Balance]]&lt;0,"Over","Within")</f>
        <v>Within</v>
      </c>
      <c r="L286" s="25">
        <f>IF(Table2[[#This Row],[Balance]]&lt;0, -Table2[[#This Row],[Balance]], 0)</f>
        <v>0</v>
      </c>
      <c r="M286" s="25" t="str">
        <f>IF(Table2[[#This Row],[Closed]]="Yes","Closed","Open")</f>
        <v>Open</v>
      </c>
      <c r="N286" s="26">
        <f>Table2[[#This Row],[Rev. Date]]-DATE(2025,10,25)</f>
        <v>59</v>
      </c>
    </row>
    <row r="287" spans="1:14" ht="15" thickBot="1" x14ac:dyDescent="0.35">
      <c r="A287" s="1" t="s">
        <v>381</v>
      </c>
      <c r="B287" s="4" t="s">
        <v>149</v>
      </c>
      <c r="C287" s="19">
        <v>400</v>
      </c>
      <c r="D287" s="19">
        <v>0</v>
      </c>
      <c r="E287" s="19">
        <v>400</v>
      </c>
      <c r="F287" s="3">
        <v>46006</v>
      </c>
      <c r="G287" s="1" t="s">
        <v>11</v>
      </c>
      <c r="H287" s="23" t="str">
        <f>LEFT(Table2[[#This Row],['#]],3)</f>
        <v>CRT</v>
      </c>
      <c r="I287" s="24" t="str">
        <f>TEXT(Table2[[#This Row],[Rev. Date]],"yyyy-mm")</f>
        <v>2025-12</v>
      </c>
      <c r="J287" s="24">
        <f>IFERROR(Table2[[#This Row],[Exps.]]/Table2[[#This Row],[Allocated]],0)</f>
        <v>0</v>
      </c>
      <c r="K287" s="24" t="str">
        <f>IF(Table2[[#This Row],[Balance]]&lt;0,"Over","Within")</f>
        <v>Within</v>
      </c>
      <c r="L287" s="25">
        <f>IF(Table2[[#This Row],[Balance]]&lt;0, -Table2[[#This Row],[Balance]], 0)</f>
        <v>0</v>
      </c>
      <c r="M287" s="25" t="str">
        <f>IF(Table2[[#This Row],[Closed]]="Yes","Closed","Open")</f>
        <v>Open</v>
      </c>
      <c r="N287" s="26">
        <f>Table2[[#This Row],[Rev. Date]]-DATE(2025,10,25)</f>
        <v>51</v>
      </c>
    </row>
    <row r="288" spans="1:14" ht="15" thickBot="1" x14ac:dyDescent="0.35">
      <c r="A288" s="1" t="s">
        <v>382</v>
      </c>
      <c r="B288" s="1" t="s">
        <v>60</v>
      </c>
      <c r="C288" s="19">
        <v>2500</v>
      </c>
      <c r="D288" s="19">
        <v>0</v>
      </c>
      <c r="E288" s="19">
        <v>2500</v>
      </c>
      <c r="F288" s="3">
        <v>46006</v>
      </c>
      <c r="G288" s="1" t="s">
        <v>11</v>
      </c>
      <c r="H288" s="23" t="str">
        <f>LEFT(Table2[[#This Row],['#]],3)</f>
        <v>CRT</v>
      </c>
      <c r="I288" s="24" t="str">
        <f>TEXT(Table2[[#This Row],[Rev. Date]],"yyyy-mm")</f>
        <v>2025-12</v>
      </c>
      <c r="J288" s="24">
        <f>IFERROR(Table2[[#This Row],[Exps.]]/Table2[[#This Row],[Allocated]],0)</f>
        <v>0</v>
      </c>
      <c r="K288" s="24" t="str">
        <f>IF(Table2[[#This Row],[Balance]]&lt;0,"Over","Within")</f>
        <v>Within</v>
      </c>
      <c r="L288" s="25">
        <f>IF(Table2[[#This Row],[Balance]]&lt;0, -Table2[[#This Row],[Balance]], 0)</f>
        <v>0</v>
      </c>
      <c r="M288" s="25" t="str">
        <f>IF(Table2[[#This Row],[Closed]]="Yes","Closed","Open")</f>
        <v>Open</v>
      </c>
      <c r="N288" s="26">
        <f>Table2[[#This Row],[Rev. Date]]-DATE(2025,10,25)</f>
        <v>51</v>
      </c>
    </row>
    <row r="289" spans="1:14" ht="15" thickBot="1" x14ac:dyDescent="0.35">
      <c r="A289" s="1" t="s">
        <v>383</v>
      </c>
      <c r="B289" s="4" t="s">
        <v>149</v>
      </c>
      <c r="C289" s="19">
        <v>100</v>
      </c>
      <c r="D289" s="19">
        <v>0</v>
      </c>
      <c r="E289" s="19">
        <v>100</v>
      </c>
      <c r="F289" s="3">
        <v>45980</v>
      </c>
      <c r="G289" s="1" t="s">
        <v>11</v>
      </c>
      <c r="H289" s="23" t="str">
        <f>LEFT(Table2[[#This Row],['#]],3)</f>
        <v>CRT</v>
      </c>
      <c r="I289" s="24" t="str">
        <f>TEXT(Table2[[#This Row],[Rev. Date]],"yyyy-mm")</f>
        <v>2025-11</v>
      </c>
      <c r="J289" s="24">
        <f>IFERROR(Table2[[#This Row],[Exps.]]/Table2[[#This Row],[Allocated]],0)</f>
        <v>0</v>
      </c>
      <c r="K289" s="24" t="str">
        <f>IF(Table2[[#This Row],[Balance]]&lt;0,"Over","Within")</f>
        <v>Within</v>
      </c>
      <c r="L289" s="25">
        <f>IF(Table2[[#This Row],[Balance]]&lt;0, -Table2[[#This Row],[Balance]], 0)</f>
        <v>0</v>
      </c>
      <c r="M289" s="25" t="str">
        <f>IF(Table2[[#This Row],[Closed]]="Yes","Closed","Open")</f>
        <v>Open</v>
      </c>
      <c r="N289" s="26">
        <f>Table2[[#This Row],[Rev. Date]]-DATE(2025,10,25)</f>
        <v>25</v>
      </c>
    </row>
    <row r="290" spans="1:14" ht="15" thickBot="1" x14ac:dyDescent="0.35">
      <c r="A290" s="1" t="s">
        <v>384</v>
      </c>
      <c r="B290" s="4" t="s">
        <v>149</v>
      </c>
      <c r="C290" s="19">
        <v>1650</v>
      </c>
      <c r="D290" s="19">
        <v>0</v>
      </c>
      <c r="E290" s="19">
        <v>1650</v>
      </c>
      <c r="F290" s="3">
        <v>46006</v>
      </c>
      <c r="G290" s="1" t="s">
        <v>11</v>
      </c>
      <c r="H290" s="23" t="str">
        <f>LEFT(Table2[[#This Row],['#]],3)</f>
        <v>CRT</v>
      </c>
      <c r="I290" s="24" t="str">
        <f>TEXT(Table2[[#This Row],[Rev. Date]],"yyyy-mm")</f>
        <v>2025-12</v>
      </c>
      <c r="J290" s="24">
        <f>IFERROR(Table2[[#This Row],[Exps.]]/Table2[[#This Row],[Allocated]],0)</f>
        <v>0</v>
      </c>
      <c r="K290" s="24" t="str">
        <f>IF(Table2[[#This Row],[Balance]]&lt;0,"Over","Within")</f>
        <v>Within</v>
      </c>
      <c r="L290" s="25">
        <f>IF(Table2[[#This Row],[Balance]]&lt;0, -Table2[[#This Row],[Balance]], 0)</f>
        <v>0</v>
      </c>
      <c r="M290" s="25" t="str">
        <f>IF(Table2[[#This Row],[Closed]]="Yes","Closed","Open")</f>
        <v>Open</v>
      </c>
      <c r="N290" s="26">
        <f>Table2[[#This Row],[Rev. Date]]-DATE(2025,10,25)</f>
        <v>51</v>
      </c>
    </row>
    <row r="291" spans="1:14" ht="15" thickBot="1" x14ac:dyDescent="0.35">
      <c r="A291" s="1" t="s">
        <v>385</v>
      </c>
      <c r="B291" s="4" t="s">
        <v>149</v>
      </c>
      <c r="C291" s="19">
        <v>100</v>
      </c>
      <c r="D291" s="19">
        <v>0</v>
      </c>
      <c r="E291" s="19">
        <v>100</v>
      </c>
      <c r="F291" s="3">
        <v>45980</v>
      </c>
      <c r="G291" s="1" t="s">
        <v>11</v>
      </c>
      <c r="H291" s="23" t="str">
        <f>LEFT(Table2[[#This Row],['#]],3)</f>
        <v>CRT</v>
      </c>
      <c r="I291" s="24" t="str">
        <f>TEXT(Table2[[#This Row],[Rev. Date]],"yyyy-mm")</f>
        <v>2025-11</v>
      </c>
      <c r="J291" s="24">
        <f>IFERROR(Table2[[#This Row],[Exps.]]/Table2[[#This Row],[Allocated]],0)</f>
        <v>0</v>
      </c>
      <c r="K291" s="24" t="str">
        <f>IF(Table2[[#This Row],[Balance]]&lt;0,"Over","Within")</f>
        <v>Within</v>
      </c>
      <c r="L291" s="25">
        <f>IF(Table2[[#This Row],[Balance]]&lt;0, -Table2[[#This Row],[Balance]], 0)</f>
        <v>0</v>
      </c>
      <c r="M291" s="25" t="str">
        <f>IF(Table2[[#This Row],[Closed]]="Yes","Closed","Open")</f>
        <v>Open</v>
      </c>
      <c r="N291" s="26">
        <f>Table2[[#This Row],[Rev. Date]]-DATE(2025,10,25)</f>
        <v>25</v>
      </c>
    </row>
    <row r="292" spans="1:14" ht="15" thickBot="1" x14ac:dyDescent="0.35">
      <c r="A292" s="1" t="s">
        <v>386</v>
      </c>
      <c r="B292" s="4" t="s">
        <v>149</v>
      </c>
      <c r="C292" s="19">
        <v>150</v>
      </c>
      <c r="D292" s="19">
        <v>0</v>
      </c>
      <c r="E292" s="19">
        <v>150</v>
      </c>
      <c r="F292" s="3">
        <v>46084</v>
      </c>
      <c r="G292" s="1" t="s">
        <v>11</v>
      </c>
      <c r="H292" s="23" t="str">
        <f>LEFT(Table2[[#This Row],['#]],3)</f>
        <v>CRT</v>
      </c>
      <c r="I292" s="24" t="str">
        <f>TEXT(Table2[[#This Row],[Rev. Date]],"yyyy-mm")</f>
        <v>2026-03</v>
      </c>
      <c r="J292" s="24">
        <f>IFERROR(Table2[[#This Row],[Exps.]]/Table2[[#This Row],[Allocated]],0)</f>
        <v>0</v>
      </c>
      <c r="K292" s="24" t="str">
        <f>IF(Table2[[#This Row],[Balance]]&lt;0,"Over","Within")</f>
        <v>Within</v>
      </c>
      <c r="L292" s="25">
        <f>IF(Table2[[#This Row],[Balance]]&lt;0, -Table2[[#This Row],[Balance]], 0)</f>
        <v>0</v>
      </c>
      <c r="M292" s="25" t="str">
        <f>IF(Table2[[#This Row],[Closed]]="Yes","Closed","Open")</f>
        <v>Open</v>
      </c>
      <c r="N292" s="26">
        <f>Table2[[#This Row],[Rev. Date]]-DATE(2025,10,25)</f>
        <v>129</v>
      </c>
    </row>
    <row r="293" spans="1:14" ht="15" thickBot="1" x14ac:dyDescent="0.35">
      <c r="A293" s="1" t="s">
        <v>387</v>
      </c>
      <c r="B293" s="4" t="s">
        <v>149</v>
      </c>
      <c r="C293" s="19">
        <v>150</v>
      </c>
      <c r="D293" s="19">
        <v>0</v>
      </c>
      <c r="E293" s="19">
        <v>150</v>
      </c>
      <c r="F293" s="3">
        <v>45719</v>
      </c>
      <c r="G293" s="1" t="s">
        <v>11</v>
      </c>
      <c r="H293" s="23" t="str">
        <f>LEFT(Table2[[#This Row],['#]],3)</f>
        <v>CRT</v>
      </c>
      <c r="I293" s="24" t="str">
        <f>TEXT(Table2[[#This Row],[Rev. Date]],"yyyy-mm")</f>
        <v>2025-03</v>
      </c>
      <c r="J293" s="24">
        <f>IFERROR(Table2[[#This Row],[Exps.]]/Table2[[#This Row],[Allocated]],0)</f>
        <v>0</v>
      </c>
      <c r="K293" s="24" t="str">
        <f>IF(Table2[[#This Row],[Balance]]&lt;0,"Over","Within")</f>
        <v>Within</v>
      </c>
      <c r="L293" s="25">
        <f>IF(Table2[[#This Row],[Balance]]&lt;0, -Table2[[#This Row],[Balance]], 0)</f>
        <v>0</v>
      </c>
      <c r="M293" s="25" t="str">
        <f>IF(Table2[[#This Row],[Closed]]="Yes","Closed","Open")</f>
        <v>Open</v>
      </c>
      <c r="N293" s="26">
        <f>Table2[[#This Row],[Rev. Date]]-DATE(2025,10,25)</f>
        <v>-236</v>
      </c>
    </row>
    <row r="294" spans="1:14" ht="15" thickBot="1" x14ac:dyDescent="0.35">
      <c r="A294" s="1" t="s">
        <v>388</v>
      </c>
      <c r="B294" s="4" t="s">
        <v>149</v>
      </c>
      <c r="C294" s="19">
        <v>90</v>
      </c>
      <c r="D294" s="19">
        <v>0</v>
      </c>
      <c r="E294" s="19">
        <v>90</v>
      </c>
      <c r="F294" s="3">
        <v>45989</v>
      </c>
      <c r="G294" s="1" t="s">
        <v>11</v>
      </c>
      <c r="H294" s="23" t="str">
        <f>LEFT(Table2[[#This Row],['#]],3)</f>
        <v>CRT</v>
      </c>
      <c r="I294" s="24" t="str">
        <f>TEXT(Table2[[#This Row],[Rev. Date]],"yyyy-mm")</f>
        <v>2025-11</v>
      </c>
      <c r="J294" s="24">
        <f>IFERROR(Table2[[#This Row],[Exps.]]/Table2[[#This Row],[Allocated]],0)</f>
        <v>0</v>
      </c>
      <c r="K294" s="24" t="str">
        <f>IF(Table2[[#This Row],[Balance]]&lt;0,"Over","Within")</f>
        <v>Within</v>
      </c>
      <c r="L294" s="25">
        <f>IF(Table2[[#This Row],[Balance]]&lt;0, -Table2[[#This Row],[Balance]], 0)</f>
        <v>0</v>
      </c>
      <c r="M294" s="25" t="str">
        <f>IF(Table2[[#This Row],[Closed]]="Yes","Closed","Open")</f>
        <v>Open</v>
      </c>
      <c r="N294" s="26">
        <f>Table2[[#This Row],[Rev. Date]]-DATE(2025,10,25)</f>
        <v>34</v>
      </c>
    </row>
    <row r="295" spans="1:14" ht="15" thickBot="1" x14ac:dyDescent="0.35">
      <c r="A295" s="1" t="s">
        <v>389</v>
      </c>
      <c r="B295" s="4" t="s">
        <v>149</v>
      </c>
      <c r="C295" s="19">
        <v>90</v>
      </c>
      <c r="D295" s="19">
        <v>0</v>
      </c>
      <c r="E295" s="19">
        <v>90</v>
      </c>
      <c r="F295" s="3">
        <v>45986</v>
      </c>
      <c r="G295" s="1" t="s">
        <v>11</v>
      </c>
      <c r="H295" s="23" t="str">
        <f>LEFT(Table2[[#This Row],['#]],3)</f>
        <v>CRT</v>
      </c>
      <c r="I295" s="24" t="str">
        <f>TEXT(Table2[[#This Row],[Rev. Date]],"yyyy-mm")</f>
        <v>2025-11</v>
      </c>
      <c r="J295" s="24">
        <f>IFERROR(Table2[[#This Row],[Exps.]]/Table2[[#This Row],[Allocated]],0)</f>
        <v>0</v>
      </c>
      <c r="K295" s="24" t="str">
        <f>IF(Table2[[#This Row],[Balance]]&lt;0,"Over","Within")</f>
        <v>Within</v>
      </c>
      <c r="L295" s="25">
        <f>IF(Table2[[#This Row],[Balance]]&lt;0, -Table2[[#This Row],[Balance]], 0)</f>
        <v>0</v>
      </c>
      <c r="M295" s="25" t="str">
        <f>IF(Table2[[#This Row],[Closed]]="Yes","Closed","Open")</f>
        <v>Open</v>
      </c>
      <c r="N295" s="26">
        <f>Table2[[#This Row],[Rev. Date]]-DATE(2025,10,25)</f>
        <v>31</v>
      </c>
    </row>
    <row r="296" spans="1:14" ht="15" thickBot="1" x14ac:dyDescent="0.35">
      <c r="A296" s="1" t="s">
        <v>390</v>
      </c>
      <c r="B296" s="4" t="s">
        <v>149</v>
      </c>
      <c r="C296" s="19">
        <v>90</v>
      </c>
      <c r="D296" s="19">
        <v>0</v>
      </c>
      <c r="E296" s="19">
        <v>90</v>
      </c>
      <c r="F296" s="3">
        <v>45986</v>
      </c>
      <c r="G296" s="1" t="s">
        <v>11</v>
      </c>
      <c r="H296" s="23" t="str">
        <f>LEFT(Table2[[#This Row],['#]],3)</f>
        <v>CRT</v>
      </c>
      <c r="I296" s="24" t="str">
        <f>TEXT(Table2[[#This Row],[Rev. Date]],"yyyy-mm")</f>
        <v>2025-11</v>
      </c>
      <c r="J296" s="24">
        <f>IFERROR(Table2[[#This Row],[Exps.]]/Table2[[#This Row],[Allocated]],0)</f>
        <v>0</v>
      </c>
      <c r="K296" s="24" t="str">
        <f>IF(Table2[[#This Row],[Balance]]&lt;0,"Over","Within")</f>
        <v>Within</v>
      </c>
      <c r="L296" s="25">
        <f>IF(Table2[[#This Row],[Balance]]&lt;0, -Table2[[#This Row],[Balance]], 0)</f>
        <v>0</v>
      </c>
      <c r="M296" s="25" t="str">
        <f>IF(Table2[[#This Row],[Closed]]="Yes","Closed","Open")</f>
        <v>Open</v>
      </c>
      <c r="N296" s="26">
        <f>Table2[[#This Row],[Rev. Date]]-DATE(2025,10,25)</f>
        <v>31</v>
      </c>
    </row>
    <row r="297" spans="1:14" ht="15" thickBot="1" x14ac:dyDescent="0.35">
      <c r="A297" s="1" t="s">
        <v>391</v>
      </c>
      <c r="B297" s="4" t="s">
        <v>149</v>
      </c>
      <c r="C297" s="19">
        <v>100</v>
      </c>
      <c r="D297" s="19">
        <v>0</v>
      </c>
      <c r="E297" s="19">
        <v>100</v>
      </c>
      <c r="F297" s="3">
        <v>45987</v>
      </c>
      <c r="G297" s="1" t="s">
        <v>11</v>
      </c>
      <c r="H297" s="23" t="str">
        <f>LEFT(Table2[[#This Row],['#]],3)</f>
        <v>CRT</v>
      </c>
      <c r="I297" s="24" t="str">
        <f>TEXT(Table2[[#This Row],[Rev. Date]],"yyyy-mm")</f>
        <v>2025-11</v>
      </c>
      <c r="J297" s="24">
        <f>IFERROR(Table2[[#This Row],[Exps.]]/Table2[[#This Row],[Allocated]],0)</f>
        <v>0</v>
      </c>
      <c r="K297" s="24" t="str">
        <f>IF(Table2[[#This Row],[Balance]]&lt;0,"Over","Within")</f>
        <v>Within</v>
      </c>
      <c r="L297" s="25">
        <f>IF(Table2[[#This Row],[Balance]]&lt;0, -Table2[[#This Row],[Balance]], 0)</f>
        <v>0</v>
      </c>
      <c r="M297" s="25" t="str">
        <f>IF(Table2[[#This Row],[Closed]]="Yes","Closed","Open")</f>
        <v>Open</v>
      </c>
      <c r="N297" s="26">
        <f>Table2[[#This Row],[Rev. Date]]-DATE(2025,10,25)</f>
        <v>32</v>
      </c>
    </row>
    <row r="298" spans="1:14" ht="15" thickBot="1" x14ac:dyDescent="0.35">
      <c r="A298" s="1" t="s">
        <v>392</v>
      </c>
      <c r="B298" s="1" t="s">
        <v>99</v>
      </c>
      <c r="C298" s="19">
        <v>1500</v>
      </c>
      <c r="D298" s="19">
        <v>0</v>
      </c>
      <c r="E298" s="19">
        <v>1500</v>
      </c>
      <c r="F298" s="3">
        <v>45986</v>
      </c>
      <c r="G298" s="1" t="s">
        <v>11</v>
      </c>
      <c r="H298" s="23" t="str">
        <f>LEFT(Table2[[#This Row],['#]],3)</f>
        <v>CRT</v>
      </c>
      <c r="I298" s="24" t="str">
        <f>TEXT(Table2[[#This Row],[Rev. Date]],"yyyy-mm")</f>
        <v>2025-11</v>
      </c>
      <c r="J298" s="24">
        <f>IFERROR(Table2[[#This Row],[Exps.]]/Table2[[#This Row],[Allocated]],0)</f>
        <v>0</v>
      </c>
      <c r="K298" s="24" t="str">
        <f>IF(Table2[[#This Row],[Balance]]&lt;0,"Over","Within")</f>
        <v>Within</v>
      </c>
      <c r="L298" s="25">
        <f>IF(Table2[[#This Row],[Balance]]&lt;0, -Table2[[#This Row],[Balance]], 0)</f>
        <v>0</v>
      </c>
      <c r="M298" s="25" t="str">
        <f>IF(Table2[[#This Row],[Closed]]="Yes","Closed","Open")</f>
        <v>Open</v>
      </c>
      <c r="N298" s="26">
        <f>Table2[[#This Row],[Rev. Date]]-DATE(2025,10,25)</f>
        <v>31</v>
      </c>
    </row>
    <row r="299" spans="1:14" ht="15" thickBot="1" x14ac:dyDescent="0.35">
      <c r="A299" s="1" t="s">
        <v>393</v>
      </c>
      <c r="B299" s="4" t="s">
        <v>149</v>
      </c>
      <c r="C299" s="19">
        <v>500</v>
      </c>
      <c r="D299" s="19">
        <v>0</v>
      </c>
      <c r="E299" s="19">
        <v>500</v>
      </c>
      <c r="F299" s="3">
        <v>46006</v>
      </c>
      <c r="G299" s="1" t="s">
        <v>11</v>
      </c>
      <c r="H299" s="23" t="str">
        <f>LEFT(Table2[[#This Row],['#]],3)</f>
        <v>CRT</v>
      </c>
      <c r="I299" s="24" t="str">
        <f>TEXT(Table2[[#This Row],[Rev. Date]],"yyyy-mm")</f>
        <v>2025-12</v>
      </c>
      <c r="J299" s="24">
        <f>IFERROR(Table2[[#This Row],[Exps.]]/Table2[[#This Row],[Allocated]],0)</f>
        <v>0</v>
      </c>
      <c r="K299" s="24" t="str">
        <f>IF(Table2[[#This Row],[Balance]]&lt;0,"Over","Within")</f>
        <v>Within</v>
      </c>
      <c r="L299" s="25">
        <f>IF(Table2[[#This Row],[Balance]]&lt;0, -Table2[[#This Row],[Balance]], 0)</f>
        <v>0</v>
      </c>
      <c r="M299" s="25" t="str">
        <f>IF(Table2[[#This Row],[Closed]]="Yes","Closed","Open")</f>
        <v>Open</v>
      </c>
      <c r="N299" s="26">
        <f>Table2[[#This Row],[Rev. Date]]-DATE(2025,10,25)</f>
        <v>51</v>
      </c>
    </row>
    <row r="300" spans="1:14" ht="15" thickBot="1" x14ac:dyDescent="0.35">
      <c r="A300" s="1" t="s">
        <v>394</v>
      </c>
      <c r="B300" s="4" t="s">
        <v>149</v>
      </c>
      <c r="C300" s="19">
        <v>90</v>
      </c>
      <c r="D300" s="19">
        <v>0</v>
      </c>
      <c r="E300" s="19">
        <v>90</v>
      </c>
      <c r="F300" s="3">
        <v>45987</v>
      </c>
      <c r="G300" s="1" t="s">
        <v>11</v>
      </c>
      <c r="H300" s="23" t="str">
        <f>LEFT(Table2[[#This Row],['#]],3)</f>
        <v>CRT</v>
      </c>
      <c r="I300" s="24" t="str">
        <f>TEXT(Table2[[#This Row],[Rev. Date]],"yyyy-mm")</f>
        <v>2025-11</v>
      </c>
      <c r="J300" s="24">
        <f>IFERROR(Table2[[#This Row],[Exps.]]/Table2[[#This Row],[Allocated]],0)</f>
        <v>0</v>
      </c>
      <c r="K300" s="24" t="str">
        <f>IF(Table2[[#This Row],[Balance]]&lt;0,"Over","Within")</f>
        <v>Within</v>
      </c>
      <c r="L300" s="25">
        <f>IF(Table2[[#This Row],[Balance]]&lt;0, -Table2[[#This Row],[Balance]], 0)</f>
        <v>0</v>
      </c>
      <c r="M300" s="25" t="str">
        <f>IF(Table2[[#This Row],[Closed]]="Yes","Closed","Open")</f>
        <v>Open</v>
      </c>
      <c r="N300" s="26">
        <f>Table2[[#This Row],[Rev. Date]]-DATE(2025,10,25)</f>
        <v>32</v>
      </c>
    </row>
    <row r="301" spans="1:14" ht="15" thickBot="1" x14ac:dyDescent="0.35">
      <c r="A301" s="1" t="s">
        <v>395</v>
      </c>
      <c r="B301" s="1" t="s">
        <v>396</v>
      </c>
      <c r="C301" s="19">
        <v>1500</v>
      </c>
      <c r="D301" s="19">
        <v>0</v>
      </c>
      <c r="E301" s="19">
        <v>1500</v>
      </c>
      <c r="F301" s="3">
        <v>45999</v>
      </c>
      <c r="G301" s="1" t="s">
        <v>11</v>
      </c>
      <c r="H301" s="23" t="str">
        <f>LEFT(Table2[[#This Row],['#]],3)</f>
        <v>CRT</v>
      </c>
      <c r="I301" s="24" t="str">
        <f>TEXT(Table2[[#This Row],[Rev. Date]],"yyyy-mm")</f>
        <v>2025-12</v>
      </c>
      <c r="J301" s="24">
        <f>IFERROR(Table2[[#This Row],[Exps.]]/Table2[[#This Row],[Allocated]],0)</f>
        <v>0</v>
      </c>
      <c r="K301" s="24" t="str">
        <f>IF(Table2[[#This Row],[Balance]]&lt;0,"Over","Within")</f>
        <v>Within</v>
      </c>
      <c r="L301" s="25">
        <f>IF(Table2[[#This Row],[Balance]]&lt;0, -Table2[[#This Row],[Balance]], 0)</f>
        <v>0</v>
      </c>
      <c r="M301" s="25" t="str">
        <f>IF(Table2[[#This Row],[Closed]]="Yes","Closed","Open")</f>
        <v>Open</v>
      </c>
      <c r="N301" s="26">
        <f>Table2[[#This Row],[Rev. Date]]-DATE(2025,10,25)</f>
        <v>44</v>
      </c>
    </row>
    <row r="302" spans="1:14" ht="15" thickBot="1" x14ac:dyDescent="0.35">
      <c r="A302" s="1" t="s">
        <v>397</v>
      </c>
      <c r="B302" s="4" t="s">
        <v>149</v>
      </c>
      <c r="C302" s="19">
        <v>500</v>
      </c>
      <c r="D302" s="19">
        <v>0</v>
      </c>
      <c r="E302" s="19">
        <v>500</v>
      </c>
      <c r="F302" s="3">
        <v>45999</v>
      </c>
      <c r="G302" s="1" t="s">
        <v>11</v>
      </c>
      <c r="H302" s="23" t="str">
        <f>LEFT(Table2[[#This Row],['#]],3)</f>
        <v>CRT</v>
      </c>
      <c r="I302" s="24" t="str">
        <f>TEXT(Table2[[#This Row],[Rev. Date]],"yyyy-mm")</f>
        <v>2025-12</v>
      </c>
      <c r="J302" s="24">
        <f>IFERROR(Table2[[#This Row],[Exps.]]/Table2[[#This Row],[Allocated]],0)</f>
        <v>0</v>
      </c>
      <c r="K302" s="24" t="str">
        <f>IF(Table2[[#This Row],[Balance]]&lt;0,"Over","Within")</f>
        <v>Within</v>
      </c>
      <c r="L302" s="25">
        <f>IF(Table2[[#This Row],[Balance]]&lt;0, -Table2[[#This Row],[Balance]], 0)</f>
        <v>0</v>
      </c>
      <c r="M302" s="25" t="str">
        <f>IF(Table2[[#This Row],[Closed]]="Yes","Closed","Open")</f>
        <v>Open</v>
      </c>
      <c r="N302" s="26">
        <f>Table2[[#This Row],[Rev. Date]]-DATE(2025,10,25)</f>
        <v>44</v>
      </c>
    </row>
    <row r="303" spans="1:14" ht="21" thickBot="1" x14ac:dyDescent="0.35">
      <c r="A303" s="1" t="s">
        <v>398</v>
      </c>
      <c r="B303" s="1" t="s">
        <v>399</v>
      </c>
      <c r="C303" s="19">
        <v>1114.3</v>
      </c>
      <c r="D303" s="19">
        <v>0</v>
      </c>
      <c r="E303" s="19">
        <v>1114.3</v>
      </c>
      <c r="F303" s="3">
        <v>45978</v>
      </c>
      <c r="G303" s="1" t="s">
        <v>11</v>
      </c>
      <c r="H303" s="23" t="str">
        <f>LEFT(Table2[[#This Row],['#]],3)</f>
        <v>CRT</v>
      </c>
      <c r="I303" s="24" t="str">
        <f>TEXT(Table2[[#This Row],[Rev. Date]],"yyyy-mm")</f>
        <v>2025-11</v>
      </c>
      <c r="J303" s="24">
        <f>IFERROR(Table2[[#This Row],[Exps.]]/Table2[[#This Row],[Allocated]],0)</f>
        <v>0</v>
      </c>
      <c r="K303" s="24" t="str">
        <f>IF(Table2[[#This Row],[Balance]]&lt;0,"Over","Within")</f>
        <v>Within</v>
      </c>
      <c r="L303" s="25">
        <f>IF(Table2[[#This Row],[Balance]]&lt;0, -Table2[[#This Row],[Balance]], 0)</f>
        <v>0</v>
      </c>
      <c r="M303" s="25" t="str">
        <f>IF(Table2[[#This Row],[Closed]]="Yes","Closed","Open")</f>
        <v>Open</v>
      </c>
      <c r="N303" s="26">
        <f>Table2[[#This Row],[Rev. Date]]-DATE(2025,10,25)</f>
        <v>23</v>
      </c>
    </row>
    <row r="304" spans="1:14" ht="15" thickBot="1" x14ac:dyDescent="0.35">
      <c r="A304" s="1" t="s">
        <v>400</v>
      </c>
      <c r="B304" s="4" t="s">
        <v>149</v>
      </c>
      <c r="C304" s="19">
        <v>500</v>
      </c>
      <c r="D304" s="19">
        <v>0</v>
      </c>
      <c r="E304" s="19">
        <v>500</v>
      </c>
      <c r="F304" s="3">
        <v>45992</v>
      </c>
      <c r="G304" s="1" t="s">
        <v>11</v>
      </c>
      <c r="H304" s="23" t="str">
        <f>LEFT(Table2[[#This Row],['#]],3)</f>
        <v>CRT</v>
      </c>
      <c r="I304" s="24" t="str">
        <f>TEXT(Table2[[#This Row],[Rev. Date]],"yyyy-mm")</f>
        <v>2025-12</v>
      </c>
      <c r="J304" s="24">
        <f>IFERROR(Table2[[#This Row],[Exps.]]/Table2[[#This Row],[Allocated]],0)</f>
        <v>0</v>
      </c>
      <c r="K304" s="24" t="str">
        <f>IF(Table2[[#This Row],[Balance]]&lt;0,"Over","Within")</f>
        <v>Within</v>
      </c>
      <c r="L304" s="25">
        <f>IF(Table2[[#This Row],[Balance]]&lt;0, -Table2[[#This Row],[Balance]], 0)</f>
        <v>0</v>
      </c>
      <c r="M304" s="25" t="str">
        <f>IF(Table2[[#This Row],[Closed]]="Yes","Closed","Open")</f>
        <v>Open</v>
      </c>
      <c r="N304" s="26">
        <f>Table2[[#This Row],[Rev. Date]]-DATE(2025,10,25)</f>
        <v>37</v>
      </c>
    </row>
    <row r="305" spans="1:14" ht="15" thickBot="1" x14ac:dyDescent="0.35">
      <c r="A305" s="1" t="s">
        <v>401</v>
      </c>
      <c r="B305" s="1" t="s">
        <v>402</v>
      </c>
      <c r="C305" s="19">
        <v>1900</v>
      </c>
      <c r="D305" s="19">
        <v>0</v>
      </c>
      <c r="E305" s="19">
        <v>1900</v>
      </c>
      <c r="F305" s="3">
        <v>46084</v>
      </c>
      <c r="G305" s="1" t="s">
        <v>11</v>
      </c>
      <c r="H305" s="23" t="str">
        <f>LEFT(Table2[[#This Row],['#]],3)</f>
        <v>CRT</v>
      </c>
      <c r="I305" s="24" t="str">
        <f>TEXT(Table2[[#This Row],[Rev. Date]],"yyyy-mm")</f>
        <v>2026-03</v>
      </c>
      <c r="J305" s="24">
        <f>IFERROR(Table2[[#This Row],[Exps.]]/Table2[[#This Row],[Allocated]],0)</f>
        <v>0</v>
      </c>
      <c r="K305" s="24" t="str">
        <f>IF(Table2[[#This Row],[Balance]]&lt;0,"Over","Within")</f>
        <v>Within</v>
      </c>
      <c r="L305" s="25">
        <f>IF(Table2[[#This Row],[Balance]]&lt;0, -Table2[[#This Row],[Balance]], 0)</f>
        <v>0</v>
      </c>
      <c r="M305" s="25" t="str">
        <f>IF(Table2[[#This Row],[Closed]]="Yes","Closed","Open")</f>
        <v>Open</v>
      </c>
      <c r="N305" s="26">
        <f>Table2[[#This Row],[Rev. Date]]-DATE(2025,10,25)</f>
        <v>129</v>
      </c>
    </row>
    <row r="306" spans="1:14" ht="15" thickBot="1" x14ac:dyDescent="0.35">
      <c r="A306" s="1" t="s">
        <v>403</v>
      </c>
      <c r="B306" s="1" t="s">
        <v>33</v>
      </c>
      <c r="C306" s="19">
        <v>700</v>
      </c>
      <c r="D306" s="19">
        <v>0</v>
      </c>
      <c r="E306" s="19">
        <v>700</v>
      </c>
      <c r="F306" s="3">
        <v>45986</v>
      </c>
      <c r="G306" s="1" t="s">
        <v>11</v>
      </c>
      <c r="H306" s="23" t="str">
        <f>LEFT(Table2[[#This Row],['#]],3)</f>
        <v>CRT</v>
      </c>
      <c r="I306" s="24" t="str">
        <f>TEXT(Table2[[#This Row],[Rev. Date]],"yyyy-mm")</f>
        <v>2025-11</v>
      </c>
      <c r="J306" s="24">
        <f>IFERROR(Table2[[#This Row],[Exps.]]/Table2[[#This Row],[Allocated]],0)</f>
        <v>0</v>
      </c>
      <c r="K306" s="24" t="str">
        <f>IF(Table2[[#This Row],[Balance]]&lt;0,"Over","Within")</f>
        <v>Within</v>
      </c>
      <c r="L306" s="25">
        <f>IF(Table2[[#This Row],[Balance]]&lt;0, -Table2[[#This Row],[Balance]], 0)</f>
        <v>0</v>
      </c>
      <c r="M306" s="25" t="str">
        <f>IF(Table2[[#This Row],[Closed]]="Yes","Closed","Open")</f>
        <v>Open</v>
      </c>
      <c r="N306" s="26">
        <f>Table2[[#This Row],[Rev. Date]]-DATE(2025,10,25)</f>
        <v>31</v>
      </c>
    </row>
    <row r="307" spans="1:14" ht="15" thickBot="1" x14ac:dyDescent="0.35">
      <c r="A307" s="1" t="s">
        <v>404</v>
      </c>
      <c r="B307" s="4" t="s">
        <v>149</v>
      </c>
      <c r="C307" s="19">
        <v>500</v>
      </c>
      <c r="D307" s="19">
        <v>0</v>
      </c>
      <c r="E307" s="19">
        <v>500</v>
      </c>
      <c r="F307" s="3">
        <v>46083</v>
      </c>
      <c r="G307" s="1" t="s">
        <v>11</v>
      </c>
      <c r="H307" s="23" t="str">
        <f>LEFT(Table2[[#This Row],['#]],3)</f>
        <v>CRT</v>
      </c>
      <c r="I307" s="24" t="str">
        <f>TEXT(Table2[[#This Row],[Rev. Date]],"yyyy-mm")</f>
        <v>2026-03</v>
      </c>
      <c r="J307" s="24">
        <f>IFERROR(Table2[[#This Row],[Exps.]]/Table2[[#This Row],[Allocated]],0)</f>
        <v>0</v>
      </c>
      <c r="K307" s="24" t="str">
        <f>IF(Table2[[#This Row],[Balance]]&lt;0,"Over","Within")</f>
        <v>Within</v>
      </c>
      <c r="L307" s="25">
        <f>IF(Table2[[#This Row],[Balance]]&lt;0, -Table2[[#This Row],[Balance]], 0)</f>
        <v>0</v>
      </c>
      <c r="M307" s="25" t="str">
        <f>IF(Table2[[#This Row],[Closed]]="Yes","Closed","Open")</f>
        <v>Open</v>
      </c>
      <c r="N307" s="26">
        <f>Table2[[#This Row],[Rev. Date]]-DATE(2025,10,25)</f>
        <v>128</v>
      </c>
    </row>
    <row r="308" spans="1:14" ht="15" thickBot="1" x14ac:dyDescent="0.35">
      <c r="A308" s="1" t="s">
        <v>405</v>
      </c>
      <c r="B308" s="4" t="s">
        <v>149</v>
      </c>
      <c r="C308" s="19">
        <v>1000</v>
      </c>
      <c r="D308" s="19">
        <v>0</v>
      </c>
      <c r="E308" s="19">
        <v>1000</v>
      </c>
      <c r="F308" s="3">
        <v>46031</v>
      </c>
      <c r="G308" s="1" t="s">
        <v>11</v>
      </c>
      <c r="H308" s="23" t="str">
        <f>LEFT(Table2[[#This Row],['#]],3)</f>
        <v>CRT</v>
      </c>
      <c r="I308" s="24" t="str">
        <f>TEXT(Table2[[#This Row],[Rev. Date]],"yyyy-mm")</f>
        <v>2026-01</v>
      </c>
      <c r="J308" s="24">
        <f>IFERROR(Table2[[#This Row],[Exps.]]/Table2[[#This Row],[Allocated]],0)</f>
        <v>0</v>
      </c>
      <c r="K308" s="24" t="str">
        <f>IF(Table2[[#This Row],[Balance]]&lt;0,"Over","Within")</f>
        <v>Within</v>
      </c>
      <c r="L308" s="25">
        <f>IF(Table2[[#This Row],[Balance]]&lt;0, -Table2[[#This Row],[Balance]], 0)</f>
        <v>0</v>
      </c>
      <c r="M308" s="25" t="str">
        <f>IF(Table2[[#This Row],[Closed]]="Yes","Closed","Open")</f>
        <v>Open</v>
      </c>
      <c r="N308" s="26">
        <f>Table2[[#This Row],[Rev. Date]]-DATE(2025,10,25)</f>
        <v>76</v>
      </c>
    </row>
    <row r="309" spans="1:14" ht="15" thickBot="1" x14ac:dyDescent="0.35">
      <c r="A309" s="1" t="s">
        <v>406</v>
      </c>
      <c r="B309" s="4" t="s">
        <v>149</v>
      </c>
      <c r="C309" s="19">
        <v>90</v>
      </c>
      <c r="D309" s="19">
        <v>0</v>
      </c>
      <c r="E309" s="19">
        <v>90</v>
      </c>
      <c r="F309" s="3">
        <v>45987</v>
      </c>
      <c r="G309" s="1" t="s">
        <v>11</v>
      </c>
      <c r="H309" s="23" t="str">
        <f>LEFT(Table2[[#This Row],['#]],3)</f>
        <v>CRT</v>
      </c>
      <c r="I309" s="24" t="str">
        <f>TEXT(Table2[[#This Row],[Rev. Date]],"yyyy-mm")</f>
        <v>2025-11</v>
      </c>
      <c r="J309" s="24">
        <f>IFERROR(Table2[[#This Row],[Exps.]]/Table2[[#This Row],[Allocated]],0)</f>
        <v>0</v>
      </c>
      <c r="K309" s="24" t="str">
        <f>IF(Table2[[#This Row],[Balance]]&lt;0,"Over","Within")</f>
        <v>Within</v>
      </c>
      <c r="L309" s="25">
        <f>IF(Table2[[#This Row],[Balance]]&lt;0, -Table2[[#This Row],[Balance]], 0)</f>
        <v>0</v>
      </c>
      <c r="M309" s="25" t="str">
        <f>IF(Table2[[#This Row],[Closed]]="Yes","Closed","Open")</f>
        <v>Open</v>
      </c>
      <c r="N309" s="26">
        <f>Table2[[#This Row],[Rev. Date]]-DATE(2025,10,25)</f>
        <v>32</v>
      </c>
    </row>
    <row r="310" spans="1:14" ht="21" thickBot="1" x14ac:dyDescent="0.35">
      <c r="A310" s="1" t="s">
        <v>407</v>
      </c>
      <c r="B310" s="1" t="s">
        <v>408</v>
      </c>
      <c r="C310" s="19">
        <v>1500</v>
      </c>
      <c r="D310" s="19">
        <v>0</v>
      </c>
      <c r="E310" s="19">
        <v>1500</v>
      </c>
      <c r="F310" s="3">
        <v>45993</v>
      </c>
      <c r="G310" s="1" t="s">
        <v>11</v>
      </c>
      <c r="H310" s="23" t="str">
        <f>LEFT(Table2[[#This Row],['#]],3)</f>
        <v>CRT</v>
      </c>
      <c r="I310" s="24" t="str">
        <f>TEXT(Table2[[#This Row],[Rev. Date]],"yyyy-mm")</f>
        <v>2025-12</v>
      </c>
      <c r="J310" s="24">
        <f>IFERROR(Table2[[#This Row],[Exps.]]/Table2[[#This Row],[Allocated]],0)</f>
        <v>0</v>
      </c>
      <c r="K310" s="24" t="str">
        <f>IF(Table2[[#This Row],[Balance]]&lt;0,"Over","Within")</f>
        <v>Within</v>
      </c>
      <c r="L310" s="25">
        <f>IF(Table2[[#This Row],[Balance]]&lt;0, -Table2[[#This Row],[Balance]], 0)</f>
        <v>0</v>
      </c>
      <c r="M310" s="25" t="str">
        <f>IF(Table2[[#This Row],[Closed]]="Yes","Closed","Open")</f>
        <v>Open</v>
      </c>
      <c r="N310" s="26">
        <f>Table2[[#This Row],[Rev. Date]]-DATE(2025,10,25)</f>
        <v>38</v>
      </c>
    </row>
    <row r="311" spans="1:14" ht="15" thickBot="1" x14ac:dyDescent="0.35">
      <c r="A311" s="1" t="s">
        <v>409</v>
      </c>
      <c r="B311" s="4" t="s">
        <v>149</v>
      </c>
      <c r="C311" s="19">
        <v>500</v>
      </c>
      <c r="D311" s="19">
        <v>0</v>
      </c>
      <c r="E311" s="19">
        <v>500</v>
      </c>
      <c r="F311" s="3">
        <v>46027</v>
      </c>
      <c r="G311" s="1" t="s">
        <v>11</v>
      </c>
      <c r="H311" s="23" t="str">
        <f>LEFT(Table2[[#This Row],['#]],3)</f>
        <v>CRT</v>
      </c>
      <c r="I311" s="24" t="str">
        <f>TEXT(Table2[[#This Row],[Rev. Date]],"yyyy-mm")</f>
        <v>2026-01</v>
      </c>
      <c r="J311" s="24">
        <f>IFERROR(Table2[[#This Row],[Exps.]]/Table2[[#This Row],[Allocated]],0)</f>
        <v>0</v>
      </c>
      <c r="K311" s="24" t="str">
        <f>IF(Table2[[#This Row],[Balance]]&lt;0,"Over","Within")</f>
        <v>Within</v>
      </c>
      <c r="L311" s="25">
        <f>IF(Table2[[#This Row],[Balance]]&lt;0, -Table2[[#This Row],[Balance]], 0)</f>
        <v>0</v>
      </c>
      <c r="M311" s="25" t="str">
        <f>IF(Table2[[#This Row],[Closed]]="Yes","Closed","Open")</f>
        <v>Open</v>
      </c>
      <c r="N311" s="26">
        <f>Table2[[#This Row],[Rev. Date]]-DATE(2025,10,25)</f>
        <v>72</v>
      </c>
    </row>
    <row r="312" spans="1:14" ht="15" thickBot="1" x14ac:dyDescent="0.35">
      <c r="A312" s="1" t="s">
        <v>410</v>
      </c>
      <c r="B312" s="4" t="s">
        <v>149</v>
      </c>
      <c r="C312" s="19">
        <v>300</v>
      </c>
      <c r="D312" s="19">
        <v>0</v>
      </c>
      <c r="E312" s="19">
        <v>300</v>
      </c>
      <c r="F312" s="3">
        <v>45992</v>
      </c>
      <c r="G312" s="1" t="s">
        <v>11</v>
      </c>
      <c r="H312" s="23" t="str">
        <f>LEFT(Table2[[#This Row],['#]],3)</f>
        <v>CRT</v>
      </c>
      <c r="I312" s="24" t="str">
        <f>TEXT(Table2[[#This Row],[Rev. Date]],"yyyy-mm")</f>
        <v>2025-12</v>
      </c>
      <c r="J312" s="24">
        <f>IFERROR(Table2[[#This Row],[Exps.]]/Table2[[#This Row],[Allocated]],0)</f>
        <v>0</v>
      </c>
      <c r="K312" s="24" t="str">
        <f>IF(Table2[[#This Row],[Balance]]&lt;0,"Over","Within")</f>
        <v>Within</v>
      </c>
      <c r="L312" s="25">
        <f>IF(Table2[[#This Row],[Balance]]&lt;0, -Table2[[#This Row],[Balance]], 0)</f>
        <v>0</v>
      </c>
      <c r="M312" s="25" t="str">
        <f>IF(Table2[[#This Row],[Closed]]="Yes","Closed","Open")</f>
        <v>Open</v>
      </c>
      <c r="N312" s="26">
        <f>Table2[[#This Row],[Rev. Date]]-DATE(2025,10,25)</f>
        <v>37</v>
      </c>
    </row>
    <row r="313" spans="1:14" ht="15" thickBot="1" x14ac:dyDescent="0.35">
      <c r="A313" s="1" t="s">
        <v>411</v>
      </c>
      <c r="B313" s="4" t="s">
        <v>149</v>
      </c>
      <c r="C313" s="19">
        <v>90</v>
      </c>
      <c r="D313" s="19">
        <v>0</v>
      </c>
      <c r="E313" s="19">
        <v>90</v>
      </c>
      <c r="F313" s="3">
        <v>45989</v>
      </c>
      <c r="G313" s="1" t="s">
        <v>11</v>
      </c>
      <c r="H313" s="23" t="str">
        <f>LEFT(Table2[[#This Row],['#]],3)</f>
        <v>CRT</v>
      </c>
      <c r="I313" s="24" t="str">
        <f>TEXT(Table2[[#This Row],[Rev. Date]],"yyyy-mm")</f>
        <v>2025-11</v>
      </c>
      <c r="J313" s="24">
        <f>IFERROR(Table2[[#This Row],[Exps.]]/Table2[[#This Row],[Allocated]],0)</f>
        <v>0</v>
      </c>
      <c r="K313" s="24" t="str">
        <f>IF(Table2[[#This Row],[Balance]]&lt;0,"Over","Within")</f>
        <v>Within</v>
      </c>
      <c r="L313" s="25">
        <f>IF(Table2[[#This Row],[Balance]]&lt;0, -Table2[[#This Row],[Balance]], 0)</f>
        <v>0</v>
      </c>
      <c r="M313" s="25" t="str">
        <f>IF(Table2[[#This Row],[Closed]]="Yes","Closed","Open")</f>
        <v>Open</v>
      </c>
      <c r="N313" s="26">
        <f>Table2[[#This Row],[Rev. Date]]-DATE(2025,10,25)</f>
        <v>34</v>
      </c>
    </row>
    <row r="314" spans="1:14" ht="15" thickBot="1" x14ac:dyDescent="0.35">
      <c r="A314" s="1" t="s">
        <v>412</v>
      </c>
      <c r="B314" s="1" t="s">
        <v>413</v>
      </c>
      <c r="C314" s="19">
        <v>1500</v>
      </c>
      <c r="D314" s="19">
        <v>0</v>
      </c>
      <c r="E314" s="19">
        <v>1500</v>
      </c>
      <c r="F314" s="3">
        <v>45989</v>
      </c>
      <c r="G314" s="1" t="s">
        <v>11</v>
      </c>
      <c r="H314" s="23" t="str">
        <f>LEFT(Table2[[#This Row],['#]],3)</f>
        <v>CRT</v>
      </c>
      <c r="I314" s="24" t="str">
        <f>TEXT(Table2[[#This Row],[Rev. Date]],"yyyy-mm")</f>
        <v>2025-11</v>
      </c>
      <c r="J314" s="24">
        <f>IFERROR(Table2[[#This Row],[Exps.]]/Table2[[#This Row],[Allocated]],0)</f>
        <v>0</v>
      </c>
      <c r="K314" s="24" t="str">
        <f>IF(Table2[[#This Row],[Balance]]&lt;0,"Over","Within")</f>
        <v>Within</v>
      </c>
      <c r="L314" s="25">
        <f>IF(Table2[[#This Row],[Balance]]&lt;0, -Table2[[#This Row],[Balance]], 0)</f>
        <v>0</v>
      </c>
      <c r="M314" s="25" t="str">
        <f>IF(Table2[[#This Row],[Closed]]="Yes","Closed","Open")</f>
        <v>Open</v>
      </c>
      <c r="N314" s="26">
        <f>Table2[[#This Row],[Rev. Date]]-DATE(2025,10,25)</f>
        <v>34</v>
      </c>
    </row>
    <row r="315" spans="1:14" ht="21" thickBot="1" x14ac:dyDescent="0.35">
      <c r="A315" s="1" t="s">
        <v>414</v>
      </c>
      <c r="B315" s="1" t="s">
        <v>415</v>
      </c>
      <c r="C315" s="19">
        <v>1500</v>
      </c>
      <c r="D315" s="19">
        <v>0</v>
      </c>
      <c r="E315" s="19">
        <v>1500</v>
      </c>
      <c r="F315" s="3">
        <v>45988</v>
      </c>
      <c r="G315" s="1" t="s">
        <v>11</v>
      </c>
      <c r="H315" s="23" t="str">
        <f>LEFT(Table2[[#This Row],['#]],3)</f>
        <v>CRT</v>
      </c>
      <c r="I315" s="24" t="str">
        <f>TEXT(Table2[[#This Row],[Rev. Date]],"yyyy-mm")</f>
        <v>2025-11</v>
      </c>
      <c r="J315" s="24">
        <f>IFERROR(Table2[[#This Row],[Exps.]]/Table2[[#This Row],[Allocated]],0)</f>
        <v>0</v>
      </c>
      <c r="K315" s="24" t="str">
        <f>IF(Table2[[#This Row],[Balance]]&lt;0,"Over","Within")</f>
        <v>Within</v>
      </c>
      <c r="L315" s="25">
        <f>IF(Table2[[#This Row],[Balance]]&lt;0, -Table2[[#This Row],[Balance]], 0)</f>
        <v>0</v>
      </c>
      <c r="M315" s="25" t="str">
        <f>IF(Table2[[#This Row],[Closed]]="Yes","Closed","Open")</f>
        <v>Open</v>
      </c>
      <c r="N315" s="26">
        <f>Table2[[#This Row],[Rev. Date]]-DATE(2025,10,25)</f>
        <v>33</v>
      </c>
    </row>
    <row r="316" spans="1:14" ht="15" thickBot="1" x14ac:dyDescent="0.35">
      <c r="A316" s="1" t="s">
        <v>416</v>
      </c>
      <c r="B316" s="4" t="s">
        <v>149</v>
      </c>
      <c r="C316" s="19">
        <v>150</v>
      </c>
      <c r="D316" s="19">
        <v>0</v>
      </c>
      <c r="E316" s="19">
        <v>150</v>
      </c>
      <c r="F316" s="3">
        <v>46087</v>
      </c>
      <c r="G316" s="1" t="s">
        <v>11</v>
      </c>
      <c r="H316" s="23" t="str">
        <f>LEFT(Table2[[#This Row],['#]],3)</f>
        <v>CRT</v>
      </c>
      <c r="I316" s="24" t="str">
        <f>TEXT(Table2[[#This Row],[Rev. Date]],"yyyy-mm")</f>
        <v>2026-03</v>
      </c>
      <c r="J316" s="24">
        <f>IFERROR(Table2[[#This Row],[Exps.]]/Table2[[#This Row],[Allocated]],0)</f>
        <v>0</v>
      </c>
      <c r="K316" s="24" t="str">
        <f>IF(Table2[[#This Row],[Balance]]&lt;0,"Over","Within")</f>
        <v>Within</v>
      </c>
      <c r="L316" s="25">
        <f>IF(Table2[[#This Row],[Balance]]&lt;0, -Table2[[#This Row],[Balance]], 0)</f>
        <v>0</v>
      </c>
      <c r="M316" s="25" t="str">
        <f>IF(Table2[[#This Row],[Closed]]="Yes","Closed","Open")</f>
        <v>Open</v>
      </c>
      <c r="N316" s="26">
        <f>Table2[[#This Row],[Rev. Date]]-DATE(2025,10,25)</f>
        <v>132</v>
      </c>
    </row>
    <row r="317" spans="1:14" ht="15" thickBot="1" x14ac:dyDescent="0.35">
      <c r="A317" s="1" t="s">
        <v>417</v>
      </c>
      <c r="B317" s="4" t="s">
        <v>149</v>
      </c>
      <c r="C317" s="19">
        <v>250</v>
      </c>
      <c r="D317" s="19">
        <v>0</v>
      </c>
      <c r="E317" s="19">
        <v>250</v>
      </c>
      <c r="F317" s="3">
        <v>45993</v>
      </c>
      <c r="G317" s="1" t="s">
        <v>11</v>
      </c>
      <c r="H317" s="23" t="str">
        <f>LEFT(Table2[[#This Row],['#]],3)</f>
        <v>CRT</v>
      </c>
      <c r="I317" s="24" t="str">
        <f>TEXT(Table2[[#This Row],[Rev. Date]],"yyyy-mm")</f>
        <v>2025-12</v>
      </c>
      <c r="J317" s="24">
        <f>IFERROR(Table2[[#This Row],[Exps.]]/Table2[[#This Row],[Allocated]],0)</f>
        <v>0</v>
      </c>
      <c r="K317" s="24" t="str">
        <f>IF(Table2[[#This Row],[Balance]]&lt;0,"Over","Within")</f>
        <v>Within</v>
      </c>
      <c r="L317" s="25">
        <f>IF(Table2[[#This Row],[Balance]]&lt;0, -Table2[[#This Row],[Balance]], 0)</f>
        <v>0</v>
      </c>
      <c r="M317" s="25" t="str">
        <f>IF(Table2[[#This Row],[Closed]]="Yes","Closed","Open")</f>
        <v>Open</v>
      </c>
      <c r="N317" s="26">
        <f>Table2[[#This Row],[Rev. Date]]-DATE(2025,10,25)</f>
        <v>38</v>
      </c>
    </row>
    <row r="318" spans="1:14" ht="15" thickBot="1" x14ac:dyDescent="0.35">
      <c r="A318" s="1" t="s">
        <v>418</v>
      </c>
      <c r="B318" s="4" t="s">
        <v>149</v>
      </c>
      <c r="C318" s="19">
        <v>400</v>
      </c>
      <c r="D318" s="19">
        <v>0</v>
      </c>
      <c r="E318" s="19">
        <v>400</v>
      </c>
      <c r="F318" s="3">
        <v>45993</v>
      </c>
      <c r="G318" s="1" t="s">
        <v>11</v>
      </c>
      <c r="H318" s="23" t="str">
        <f>LEFT(Table2[[#This Row],['#]],3)</f>
        <v>CRT</v>
      </c>
      <c r="I318" s="24" t="str">
        <f>TEXT(Table2[[#This Row],[Rev. Date]],"yyyy-mm")</f>
        <v>2025-12</v>
      </c>
      <c r="J318" s="24">
        <f>IFERROR(Table2[[#This Row],[Exps.]]/Table2[[#This Row],[Allocated]],0)</f>
        <v>0</v>
      </c>
      <c r="K318" s="24" t="str">
        <f>IF(Table2[[#This Row],[Balance]]&lt;0,"Over","Within")</f>
        <v>Within</v>
      </c>
      <c r="L318" s="25">
        <f>IF(Table2[[#This Row],[Balance]]&lt;0, -Table2[[#This Row],[Balance]], 0)</f>
        <v>0</v>
      </c>
      <c r="M318" s="25" t="str">
        <f>IF(Table2[[#This Row],[Closed]]="Yes","Closed","Open")</f>
        <v>Open</v>
      </c>
      <c r="N318" s="26">
        <f>Table2[[#This Row],[Rev. Date]]-DATE(2025,10,25)</f>
        <v>38</v>
      </c>
    </row>
    <row r="319" spans="1:14" ht="15" thickBot="1" x14ac:dyDescent="0.35">
      <c r="A319" s="1" t="s">
        <v>419</v>
      </c>
      <c r="B319" s="1" t="s">
        <v>420</v>
      </c>
      <c r="C319" s="19">
        <v>1200</v>
      </c>
      <c r="D319" s="19">
        <v>0</v>
      </c>
      <c r="E319" s="19">
        <v>1200</v>
      </c>
      <c r="F319" s="3">
        <v>46001</v>
      </c>
      <c r="G319" s="1" t="s">
        <v>11</v>
      </c>
      <c r="H319" s="23" t="str">
        <f>LEFT(Table2[[#This Row],['#]],3)</f>
        <v>CRT</v>
      </c>
      <c r="I319" s="24" t="str">
        <f>TEXT(Table2[[#This Row],[Rev. Date]],"yyyy-mm")</f>
        <v>2025-12</v>
      </c>
      <c r="J319" s="24">
        <f>IFERROR(Table2[[#This Row],[Exps.]]/Table2[[#This Row],[Allocated]],0)</f>
        <v>0</v>
      </c>
      <c r="K319" s="24" t="str">
        <f>IF(Table2[[#This Row],[Balance]]&lt;0,"Over","Within")</f>
        <v>Within</v>
      </c>
      <c r="L319" s="25">
        <f>IF(Table2[[#This Row],[Balance]]&lt;0, -Table2[[#This Row],[Balance]], 0)</f>
        <v>0</v>
      </c>
      <c r="M319" s="25" t="str">
        <f>IF(Table2[[#This Row],[Closed]]="Yes","Closed","Open")</f>
        <v>Open</v>
      </c>
      <c r="N319" s="26">
        <f>Table2[[#This Row],[Rev. Date]]-DATE(2025,10,25)</f>
        <v>46</v>
      </c>
    </row>
    <row r="320" spans="1:14" ht="15" thickBot="1" x14ac:dyDescent="0.35">
      <c r="A320" s="1" t="s">
        <v>421</v>
      </c>
      <c r="B320" s="1" t="s">
        <v>4</v>
      </c>
      <c r="C320" s="19">
        <v>1500</v>
      </c>
      <c r="D320" s="19">
        <v>0</v>
      </c>
      <c r="E320" s="19">
        <v>1500</v>
      </c>
      <c r="F320" s="3">
        <v>46007</v>
      </c>
      <c r="G320" s="1" t="s">
        <v>11</v>
      </c>
      <c r="H320" s="23" t="str">
        <f>LEFT(Table2[[#This Row],['#]],3)</f>
        <v>CRT</v>
      </c>
      <c r="I320" s="24" t="str">
        <f>TEXT(Table2[[#This Row],[Rev. Date]],"yyyy-mm")</f>
        <v>2025-12</v>
      </c>
      <c r="J320" s="24">
        <f>IFERROR(Table2[[#This Row],[Exps.]]/Table2[[#This Row],[Allocated]],0)</f>
        <v>0</v>
      </c>
      <c r="K320" s="24" t="str">
        <f>IF(Table2[[#This Row],[Balance]]&lt;0,"Over","Within")</f>
        <v>Within</v>
      </c>
      <c r="L320" s="25">
        <f>IF(Table2[[#This Row],[Balance]]&lt;0, -Table2[[#This Row],[Balance]], 0)</f>
        <v>0</v>
      </c>
      <c r="M320" s="25" t="str">
        <f>IF(Table2[[#This Row],[Closed]]="Yes","Closed","Open")</f>
        <v>Open</v>
      </c>
      <c r="N320" s="26">
        <f>Table2[[#This Row],[Rev. Date]]-DATE(2025,10,25)</f>
        <v>52</v>
      </c>
    </row>
    <row r="321" spans="1:14" ht="15" thickBot="1" x14ac:dyDescent="0.35">
      <c r="A321" s="1" t="s">
        <v>422</v>
      </c>
      <c r="B321" s="4" t="s">
        <v>149</v>
      </c>
      <c r="C321" s="19">
        <v>200</v>
      </c>
      <c r="D321" s="19">
        <v>0</v>
      </c>
      <c r="E321" s="19">
        <v>200</v>
      </c>
      <c r="F321" s="3">
        <v>46014</v>
      </c>
      <c r="G321" s="1" t="s">
        <v>11</v>
      </c>
      <c r="H321" s="23" t="str">
        <f>LEFT(Table2[[#This Row],['#]],3)</f>
        <v>CRT</v>
      </c>
      <c r="I321" s="24" t="str">
        <f>TEXT(Table2[[#This Row],[Rev. Date]],"yyyy-mm")</f>
        <v>2025-12</v>
      </c>
      <c r="J321" s="24">
        <f>IFERROR(Table2[[#This Row],[Exps.]]/Table2[[#This Row],[Allocated]],0)</f>
        <v>0</v>
      </c>
      <c r="K321" s="24" t="str">
        <f>IF(Table2[[#This Row],[Balance]]&lt;0,"Over","Within")</f>
        <v>Within</v>
      </c>
      <c r="L321" s="25">
        <f>IF(Table2[[#This Row],[Balance]]&lt;0, -Table2[[#This Row],[Balance]], 0)</f>
        <v>0</v>
      </c>
      <c r="M321" s="25" t="str">
        <f>IF(Table2[[#This Row],[Closed]]="Yes","Closed","Open")</f>
        <v>Open</v>
      </c>
      <c r="N321" s="26">
        <f>Table2[[#This Row],[Rev. Date]]-DATE(2025,10,25)</f>
        <v>59</v>
      </c>
    </row>
    <row r="322" spans="1:14" ht="15" thickBot="1" x14ac:dyDescent="0.35">
      <c r="A322" s="1" t="s">
        <v>423</v>
      </c>
      <c r="B322" s="4" t="s">
        <v>149</v>
      </c>
      <c r="C322" s="19">
        <v>500</v>
      </c>
      <c r="D322" s="19">
        <v>0</v>
      </c>
      <c r="E322" s="19">
        <v>500</v>
      </c>
      <c r="F322" s="3">
        <v>46066</v>
      </c>
      <c r="G322" s="1" t="s">
        <v>11</v>
      </c>
      <c r="H322" s="23" t="str">
        <f>LEFT(Table2[[#This Row],['#]],3)</f>
        <v>CRT</v>
      </c>
      <c r="I322" s="24" t="str">
        <f>TEXT(Table2[[#This Row],[Rev. Date]],"yyyy-mm")</f>
        <v>2026-02</v>
      </c>
      <c r="J322" s="24">
        <f>IFERROR(Table2[[#This Row],[Exps.]]/Table2[[#This Row],[Allocated]],0)</f>
        <v>0</v>
      </c>
      <c r="K322" s="24" t="str">
        <f>IF(Table2[[#This Row],[Balance]]&lt;0,"Over","Within")</f>
        <v>Within</v>
      </c>
      <c r="L322" s="25">
        <f>IF(Table2[[#This Row],[Balance]]&lt;0, -Table2[[#This Row],[Balance]], 0)</f>
        <v>0</v>
      </c>
      <c r="M322" s="25" t="str">
        <f>IF(Table2[[#This Row],[Closed]]="Yes","Closed","Open")</f>
        <v>Open</v>
      </c>
      <c r="N322" s="26">
        <f>Table2[[#This Row],[Rev. Date]]-DATE(2025,10,25)</f>
        <v>111</v>
      </c>
    </row>
    <row r="323" spans="1:14" ht="15" thickBot="1" x14ac:dyDescent="0.35">
      <c r="A323" s="1" t="s">
        <v>424</v>
      </c>
      <c r="B323" s="4" t="s">
        <v>149</v>
      </c>
      <c r="C323" s="19">
        <v>90</v>
      </c>
      <c r="D323" s="19">
        <v>0</v>
      </c>
      <c r="E323" s="19">
        <v>90</v>
      </c>
      <c r="F323" s="3">
        <v>45989</v>
      </c>
      <c r="G323" s="1" t="s">
        <v>11</v>
      </c>
      <c r="H323" s="23" t="str">
        <f>LEFT(Table2[[#This Row],['#]],3)</f>
        <v>CRT</v>
      </c>
      <c r="I323" s="24" t="str">
        <f>TEXT(Table2[[#This Row],[Rev. Date]],"yyyy-mm")</f>
        <v>2025-11</v>
      </c>
      <c r="J323" s="24">
        <f>IFERROR(Table2[[#This Row],[Exps.]]/Table2[[#This Row],[Allocated]],0)</f>
        <v>0</v>
      </c>
      <c r="K323" s="24" t="str">
        <f>IF(Table2[[#This Row],[Balance]]&lt;0,"Over","Within")</f>
        <v>Within</v>
      </c>
      <c r="L323" s="25">
        <f>IF(Table2[[#This Row],[Balance]]&lt;0, -Table2[[#This Row],[Balance]], 0)</f>
        <v>0</v>
      </c>
      <c r="M323" s="25" t="str">
        <f>IF(Table2[[#This Row],[Closed]]="Yes","Closed","Open")</f>
        <v>Open</v>
      </c>
      <c r="N323" s="26">
        <f>Table2[[#This Row],[Rev. Date]]-DATE(2025,10,25)</f>
        <v>34</v>
      </c>
    </row>
    <row r="324" spans="1:14" ht="15" thickBot="1" x14ac:dyDescent="0.35">
      <c r="A324" s="1" t="s">
        <v>425</v>
      </c>
      <c r="B324" s="1" t="s">
        <v>331</v>
      </c>
      <c r="C324" s="19">
        <v>1200</v>
      </c>
      <c r="D324" s="19">
        <v>0</v>
      </c>
      <c r="E324" s="19">
        <v>1200</v>
      </c>
      <c r="F324" s="3">
        <v>46084</v>
      </c>
      <c r="G324" s="1" t="s">
        <v>11</v>
      </c>
      <c r="H324" s="23" t="str">
        <f>LEFT(Table2[[#This Row],['#]],3)</f>
        <v>CRT</v>
      </c>
      <c r="I324" s="24" t="str">
        <f>TEXT(Table2[[#This Row],[Rev. Date]],"yyyy-mm")</f>
        <v>2026-03</v>
      </c>
      <c r="J324" s="24">
        <f>IFERROR(Table2[[#This Row],[Exps.]]/Table2[[#This Row],[Allocated]],0)</f>
        <v>0</v>
      </c>
      <c r="K324" s="24" t="str">
        <f>IF(Table2[[#This Row],[Balance]]&lt;0,"Over","Within")</f>
        <v>Within</v>
      </c>
      <c r="L324" s="25">
        <f>IF(Table2[[#This Row],[Balance]]&lt;0, -Table2[[#This Row],[Balance]], 0)</f>
        <v>0</v>
      </c>
      <c r="M324" s="25" t="str">
        <f>IF(Table2[[#This Row],[Closed]]="Yes","Closed","Open")</f>
        <v>Open</v>
      </c>
      <c r="N324" s="26">
        <f>Table2[[#This Row],[Rev. Date]]-DATE(2025,10,25)</f>
        <v>129</v>
      </c>
    </row>
    <row r="325" spans="1:14" ht="15" thickBot="1" x14ac:dyDescent="0.35">
      <c r="A325" s="1" t="s">
        <v>426</v>
      </c>
      <c r="B325" s="4" t="s">
        <v>149</v>
      </c>
      <c r="C325" s="19">
        <v>153.75</v>
      </c>
      <c r="D325" s="19">
        <v>0</v>
      </c>
      <c r="E325" s="19">
        <v>153.75</v>
      </c>
      <c r="F325" s="3">
        <v>46006</v>
      </c>
      <c r="G325" s="1" t="s">
        <v>11</v>
      </c>
      <c r="H325" s="23" t="str">
        <f>LEFT(Table2[[#This Row],['#]],3)</f>
        <v>CRT</v>
      </c>
      <c r="I325" s="24" t="str">
        <f>TEXT(Table2[[#This Row],[Rev. Date]],"yyyy-mm")</f>
        <v>2025-12</v>
      </c>
      <c r="J325" s="24">
        <f>IFERROR(Table2[[#This Row],[Exps.]]/Table2[[#This Row],[Allocated]],0)</f>
        <v>0</v>
      </c>
      <c r="K325" s="24" t="str">
        <f>IF(Table2[[#This Row],[Balance]]&lt;0,"Over","Within")</f>
        <v>Within</v>
      </c>
      <c r="L325" s="25">
        <f>IF(Table2[[#This Row],[Balance]]&lt;0, -Table2[[#This Row],[Balance]], 0)</f>
        <v>0</v>
      </c>
      <c r="M325" s="25" t="str">
        <f>IF(Table2[[#This Row],[Closed]]="Yes","Closed","Open")</f>
        <v>Open</v>
      </c>
      <c r="N325" s="26">
        <f>Table2[[#This Row],[Rev. Date]]-DATE(2025,10,25)</f>
        <v>51</v>
      </c>
    </row>
    <row r="326" spans="1:14" ht="15" thickBot="1" x14ac:dyDescent="0.35">
      <c r="A326" s="1" t="s">
        <v>427</v>
      </c>
      <c r="B326" s="4" t="s">
        <v>149</v>
      </c>
      <c r="C326" s="19">
        <v>400</v>
      </c>
      <c r="D326" s="19">
        <v>0</v>
      </c>
      <c r="E326" s="19">
        <v>400</v>
      </c>
      <c r="F326" s="3">
        <v>46084</v>
      </c>
      <c r="G326" s="1" t="s">
        <v>11</v>
      </c>
      <c r="H326" s="23" t="str">
        <f>LEFT(Table2[[#This Row],['#]],3)</f>
        <v>CRT</v>
      </c>
      <c r="I326" s="24" t="str">
        <f>TEXT(Table2[[#This Row],[Rev. Date]],"yyyy-mm")</f>
        <v>2026-03</v>
      </c>
      <c r="J326" s="24">
        <f>IFERROR(Table2[[#This Row],[Exps.]]/Table2[[#This Row],[Allocated]],0)</f>
        <v>0</v>
      </c>
      <c r="K326" s="24" t="str">
        <f>IF(Table2[[#This Row],[Balance]]&lt;0,"Over","Within")</f>
        <v>Within</v>
      </c>
      <c r="L326" s="25">
        <f>IF(Table2[[#This Row],[Balance]]&lt;0, -Table2[[#This Row],[Balance]], 0)</f>
        <v>0</v>
      </c>
      <c r="M326" s="25" t="str">
        <f>IF(Table2[[#This Row],[Closed]]="Yes","Closed","Open")</f>
        <v>Open</v>
      </c>
      <c r="N326" s="26">
        <f>Table2[[#This Row],[Rev. Date]]-DATE(2025,10,25)</f>
        <v>129</v>
      </c>
    </row>
    <row r="327" spans="1:14" ht="15" thickBot="1" x14ac:dyDescent="0.35">
      <c r="A327" s="1" t="s">
        <v>428</v>
      </c>
      <c r="B327" s="4" t="s">
        <v>149</v>
      </c>
      <c r="C327" s="19">
        <v>300</v>
      </c>
      <c r="D327" s="19">
        <v>0</v>
      </c>
      <c r="E327" s="19">
        <v>300</v>
      </c>
      <c r="F327" s="3">
        <v>46014</v>
      </c>
      <c r="G327" s="1" t="s">
        <v>11</v>
      </c>
      <c r="H327" s="23" t="str">
        <f>LEFT(Table2[[#This Row],['#]],3)</f>
        <v>CRT</v>
      </c>
      <c r="I327" s="24" t="str">
        <f>TEXT(Table2[[#This Row],[Rev. Date]],"yyyy-mm")</f>
        <v>2025-12</v>
      </c>
      <c r="J327" s="24">
        <f>IFERROR(Table2[[#This Row],[Exps.]]/Table2[[#This Row],[Allocated]],0)</f>
        <v>0</v>
      </c>
      <c r="K327" s="24" t="str">
        <f>IF(Table2[[#This Row],[Balance]]&lt;0,"Over","Within")</f>
        <v>Within</v>
      </c>
      <c r="L327" s="25">
        <f>IF(Table2[[#This Row],[Balance]]&lt;0, -Table2[[#This Row],[Balance]], 0)</f>
        <v>0</v>
      </c>
      <c r="M327" s="25" t="str">
        <f>IF(Table2[[#This Row],[Closed]]="Yes","Closed","Open")</f>
        <v>Open</v>
      </c>
      <c r="N327" s="26">
        <f>Table2[[#This Row],[Rev. Date]]-DATE(2025,10,25)</f>
        <v>59</v>
      </c>
    </row>
    <row r="328" spans="1:14" ht="15" thickBot="1" x14ac:dyDescent="0.35">
      <c r="A328" s="1" t="s">
        <v>429</v>
      </c>
      <c r="B328" s="4" t="s">
        <v>149</v>
      </c>
      <c r="C328" s="19">
        <v>500</v>
      </c>
      <c r="D328" s="19">
        <v>0</v>
      </c>
      <c r="E328" s="19">
        <v>500</v>
      </c>
      <c r="F328" s="3">
        <v>46069</v>
      </c>
      <c r="G328" s="1" t="s">
        <v>11</v>
      </c>
      <c r="H328" s="23" t="str">
        <f>LEFT(Table2[[#This Row],['#]],3)</f>
        <v>CRT</v>
      </c>
      <c r="I328" s="24" t="str">
        <f>TEXT(Table2[[#This Row],[Rev. Date]],"yyyy-mm")</f>
        <v>2026-02</v>
      </c>
      <c r="J328" s="24">
        <f>IFERROR(Table2[[#This Row],[Exps.]]/Table2[[#This Row],[Allocated]],0)</f>
        <v>0</v>
      </c>
      <c r="K328" s="24" t="str">
        <f>IF(Table2[[#This Row],[Balance]]&lt;0,"Over","Within")</f>
        <v>Within</v>
      </c>
      <c r="L328" s="25">
        <f>IF(Table2[[#This Row],[Balance]]&lt;0, -Table2[[#This Row],[Balance]], 0)</f>
        <v>0</v>
      </c>
      <c r="M328" s="25" t="str">
        <f>IF(Table2[[#This Row],[Closed]]="Yes","Closed","Open")</f>
        <v>Open</v>
      </c>
      <c r="N328" s="26">
        <f>Table2[[#This Row],[Rev. Date]]-DATE(2025,10,25)</f>
        <v>114</v>
      </c>
    </row>
    <row r="329" spans="1:14" ht="15" thickBot="1" x14ac:dyDescent="0.35">
      <c r="A329" s="1" t="s">
        <v>430</v>
      </c>
      <c r="B329" s="4" t="s">
        <v>149</v>
      </c>
      <c r="C329" s="19">
        <v>500</v>
      </c>
      <c r="D329" s="19">
        <v>0</v>
      </c>
      <c r="E329" s="19">
        <v>500</v>
      </c>
      <c r="F329" s="3">
        <v>46014</v>
      </c>
      <c r="G329" s="1" t="s">
        <v>11</v>
      </c>
      <c r="H329" s="23" t="str">
        <f>LEFT(Table2[[#This Row],['#]],3)</f>
        <v>CRT</v>
      </c>
      <c r="I329" s="24" t="str">
        <f>TEXT(Table2[[#This Row],[Rev. Date]],"yyyy-mm")</f>
        <v>2025-12</v>
      </c>
      <c r="J329" s="24">
        <f>IFERROR(Table2[[#This Row],[Exps.]]/Table2[[#This Row],[Allocated]],0)</f>
        <v>0</v>
      </c>
      <c r="K329" s="24" t="str">
        <f>IF(Table2[[#This Row],[Balance]]&lt;0,"Over","Within")</f>
        <v>Within</v>
      </c>
      <c r="L329" s="25">
        <f>IF(Table2[[#This Row],[Balance]]&lt;0, -Table2[[#This Row],[Balance]], 0)</f>
        <v>0</v>
      </c>
      <c r="M329" s="25" t="str">
        <f>IF(Table2[[#This Row],[Closed]]="Yes","Closed","Open")</f>
        <v>Open</v>
      </c>
      <c r="N329" s="26">
        <f>Table2[[#This Row],[Rev. Date]]-DATE(2025,10,25)</f>
        <v>59</v>
      </c>
    </row>
    <row r="330" spans="1:14" ht="15" thickBot="1" x14ac:dyDescent="0.35">
      <c r="A330" s="1" t="s">
        <v>431</v>
      </c>
      <c r="B330" s="4" t="s">
        <v>149</v>
      </c>
      <c r="C330" s="19">
        <v>350</v>
      </c>
      <c r="D330" s="19">
        <v>0</v>
      </c>
      <c r="E330" s="19">
        <v>350</v>
      </c>
      <c r="F330" s="3">
        <v>45994</v>
      </c>
      <c r="G330" s="1" t="s">
        <v>11</v>
      </c>
      <c r="H330" s="23" t="str">
        <f>LEFT(Table2[[#This Row],['#]],3)</f>
        <v>CRT</v>
      </c>
      <c r="I330" s="24" t="str">
        <f>TEXT(Table2[[#This Row],[Rev. Date]],"yyyy-mm")</f>
        <v>2025-12</v>
      </c>
      <c r="J330" s="24">
        <f>IFERROR(Table2[[#This Row],[Exps.]]/Table2[[#This Row],[Allocated]],0)</f>
        <v>0</v>
      </c>
      <c r="K330" s="24" t="str">
        <f>IF(Table2[[#This Row],[Balance]]&lt;0,"Over","Within")</f>
        <v>Within</v>
      </c>
      <c r="L330" s="25">
        <f>IF(Table2[[#This Row],[Balance]]&lt;0, -Table2[[#This Row],[Balance]], 0)</f>
        <v>0</v>
      </c>
      <c r="M330" s="25" t="str">
        <f>IF(Table2[[#This Row],[Closed]]="Yes","Closed","Open")</f>
        <v>Open</v>
      </c>
      <c r="N330" s="26">
        <f>Table2[[#This Row],[Rev. Date]]-DATE(2025,10,25)</f>
        <v>39</v>
      </c>
    </row>
    <row r="331" spans="1:14" ht="15" thickBot="1" x14ac:dyDescent="0.35">
      <c r="A331" s="1" t="s">
        <v>432</v>
      </c>
      <c r="B331" s="4" t="s">
        <v>149</v>
      </c>
      <c r="C331" s="19">
        <v>200</v>
      </c>
      <c r="D331" s="19">
        <v>0</v>
      </c>
      <c r="E331" s="19">
        <v>200</v>
      </c>
      <c r="F331" s="3">
        <v>46007</v>
      </c>
      <c r="G331" s="1" t="s">
        <v>11</v>
      </c>
      <c r="H331" s="23" t="str">
        <f>LEFT(Table2[[#This Row],['#]],3)</f>
        <v>CRT</v>
      </c>
      <c r="I331" s="24" t="str">
        <f>TEXT(Table2[[#This Row],[Rev. Date]],"yyyy-mm")</f>
        <v>2025-12</v>
      </c>
      <c r="J331" s="24">
        <f>IFERROR(Table2[[#This Row],[Exps.]]/Table2[[#This Row],[Allocated]],0)</f>
        <v>0</v>
      </c>
      <c r="K331" s="24" t="str">
        <f>IF(Table2[[#This Row],[Balance]]&lt;0,"Over","Within")</f>
        <v>Within</v>
      </c>
      <c r="L331" s="25">
        <f>IF(Table2[[#This Row],[Balance]]&lt;0, -Table2[[#This Row],[Balance]], 0)</f>
        <v>0</v>
      </c>
      <c r="M331" s="25" t="str">
        <f>IF(Table2[[#This Row],[Closed]]="Yes","Closed","Open")</f>
        <v>Open</v>
      </c>
      <c r="N331" s="26">
        <f>Table2[[#This Row],[Rev. Date]]-DATE(2025,10,25)</f>
        <v>52</v>
      </c>
    </row>
    <row r="332" spans="1:14" ht="15" thickBot="1" x14ac:dyDescent="0.35">
      <c r="A332" s="1" t="s">
        <v>433</v>
      </c>
      <c r="B332" s="4" t="s">
        <v>149</v>
      </c>
      <c r="C332" s="19">
        <v>350</v>
      </c>
      <c r="D332" s="19">
        <v>0</v>
      </c>
      <c r="E332" s="19">
        <v>350</v>
      </c>
      <c r="F332" s="3">
        <v>45994</v>
      </c>
      <c r="G332" s="1" t="s">
        <v>11</v>
      </c>
      <c r="H332" s="23" t="str">
        <f>LEFT(Table2[[#This Row],['#]],3)</f>
        <v>CRT</v>
      </c>
      <c r="I332" s="24" t="str">
        <f>TEXT(Table2[[#This Row],[Rev. Date]],"yyyy-mm")</f>
        <v>2025-12</v>
      </c>
      <c r="J332" s="24">
        <f>IFERROR(Table2[[#This Row],[Exps.]]/Table2[[#This Row],[Allocated]],0)</f>
        <v>0</v>
      </c>
      <c r="K332" s="24" t="str">
        <f>IF(Table2[[#This Row],[Balance]]&lt;0,"Over","Within")</f>
        <v>Within</v>
      </c>
      <c r="L332" s="25">
        <f>IF(Table2[[#This Row],[Balance]]&lt;0, -Table2[[#This Row],[Balance]], 0)</f>
        <v>0</v>
      </c>
      <c r="M332" s="25" t="str">
        <f>IF(Table2[[#This Row],[Closed]]="Yes","Closed","Open")</f>
        <v>Open</v>
      </c>
      <c r="N332" s="26">
        <f>Table2[[#This Row],[Rev. Date]]-DATE(2025,10,25)</f>
        <v>39</v>
      </c>
    </row>
    <row r="333" spans="1:14" ht="15" thickBot="1" x14ac:dyDescent="0.35">
      <c r="A333" s="1" t="s">
        <v>434</v>
      </c>
      <c r="B333" s="4" t="s">
        <v>149</v>
      </c>
      <c r="C333" s="19">
        <v>500</v>
      </c>
      <c r="D333" s="19">
        <v>0</v>
      </c>
      <c r="E333" s="19">
        <v>500</v>
      </c>
      <c r="F333" s="3">
        <v>46059</v>
      </c>
      <c r="G333" s="1" t="s">
        <v>11</v>
      </c>
      <c r="H333" s="23" t="str">
        <f>LEFT(Table2[[#This Row],['#]],3)</f>
        <v>CRT</v>
      </c>
      <c r="I333" s="24" t="str">
        <f>TEXT(Table2[[#This Row],[Rev. Date]],"yyyy-mm")</f>
        <v>2026-02</v>
      </c>
      <c r="J333" s="24">
        <f>IFERROR(Table2[[#This Row],[Exps.]]/Table2[[#This Row],[Allocated]],0)</f>
        <v>0</v>
      </c>
      <c r="K333" s="24" t="str">
        <f>IF(Table2[[#This Row],[Balance]]&lt;0,"Over","Within")</f>
        <v>Within</v>
      </c>
      <c r="L333" s="25">
        <f>IF(Table2[[#This Row],[Balance]]&lt;0, -Table2[[#This Row],[Balance]], 0)</f>
        <v>0</v>
      </c>
      <c r="M333" s="25" t="str">
        <f>IF(Table2[[#This Row],[Closed]]="Yes","Closed","Open")</f>
        <v>Open</v>
      </c>
      <c r="N333" s="26">
        <f>Table2[[#This Row],[Rev. Date]]-DATE(2025,10,25)</f>
        <v>104</v>
      </c>
    </row>
    <row r="334" spans="1:14" ht="15" thickBot="1" x14ac:dyDescent="0.35">
      <c r="A334" s="1" t="s">
        <v>435</v>
      </c>
      <c r="B334" s="4" t="s">
        <v>149</v>
      </c>
      <c r="C334" s="19">
        <v>500</v>
      </c>
      <c r="D334" s="19">
        <v>0</v>
      </c>
      <c r="E334" s="19">
        <v>500</v>
      </c>
      <c r="F334" s="3">
        <v>46066</v>
      </c>
      <c r="G334" s="1" t="s">
        <v>11</v>
      </c>
      <c r="H334" s="23" t="str">
        <f>LEFT(Table2[[#This Row],['#]],3)</f>
        <v>CRT</v>
      </c>
      <c r="I334" s="24" t="str">
        <f>TEXT(Table2[[#This Row],[Rev. Date]],"yyyy-mm")</f>
        <v>2026-02</v>
      </c>
      <c r="J334" s="24">
        <f>IFERROR(Table2[[#This Row],[Exps.]]/Table2[[#This Row],[Allocated]],0)</f>
        <v>0</v>
      </c>
      <c r="K334" s="24" t="str">
        <f>IF(Table2[[#This Row],[Balance]]&lt;0,"Over","Within")</f>
        <v>Within</v>
      </c>
      <c r="L334" s="25">
        <f>IF(Table2[[#This Row],[Balance]]&lt;0, -Table2[[#This Row],[Balance]], 0)</f>
        <v>0</v>
      </c>
      <c r="M334" s="25" t="str">
        <f>IF(Table2[[#This Row],[Closed]]="Yes","Closed","Open")</f>
        <v>Open</v>
      </c>
      <c r="N334" s="26">
        <f>Table2[[#This Row],[Rev. Date]]-DATE(2025,10,25)</f>
        <v>111</v>
      </c>
    </row>
    <row r="335" spans="1:14" ht="15" thickBot="1" x14ac:dyDescent="0.35">
      <c r="A335" s="1" t="s">
        <v>436</v>
      </c>
      <c r="B335" s="4" t="s">
        <v>149</v>
      </c>
      <c r="C335" s="19">
        <v>400</v>
      </c>
      <c r="D335" s="19">
        <v>0</v>
      </c>
      <c r="E335" s="19">
        <v>400</v>
      </c>
      <c r="F335" s="3">
        <v>46002</v>
      </c>
      <c r="G335" s="1" t="s">
        <v>11</v>
      </c>
      <c r="H335" s="23" t="str">
        <f>LEFT(Table2[[#This Row],['#]],3)</f>
        <v>CRT</v>
      </c>
      <c r="I335" s="24" t="str">
        <f>TEXT(Table2[[#This Row],[Rev. Date]],"yyyy-mm")</f>
        <v>2025-12</v>
      </c>
      <c r="J335" s="24">
        <f>IFERROR(Table2[[#This Row],[Exps.]]/Table2[[#This Row],[Allocated]],0)</f>
        <v>0</v>
      </c>
      <c r="K335" s="24" t="str">
        <f>IF(Table2[[#This Row],[Balance]]&lt;0,"Over","Within")</f>
        <v>Within</v>
      </c>
      <c r="L335" s="25">
        <f>IF(Table2[[#This Row],[Balance]]&lt;0, -Table2[[#This Row],[Balance]], 0)</f>
        <v>0</v>
      </c>
      <c r="M335" s="25" t="str">
        <f>IF(Table2[[#This Row],[Closed]]="Yes","Closed","Open")</f>
        <v>Open</v>
      </c>
      <c r="N335" s="26">
        <f>Table2[[#This Row],[Rev. Date]]-DATE(2025,10,25)</f>
        <v>47</v>
      </c>
    </row>
    <row r="336" spans="1:14" ht="15" thickBot="1" x14ac:dyDescent="0.35">
      <c r="A336" s="1" t="s">
        <v>437</v>
      </c>
      <c r="B336" s="4" t="s">
        <v>149</v>
      </c>
      <c r="C336" s="19">
        <v>126.49</v>
      </c>
      <c r="D336" s="19">
        <v>0</v>
      </c>
      <c r="E336" s="19">
        <v>126.49</v>
      </c>
      <c r="F336" s="3">
        <v>46000</v>
      </c>
      <c r="G336" s="1" t="s">
        <v>11</v>
      </c>
      <c r="H336" s="23" t="str">
        <f>LEFT(Table2[[#This Row],['#]],3)</f>
        <v>CRT</v>
      </c>
      <c r="I336" s="24" t="str">
        <f>TEXT(Table2[[#This Row],[Rev. Date]],"yyyy-mm")</f>
        <v>2025-12</v>
      </c>
      <c r="J336" s="24">
        <f>IFERROR(Table2[[#This Row],[Exps.]]/Table2[[#This Row],[Allocated]],0)</f>
        <v>0</v>
      </c>
      <c r="K336" s="24" t="str">
        <f>IF(Table2[[#This Row],[Balance]]&lt;0,"Over","Within")</f>
        <v>Within</v>
      </c>
      <c r="L336" s="25">
        <f>IF(Table2[[#This Row],[Balance]]&lt;0, -Table2[[#This Row],[Balance]], 0)</f>
        <v>0</v>
      </c>
      <c r="M336" s="25" t="str">
        <f>IF(Table2[[#This Row],[Closed]]="Yes","Closed","Open")</f>
        <v>Open</v>
      </c>
      <c r="N336" s="26">
        <f>Table2[[#This Row],[Rev. Date]]-DATE(2025,10,25)</f>
        <v>45</v>
      </c>
    </row>
    <row r="337" spans="1:14" ht="15" thickBot="1" x14ac:dyDescent="0.35">
      <c r="A337" s="1" t="s">
        <v>438</v>
      </c>
      <c r="B337" s="4" t="s">
        <v>149</v>
      </c>
      <c r="C337" s="19">
        <v>200</v>
      </c>
      <c r="D337" s="19">
        <v>0</v>
      </c>
      <c r="E337" s="19">
        <v>200</v>
      </c>
      <c r="F337" s="3">
        <v>46114</v>
      </c>
      <c r="G337" s="1" t="s">
        <v>11</v>
      </c>
      <c r="H337" s="23" t="str">
        <f>LEFT(Table2[[#This Row],['#]],3)</f>
        <v>CRT</v>
      </c>
      <c r="I337" s="24" t="str">
        <f>TEXT(Table2[[#This Row],[Rev. Date]],"yyyy-mm")</f>
        <v>2026-04</v>
      </c>
      <c r="J337" s="24">
        <f>IFERROR(Table2[[#This Row],[Exps.]]/Table2[[#This Row],[Allocated]],0)</f>
        <v>0</v>
      </c>
      <c r="K337" s="24" t="str">
        <f>IF(Table2[[#This Row],[Balance]]&lt;0,"Over","Within")</f>
        <v>Within</v>
      </c>
      <c r="L337" s="25">
        <f>IF(Table2[[#This Row],[Balance]]&lt;0, -Table2[[#This Row],[Balance]], 0)</f>
        <v>0</v>
      </c>
      <c r="M337" s="25" t="str">
        <f>IF(Table2[[#This Row],[Closed]]="Yes","Closed","Open")</f>
        <v>Open</v>
      </c>
      <c r="N337" s="26">
        <f>Table2[[#This Row],[Rev. Date]]-DATE(2025,10,25)</f>
        <v>159</v>
      </c>
    </row>
    <row r="338" spans="1:14" ht="15" thickBot="1" x14ac:dyDescent="0.35">
      <c r="A338" s="1" t="s">
        <v>439</v>
      </c>
      <c r="B338" s="4" t="s">
        <v>149</v>
      </c>
      <c r="C338" s="19">
        <v>500</v>
      </c>
      <c r="D338" s="19">
        <v>0</v>
      </c>
      <c r="E338" s="19">
        <v>500</v>
      </c>
      <c r="F338" s="3">
        <v>46041</v>
      </c>
      <c r="G338" s="1" t="s">
        <v>11</v>
      </c>
      <c r="H338" s="23" t="str">
        <f>LEFT(Table2[[#This Row],['#]],3)</f>
        <v>CRT</v>
      </c>
      <c r="I338" s="24" t="str">
        <f>TEXT(Table2[[#This Row],[Rev. Date]],"yyyy-mm")</f>
        <v>2026-01</v>
      </c>
      <c r="J338" s="24">
        <f>IFERROR(Table2[[#This Row],[Exps.]]/Table2[[#This Row],[Allocated]],0)</f>
        <v>0</v>
      </c>
      <c r="K338" s="24" t="str">
        <f>IF(Table2[[#This Row],[Balance]]&lt;0,"Over","Within")</f>
        <v>Within</v>
      </c>
      <c r="L338" s="25">
        <f>IF(Table2[[#This Row],[Balance]]&lt;0, -Table2[[#This Row],[Balance]], 0)</f>
        <v>0</v>
      </c>
      <c r="M338" s="25" t="str">
        <f>IF(Table2[[#This Row],[Closed]]="Yes","Closed","Open")</f>
        <v>Open</v>
      </c>
      <c r="N338" s="26">
        <f>Table2[[#This Row],[Rev. Date]]-DATE(2025,10,25)</f>
        <v>86</v>
      </c>
    </row>
    <row r="339" spans="1:14" ht="15" thickBot="1" x14ac:dyDescent="0.35">
      <c r="A339" s="1" t="s">
        <v>440</v>
      </c>
      <c r="B339" s="4" t="s">
        <v>149</v>
      </c>
      <c r="C339" s="19">
        <v>200</v>
      </c>
      <c r="D339" s="19">
        <v>0</v>
      </c>
      <c r="E339" s="19">
        <v>200</v>
      </c>
      <c r="F339" s="3">
        <v>46114</v>
      </c>
      <c r="G339" s="1" t="s">
        <v>11</v>
      </c>
      <c r="H339" s="23" t="str">
        <f>LEFT(Table2[[#This Row],['#]],3)</f>
        <v>CRT</v>
      </c>
      <c r="I339" s="24" t="str">
        <f>TEXT(Table2[[#This Row],[Rev. Date]],"yyyy-mm")</f>
        <v>2026-04</v>
      </c>
      <c r="J339" s="24">
        <f>IFERROR(Table2[[#This Row],[Exps.]]/Table2[[#This Row],[Allocated]],0)</f>
        <v>0</v>
      </c>
      <c r="K339" s="24" t="str">
        <f>IF(Table2[[#This Row],[Balance]]&lt;0,"Over","Within")</f>
        <v>Within</v>
      </c>
      <c r="L339" s="25">
        <f>IF(Table2[[#This Row],[Balance]]&lt;0, -Table2[[#This Row],[Balance]], 0)</f>
        <v>0</v>
      </c>
      <c r="M339" s="25" t="str">
        <f>IF(Table2[[#This Row],[Closed]]="Yes","Closed","Open")</f>
        <v>Open</v>
      </c>
      <c r="N339" s="26">
        <f>Table2[[#This Row],[Rev. Date]]-DATE(2025,10,25)</f>
        <v>159</v>
      </c>
    </row>
    <row r="340" spans="1:14" ht="15" thickBot="1" x14ac:dyDescent="0.35">
      <c r="A340" s="1" t="s">
        <v>441</v>
      </c>
      <c r="B340" s="4" t="s">
        <v>149</v>
      </c>
      <c r="C340" s="19">
        <v>500</v>
      </c>
      <c r="D340" s="19">
        <v>0</v>
      </c>
      <c r="E340" s="19">
        <v>500</v>
      </c>
      <c r="F340" s="3">
        <v>46035</v>
      </c>
      <c r="G340" s="1" t="s">
        <v>11</v>
      </c>
      <c r="H340" s="23" t="str">
        <f>LEFT(Table2[[#This Row],['#]],3)</f>
        <v>CRT</v>
      </c>
      <c r="I340" s="24" t="str">
        <f>TEXT(Table2[[#This Row],[Rev. Date]],"yyyy-mm")</f>
        <v>2026-01</v>
      </c>
      <c r="J340" s="24">
        <f>IFERROR(Table2[[#This Row],[Exps.]]/Table2[[#This Row],[Allocated]],0)</f>
        <v>0</v>
      </c>
      <c r="K340" s="24" t="str">
        <f>IF(Table2[[#This Row],[Balance]]&lt;0,"Over","Within")</f>
        <v>Within</v>
      </c>
      <c r="L340" s="25">
        <f>IF(Table2[[#This Row],[Balance]]&lt;0, -Table2[[#This Row],[Balance]], 0)</f>
        <v>0</v>
      </c>
      <c r="M340" s="25" t="str">
        <f>IF(Table2[[#This Row],[Closed]]="Yes","Closed","Open")</f>
        <v>Open</v>
      </c>
      <c r="N340" s="26">
        <f>Table2[[#This Row],[Rev. Date]]-DATE(2025,10,25)</f>
        <v>80</v>
      </c>
    </row>
    <row r="341" spans="1:14" ht="15" thickBot="1" x14ac:dyDescent="0.35">
      <c r="A341" s="1" t="s">
        <v>442</v>
      </c>
      <c r="B341" s="4" t="s">
        <v>149</v>
      </c>
      <c r="C341" s="19">
        <v>200</v>
      </c>
      <c r="D341" s="19">
        <v>0</v>
      </c>
      <c r="E341" s="19">
        <v>200</v>
      </c>
      <c r="F341" s="3">
        <v>46114</v>
      </c>
      <c r="G341" s="1" t="s">
        <v>11</v>
      </c>
      <c r="H341" s="23" t="str">
        <f>LEFT(Table2[[#This Row],['#]],3)</f>
        <v>CRT</v>
      </c>
      <c r="I341" s="24" t="str">
        <f>TEXT(Table2[[#This Row],[Rev. Date]],"yyyy-mm")</f>
        <v>2026-04</v>
      </c>
      <c r="J341" s="24">
        <f>IFERROR(Table2[[#This Row],[Exps.]]/Table2[[#This Row],[Allocated]],0)</f>
        <v>0</v>
      </c>
      <c r="K341" s="24" t="str">
        <f>IF(Table2[[#This Row],[Balance]]&lt;0,"Over","Within")</f>
        <v>Within</v>
      </c>
      <c r="L341" s="25">
        <f>IF(Table2[[#This Row],[Balance]]&lt;0, -Table2[[#This Row],[Balance]], 0)</f>
        <v>0</v>
      </c>
      <c r="M341" s="25" t="str">
        <f>IF(Table2[[#This Row],[Closed]]="Yes","Closed","Open")</f>
        <v>Open</v>
      </c>
      <c r="N341" s="26">
        <f>Table2[[#This Row],[Rev. Date]]-DATE(2025,10,25)</f>
        <v>159</v>
      </c>
    </row>
    <row r="342" spans="1:14" ht="15" thickBot="1" x14ac:dyDescent="0.35">
      <c r="A342" s="1" t="s">
        <v>443</v>
      </c>
      <c r="B342" s="4" t="s">
        <v>149</v>
      </c>
      <c r="C342" s="19">
        <v>199</v>
      </c>
      <c r="D342" s="19">
        <v>0</v>
      </c>
      <c r="E342" s="19">
        <v>199</v>
      </c>
      <c r="F342" s="3">
        <v>46069</v>
      </c>
      <c r="G342" s="1" t="s">
        <v>11</v>
      </c>
      <c r="H342" s="23" t="str">
        <f>LEFT(Table2[[#This Row],['#]],3)</f>
        <v>CRT</v>
      </c>
      <c r="I342" s="24" t="str">
        <f>TEXT(Table2[[#This Row],[Rev. Date]],"yyyy-mm")</f>
        <v>2026-02</v>
      </c>
      <c r="J342" s="24">
        <f>IFERROR(Table2[[#This Row],[Exps.]]/Table2[[#This Row],[Allocated]],0)</f>
        <v>0</v>
      </c>
      <c r="K342" s="24" t="str">
        <f>IF(Table2[[#This Row],[Balance]]&lt;0,"Over","Within")</f>
        <v>Within</v>
      </c>
      <c r="L342" s="25">
        <f>IF(Table2[[#This Row],[Balance]]&lt;0, -Table2[[#This Row],[Balance]], 0)</f>
        <v>0</v>
      </c>
      <c r="M342" s="25" t="str">
        <f>IF(Table2[[#This Row],[Closed]]="Yes","Closed","Open")</f>
        <v>Open</v>
      </c>
      <c r="N342" s="26">
        <f>Table2[[#This Row],[Rev. Date]]-DATE(2025,10,25)</f>
        <v>114</v>
      </c>
    </row>
    <row r="343" spans="1:14" ht="15" thickBot="1" x14ac:dyDescent="0.35">
      <c r="A343" s="1" t="s">
        <v>444</v>
      </c>
      <c r="B343" s="4" t="s">
        <v>149</v>
      </c>
      <c r="C343" s="19">
        <v>500</v>
      </c>
      <c r="D343" s="19">
        <v>0</v>
      </c>
      <c r="E343" s="19">
        <v>500</v>
      </c>
      <c r="F343" s="3">
        <v>46066</v>
      </c>
      <c r="G343" s="1" t="s">
        <v>11</v>
      </c>
      <c r="H343" s="23" t="str">
        <f>LEFT(Table2[[#This Row],['#]],3)</f>
        <v>CRT</v>
      </c>
      <c r="I343" s="24" t="str">
        <f>TEXT(Table2[[#This Row],[Rev. Date]],"yyyy-mm")</f>
        <v>2026-02</v>
      </c>
      <c r="J343" s="24">
        <f>IFERROR(Table2[[#This Row],[Exps.]]/Table2[[#This Row],[Allocated]],0)</f>
        <v>0</v>
      </c>
      <c r="K343" s="24" t="str">
        <f>IF(Table2[[#This Row],[Balance]]&lt;0,"Over","Within")</f>
        <v>Within</v>
      </c>
      <c r="L343" s="25">
        <f>IF(Table2[[#This Row],[Balance]]&lt;0, -Table2[[#This Row],[Balance]], 0)</f>
        <v>0</v>
      </c>
      <c r="M343" s="25" t="str">
        <f>IF(Table2[[#This Row],[Closed]]="Yes","Closed","Open")</f>
        <v>Open</v>
      </c>
      <c r="N343" s="26">
        <f>Table2[[#This Row],[Rev. Date]]-DATE(2025,10,25)</f>
        <v>111</v>
      </c>
    </row>
    <row r="344" spans="1:14" ht="15" thickBot="1" x14ac:dyDescent="0.35">
      <c r="A344" s="1" t="s">
        <v>445</v>
      </c>
      <c r="B344" s="4" t="s">
        <v>149</v>
      </c>
      <c r="C344" s="19">
        <v>199</v>
      </c>
      <c r="D344" s="19">
        <v>0</v>
      </c>
      <c r="E344" s="19">
        <v>199</v>
      </c>
      <c r="F344" s="3">
        <v>46069</v>
      </c>
      <c r="G344" s="1" t="s">
        <v>11</v>
      </c>
      <c r="H344" s="23" t="str">
        <f>LEFT(Table2[[#This Row],['#]],3)</f>
        <v>CRT</v>
      </c>
      <c r="I344" s="24" t="str">
        <f>TEXT(Table2[[#This Row],[Rev. Date]],"yyyy-mm")</f>
        <v>2026-02</v>
      </c>
      <c r="J344" s="24">
        <f>IFERROR(Table2[[#This Row],[Exps.]]/Table2[[#This Row],[Allocated]],0)</f>
        <v>0</v>
      </c>
      <c r="K344" s="24" t="str">
        <f>IF(Table2[[#This Row],[Balance]]&lt;0,"Over","Within")</f>
        <v>Within</v>
      </c>
      <c r="L344" s="25">
        <f>IF(Table2[[#This Row],[Balance]]&lt;0, -Table2[[#This Row],[Balance]], 0)</f>
        <v>0</v>
      </c>
      <c r="M344" s="25" t="str">
        <f>IF(Table2[[#This Row],[Closed]]="Yes","Closed","Open")</f>
        <v>Open</v>
      </c>
      <c r="N344" s="26">
        <f>Table2[[#This Row],[Rev. Date]]-DATE(2025,10,25)</f>
        <v>114</v>
      </c>
    </row>
    <row r="345" spans="1:14" ht="15" thickBot="1" x14ac:dyDescent="0.35">
      <c r="A345" s="1" t="s">
        <v>446</v>
      </c>
      <c r="B345" s="4" t="s">
        <v>149</v>
      </c>
      <c r="C345" s="19">
        <v>400</v>
      </c>
      <c r="D345" s="19">
        <v>0</v>
      </c>
      <c r="E345" s="19">
        <v>400</v>
      </c>
      <c r="F345" s="3">
        <v>46013</v>
      </c>
      <c r="G345" s="1" t="s">
        <v>11</v>
      </c>
      <c r="H345" s="23" t="str">
        <f>LEFT(Table2[[#This Row],['#]],3)</f>
        <v>CRT</v>
      </c>
      <c r="I345" s="24" t="str">
        <f>TEXT(Table2[[#This Row],[Rev. Date]],"yyyy-mm")</f>
        <v>2025-12</v>
      </c>
      <c r="J345" s="24">
        <f>IFERROR(Table2[[#This Row],[Exps.]]/Table2[[#This Row],[Allocated]],0)</f>
        <v>0</v>
      </c>
      <c r="K345" s="24" t="str">
        <f>IF(Table2[[#This Row],[Balance]]&lt;0,"Over","Within")</f>
        <v>Within</v>
      </c>
      <c r="L345" s="25">
        <f>IF(Table2[[#This Row],[Balance]]&lt;0, -Table2[[#This Row],[Balance]], 0)</f>
        <v>0</v>
      </c>
      <c r="M345" s="25" t="str">
        <f>IF(Table2[[#This Row],[Closed]]="Yes","Closed","Open")</f>
        <v>Open</v>
      </c>
      <c r="N345" s="26">
        <f>Table2[[#This Row],[Rev. Date]]-DATE(2025,10,25)</f>
        <v>58</v>
      </c>
    </row>
    <row r="346" spans="1:14" ht="15" thickBot="1" x14ac:dyDescent="0.35">
      <c r="A346" s="1" t="s">
        <v>447</v>
      </c>
      <c r="B346" s="4" t="s">
        <v>149</v>
      </c>
      <c r="C346" s="19">
        <v>199</v>
      </c>
      <c r="D346" s="19">
        <v>0</v>
      </c>
      <c r="E346" s="19">
        <v>199</v>
      </c>
      <c r="F346" s="3">
        <v>46069</v>
      </c>
      <c r="G346" s="1" t="s">
        <v>11</v>
      </c>
      <c r="H346" s="23" t="str">
        <f>LEFT(Table2[[#This Row],['#]],3)</f>
        <v>CRT</v>
      </c>
      <c r="I346" s="24" t="str">
        <f>TEXT(Table2[[#This Row],[Rev. Date]],"yyyy-mm")</f>
        <v>2026-02</v>
      </c>
      <c r="J346" s="24">
        <f>IFERROR(Table2[[#This Row],[Exps.]]/Table2[[#This Row],[Allocated]],0)</f>
        <v>0</v>
      </c>
      <c r="K346" s="24" t="str">
        <f>IF(Table2[[#This Row],[Balance]]&lt;0,"Over","Within")</f>
        <v>Within</v>
      </c>
      <c r="L346" s="25">
        <f>IF(Table2[[#This Row],[Balance]]&lt;0, -Table2[[#This Row],[Balance]], 0)</f>
        <v>0</v>
      </c>
      <c r="M346" s="25" t="str">
        <f>IF(Table2[[#This Row],[Closed]]="Yes","Closed","Open")</f>
        <v>Open</v>
      </c>
      <c r="N346" s="26">
        <f>Table2[[#This Row],[Rev. Date]]-DATE(2025,10,25)</f>
        <v>114</v>
      </c>
    </row>
    <row r="347" spans="1:14" ht="15" thickBot="1" x14ac:dyDescent="0.35">
      <c r="A347" s="1" t="s">
        <v>448</v>
      </c>
      <c r="B347" s="4" t="s">
        <v>149</v>
      </c>
      <c r="C347" s="19">
        <v>199</v>
      </c>
      <c r="D347" s="19">
        <v>0</v>
      </c>
      <c r="E347" s="19">
        <v>199</v>
      </c>
      <c r="F347" s="3">
        <v>46069</v>
      </c>
      <c r="G347" s="1" t="s">
        <v>11</v>
      </c>
      <c r="H347" s="23" t="str">
        <f>LEFT(Table2[[#This Row],['#]],3)</f>
        <v>CRT</v>
      </c>
      <c r="I347" s="24" t="str">
        <f>TEXT(Table2[[#This Row],[Rev. Date]],"yyyy-mm")</f>
        <v>2026-02</v>
      </c>
      <c r="J347" s="24">
        <f>IFERROR(Table2[[#This Row],[Exps.]]/Table2[[#This Row],[Allocated]],0)</f>
        <v>0</v>
      </c>
      <c r="K347" s="24" t="str">
        <f>IF(Table2[[#This Row],[Balance]]&lt;0,"Over","Within")</f>
        <v>Within</v>
      </c>
      <c r="L347" s="25">
        <f>IF(Table2[[#This Row],[Balance]]&lt;0, -Table2[[#This Row],[Balance]], 0)</f>
        <v>0</v>
      </c>
      <c r="M347" s="25" t="str">
        <f>IF(Table2[[#This Row],[Closed]]="Yes","Closed","Open")</f>
        <v>Open</v>
      </c>
      <c r="N347" s="26">
        <f>Table2[[#This Row],[Rev. Date]]-DATE(2025,10,25)</f>
        <v>114</v>
      </c>
    </row>
    <row r="348" spans="1:14" ht="15" thickBot="1" x14ac:dyDescent="0.35">
      <c r="A348" s="1" t="s">
        <v>449</v>
      </c>
      <c r="B348" s="4" t="s">
        <v>149</v>
      </c>
      <c r="C348" s="19">
        <v>199</v>
      </c>
      <c r="D348" s="19">
        <v>0</v>
      </c>
      <c r="E348" s="19">
        <v>199</v>
      </c>
      <c r="F348" s="3">
        <v>46069</v>
      </c>
      <c r="G348" s="1" t="s">
        <v>11</v>
      </c>
      <c r="H348" s="23" t="str">
        <f>LEFT(Table2[[#This Row],['#]],3)</f>
        <v>CRT</v>
      </c>
      <c r="I348" s="24" t="str">
        <f>TEXT(Table2[[#This Row],[Rev. Date]],"yyyy-mm")</f>
        <v>2026-02</v>
      </c>
      <c r="J348" s="24">
        <f>IFERROR(Table2[[#This Row],[Exps.]]/Table2[[#This Row],[Allocated]],0)</f>
        <v>0</v>
      </c>
      <c r="K348" s="24" t="str">
        <f>IF(Table2[[#This Row],[Balance]]&lt;0,"Over","Within")</f>
        <v>Within</v>
      </c>
      <c r="L348" s="25">
        <f>IF(Table2[[#This Row],[Balance]]&lt;0, -Table2[[#This Row],[Balance]], 0)</f>
        <v>0</v>
      </c>
      <c r="M348" s="25" t="str">
        <f>IF(Table2[[#This Row],[Closed]]="Yes","Closed","Open")</f>
        <v>Open</v>
      </c>
      <c r="N348" s="26">
        <f>Table2[[#This Row],[Rev. Date]]-DATE(2025,10,25)</f>
        <v>114</v>
      </c>
    </row>
    <row r="349" spans="1:14" ht="15" thickBot="1" x14ac:dyDescent="0.35">
      <c r="A349" s="1" t="s">
        <v>450</v>
      </c>
      <c r="B349" s="4" t="s">
        <v>149</v>
      </c>
      <c r="C349" s="19">
        <v>300</v>
      </c>
      <c r="D349" s="19">
        <v>0</v>
      </c>
      <c r="E349" s="19">
        <v>300</v>
      </c>
      <c r="F349" s="3">
        <v>46052</v>
      </c>
      <c r="G349" s="1" t="s">
        <v>11</v>
      </c>
      <c r="H349" s="23" t="str">
        <f>LEFT(Table2[[#This Row],['#]],3)</f>
        <v>CRT</v>
      </c>
      <c r="I349" s="24" t="str">
        <f>TEXT(Table2[[#This Row],[Rev. Date]],"yyyy-mm")</f>
        <v>2026-01</v>
      </c>
      <c r="J349" s="24">
        <f>IFERROR(Table2[[#This Row],[Exps.]]/Table2[[#This Row],[Allocated]],0)</f>
        <v>0</v>
      </c>
      <c r="K349" s="24" t="str">
        <f>IF(Table2[[#This Row],[Balance]]&lt;0,"Over","Within")</f>
        <v>Within</v>
      </c>
      <c r="L349" s="25">
        <f>IF(Table2[[#This Row],[Balance]]&lt;0, -Table2[[#This Row],[Balance]], 0)</f>
        <v>0</v>
      </c>
      <c r="M349" s="25" t="str">
        <f>IF(Table2[[#This Row],[Closed]]="Yes","Closed","Open")</f>
        <v>Open</v>
      </c>
      <c r="N349" s="26">
        <f>Table2[[#This Row],[Rev. Date]]-DATE(2025,10,25)</f>
        <v>97</v>
      </c>
    </row>
    <row r="350" spans="1:14" ht="15" thickBot="1" x14ac:dyDescent="0.35">
      <c r="A350" s="1" t="s">
        <v>451</v>
      </c>
      <c r="B350" s="4" t="s">
        <v>149</v>
      </c>
      <c r="C350" s="19">
        <v>500</v>
      </c>
      <c r="D350" s="19">
        <v>0</v>
      </c>
      <c r="E350" s="19">
        <v>500</v>
      </c>
      <c r="F350" s="3">
        <v>46066</v>
      </c>
      <c r="G350" s="1" t="s">
        <v>11</v>
      </c>
      <c r="H350" s="23" t="str">
        <f>LEFT(Table2[[#This Row],['#]],3)</f>
        <v>CRT</v>
      </c>
      <c r="I350" s="24" t="str">
        <f>TEXT(Table2[[#This Row],[Rev. Date]],"yyyy-mm")</f>
        <v>2026-02</v>
      </c>
      <c r="J350" s="24">
        <f>IFERROR(Table2[[#This Row],[Exps.]]/Table2[[#This Row],[Allocated]],0)</f>
        <v>0</v>
      </c>
      <c r="K350" s="24" t="str">
        <f>IF(Table2[[#This Row],[Balance]]&lt;0,"Over","Within")</f>
        <v>Within</v>
      </c>
      <c r="L350" s="25">
        <f>IF(Table2[[#This Row],[Balance]]&lt;0, -Table2[[#This Row],[Balance]], 0)</f>
        <v>0</v>
      </c>
      <c r="M350" s="25" t="str">
        <f>IF(Table2[[#This Row],[Closed]]="Yes","Closed","Open")</f>
        <v>Open</v>
      </c>
      <c r="N350" s="26">
        <f>Table2[[#This Row],[Rev. Date]]-DATE(2025,10,25)</f>
        <v>111</v>
      </c>
    </row>
    <row r="351" spans="1:14" ht="15" thickBot="1" x14ac:dyDescent="0.35">
      <c r="A351" s="1" t="s">
        <v>452</v>
      </c>
      <c r="B351" s="4" t="s">
        <v>149</v>
      </c>
      <c r="C351" s="19">
        <v>500</v>
      </c>
      <c r="D351" s="19">
        <v>0</v>
      </c>
      <c r="E351" s="19">
        <v>500</v>
      </c>
      <c r="F351" s="3">
        <v>46066</v>
      </c>
      <c r="G351" s="1" t="s">
        <v>11</v>
      </c>
      <c r="H351" s="23" t="str">
        <f>LEFT(Table2[[#This Row],['#]],3)</f>
        <v>CRT</v>
      </c>
      <c r="I351" s="24" t="str">
        <f>TEXT(Table2[[#This Row],[Rev. Date]],"yyyy-mm")</f>
        <v>2026-02</v>
      </c>
      <c r="J351" s="24">
        <f>IFERROR(Table2[[#This Row],[Exps.]]/Table2[[#This Row],[Allocated]],0)</f>
        <v>0</v>
      </c>
      <c r="K351" s="24" t="str">
        <f>IF(Table2[[#This Row],[Balance]]&lt;0,"Over","Within")</f>
        <v>Within</v>
      </c>
      <c r="L351" s="25">
        <f>IF(Table2[[#This Row],[Balance]]&lt;0, -Table2[[#This Row],[Balance]], 0)</f>
        <v>0</v>
      </c>
      <c r="M351" s="25" t="str">
        <f>IF(Table2[[#This Row],[Closed]]="Yes","Closed","Open")</f>
        <v>Open</v>
      </c>
      <c r="N351" s="26">
        <f>Table2[[#This Row],[Rev. Date]]-DATE(2025,10,25)</f>
        <v>111</v>
      </c>
    </row>
    <row r="352" spans="1:14" ht="15" thickBot="1" x14ac:dyDescent="0.35">
      <c r="A352" s="1" t="s">
        <v>453</v>
      </c>
      <c r="B352" s="4" t="s">
        <v>149</v>
      </c>
      <c r="C352" s="19">
        <v>500</v>
      </c>
      <c r="D352" s="19">
        <v>0</v>
      </c>
      <c r="E352" s="19">
        <v>500</v>
      </c>
      <c r="F352" s="3">
        <v>46066</v>
      </c>
      <c r="G352" s="1" t="s">
        <v>11</v>
      </c>
      <c r="H352" s="23" t="str">
        <f>LEFT(Table2[[#This Row],['#]],3)</f>
        <v>CRT</v>
      </c>
      <c r="I352" s="24" t="str">
        <f>TEXT(Table2[[#This Row],[Rev. Date]],"yyyy-mm")</f>
        <v>2026-02</v>
      </c>
      <c r="J352" s="24">
        <f>IFERROR(Table2[[#This Row],[Exps.]]/Table2[[#This Row],[Allocated]],0)</f>
        <v>0</v>
      </c>
      <c r="K352" s="24" t="str">
        <f>IF(Table2[[#This Row],[Balance]]&lt;0,"Over","Within")</f>
        <v>Within</v>
      </c>
      <c r="L352" s="25">
        <f>IF(Table2[[#This Row],[Balance]]&lt;0, -Table2[[#This Row],[Balance]], 0)</f>
        <v>0</v>
      </c>
      <c r="M352" s="25" t="str">
        <f>IF(Table2[[#This Row],[Closed]]="Yes","Closed","Open")</f>
        <v>Open</v>
      </c>
      <c r="N352" s="26">
        <f>Table2[[#This Row],[Rev. Date]]-DATE(2025,10,25)</f>
        <v>111</v>
      </c>
    </row>
    <row r="353" spans="1:14" ht="15" thickBot="1" x14ac:dyDescent="0.35">
      <c r="A353" s="1" t="s">
        <v>454</v>
      </c>
      <c r="B353" s="4" t="s">
        <v>149</v>
      </c>
      <c r="C353" s="19">
        <v>500</v>
      </c>
      <c r="D353" s="19">
        <v>0</v>
      </c>
      <c r="E353" s="19">
        <v>500</v>
      </c>
      <c r="F353" s="3">
        <v>46066</v>
      </c>
      <c r="G353" s="1" t="s">
        <v>11</v>
      </c>
      <c r="H353" s="23" t="str">
        <f>LEFT(Table2[[#This Row],['#]],3)</f>
        <v>CRT</v>
      </c>
      <c r="I353" s="24" t="str">
        <f>TEXT(Table2[[#This Row],[Rev. Date]],"yyyy-mm")</f>
        <v>2026-02</v>
      </c>
      <c r="J353" s="24">
        <f>IFERROR(Table2[[#This Row],[Exps.]]/Table2[[#This Row],[Allocated]],0)</f>
        <v>0</v>
      </c>
      <c r="K353" s="24" t="str">
        <f>IF(Table2[[#This Row],[Balance]]&lt;0,"Over","Within")</f>
        <v>Within</v>
      </c>
      <c r="L353" s="25">
        <f>IF(Table2[[#This Row],[Balance]]&lt;0, -Table2[[#This Row],[Balance]], 0)</f>
        <v>0</v>
      </c>
      <c r="M353" s="25" t="str">
        <f>IF(Table2[[#This Row],[Closed]]="Yes","Closed","Open")</f>
        <v>Open</v>
      </c>
      <c r="N353" s="26">
        <f>Table2[[#This Row],[Rev. Date]]-DATE(2025,10,25)</f>
        <v>111</v>
      </c>
    </row>
    <row r="354" spans="1:14" ht="15" thickBot="1" x14ac:dyDescent="0.35">
      <c r="A354" s="1" t="s">
        <v>455</v>
      </c>
      <c r="B354" s="4" t="s">
        <v>149</v>
      </c>
      <c r="C354" s="19">
        <v>400</v>
      </c>
      <c r="D354" s="19">
        <v>0</v>
      </c>
      <c r="E354" s="19">
        <v>400</v>
      </c>
      <c r="F354" s="3">
        <v>46021</v>
      </c>
      <c r="G354" s="1" t="s">
        <v>11</v>
      </c>
      <c r="H354" s="23" t="str">
        <f>LEFT(Table2[[#This Row],['#]],3)</f>
        <v>CRT</v>
      </c>
      <c r="I354" s="24" t="str">
        <f>TEXT(Table2[[#This Row],[Rev. Date]],"yyyy-mm")</f>
        <v>2025-12</v>
      </c>
      <c r="J354" s="24">
        <f>IFERROR(Table2[[#This Row],[Exps.]]/Table2[[#This Row],[Allocated]],0)</f>
        <v>0</v>
      </c>
      <c r="K354" s="24" t="str">
        <f>IF(Table2[[#This Row],[Balance]]&lt;0,"Over","Within")</f>
        <v>Within</v>
      </c>
      <c r="L354" s="25">
        <f>IF(Table2[[#This Row],[Balance]]&lt;0, -Table2[[#This Row],[Balance]], 0)</f>
        <v>0</v>
      </c>
      <c r="M354" s="25" t="str">
        <f>IF(Table2[[#This Row],[Closed]]="Yes","Closed","Open")</f>
        <v>Open</v>
      </c>
      <c r="N354" s="26">
        <f>Table2[[#This Row],[Rev. Date]]-DATE(2025,10,25)</f>
        <v>66</v>
      </c>
    </row>
    <row r="355" spans="1:14" ht="15" thickBot="1" x14ac:dyDescent="0.35">
      <c r="A355" s="1" t="s">
        <v>456</v>
      </c>
      <c r="B355" s="4" t="s">
        <v>149</v>
      </c>
      <c r="C355" s="19">
        <v>500</v>
      </c>
      <c r="D355" s="19">
        <v>0</v>
      </c>
      <c r="E355" s="19">
        <v>500</v>
      </c>
      <c r="F355" s="3">
        <v>46175</v>
      </c>
      <c r="G355" s="1" t="s">
        <v>11</v>
      </c>
      <c r="H355" s="23" t="str">
        <f>LEFT(Table2[[#This Row],['#]],3)</f>
        <v>CRT</v>
      </c>
      <c r="I355" s="24" t="str">
        <f>TEXT(Table2[[#This Row],[Rev. Date]],"yyyy-mm")</f>
        <v>2026-06</v>
      </c>
      <c r="J355" s="24">
        <f>IFERROR(Table2[[#This Row],[Exps.]]/Table2[[#This Row],[Allocated]],0)</f>
        <v>0</v>
      </c>
      <c r="K355" s="24" t="str">
        <f>IF(Table2[[#This Row],[Balance]]&lt;0,"Over","Within")</f>
        <v>Within</v>
      </c>
      <c r="L355" s="25">
        <f>IF(Table2[[#This Row],[Balance]]&lt;0, -Table2[[#This Row],[Balance]], 0)</f>
        <v>0</v>
      </c>
      <c r="M355" s="25" t="str">
        <f>IF(Table2[[#This Row],[Closed]]="Yes","Closed","Open")</f>
        <v>Open</v>
      </c>
      <c r="N355" s="26">
        <f>Table2[[#This Row],[Rev. Date]]-DATE(2025,10,25)</f>
        <v>220</v>
      </c>
    </row>
    <row r="356" spans="1:14" ht="15" thickBot="1" x14ac:dyDescent="0.35">
      <c r="A356" s="1" t="s">
        <v>457</v>
      </c>
      <c r="B356" s="4" t="s">
        <v>149</v>
      </c>
      <c r="C356" s="19">
        <v>200</v>
      </c>
      <c r="D356" s="19">
        <v>0</v>
      </c>
      <c r="E356" s="19">
        <v>200</v>
      </c>
      <c r="F356" s="3">
        <v>46174</v>
      </c>
      <c r="G356" s="1" t="s">
        <v>11</v>
      </c>
      <c r="H356" s="23" t="str">
        <f>LEFT(Table2[[#This Row],['#]],3)</f>
        <v>CRT</v>
      </c>
      <c r="I356" s="24" t="str">
        <f>TEXT(Table2[[#This Row],[Rev. Date]],"yyyy-mm")</f>
        <v>2026-06</v>
      </c>
      <c r="J356" s="24">
        <f>IFERROR(Table2[[#This Row],[Exps.]]/Table2[[#This Row],[Allocated]],0)</f>
        <v>0</v>
      </c>
      <c r="K356" s="24" t="str">
        <f>IF(Table2[[#This Row],[Balance]]&lt;0,"Over","Within")</f>
        <v>Within</v>
      </c>
      <c r="L356" s="25">
        <f>IF(Table2[[#This Row],[Balance]]&lt;0, -Table2[[#This Row],[Balance]], 0)</f>
        <v>0</v>
      </c>
      <c r="M356" s="25" t="str">
        <f>IF(Table2[[#This Row],[Closed]]="Yes","Closed","Open")</f>
        <v>Open</v>
      </c>
      <c r="N356" s="26">
        <f>Table2[[#This Row],[Rev. Date]]-DATE(2025,10,25)</f>
        <v>219</v>
      </c>
    </row>
    <row r="357" spans="1:14" ht="15" thickBot="1" x14ac:dyDescent="0.35">
      <c r="A357" s="1" t="s">
        <v>458</v>
      </c>
      <c r="B357" s="4" t="s">
        <v>149</v>
      </c>
      <c r="C357" s="19">
        <v>500</v>
      </c>
      <c r="D357" s="19">
        <v>0</v>
      </c>
      <c r="E357" s="19">
        <v>500</v>
      </c>
      <c r="F357" s="3">
        <v>46066</v>
      </c>
      <c r="G357" s="1" t="s">
        <v>11</v>
      </c>
      <c r="H357" s="23" t="str">
        <f>LEFT(Table2[[#This Row],['#]],3)</f>
        <v>CRT</v>
      </c>
      <c r="I357" s="24" t="str">
        <f>TEXT(Table2[[#This Row],[Rev. Date]],"yyyy-mm")</f>
        <v>2026-02</v>
      </c>
      <c r="J357" s="24">
        <f>IFERROR(Table2[[#This Row],[Exps.]]/Table2[[#This Row],[Allocated]],0)</f>
        <v>0</v>
      </c>
      <c r="K357" s="24" t="str">
        <f>IF(Table2[[#This Row],[Balance]]&lt;0,"Over","Within")</f>
        <v>Within</v>
      </c>
      <c r="L357" s="25">
        <f>IF(Table2[[#This Row],[Balance]]&lt;0, -Table2[[#This Row],[Balance]], 0)</f>
        <v>0</v>
      </c>
      <c r="M357" s="25" t="str">
        <f>IF(Table2[[#This Row],[Closed]]="Yes","Closed","Open")</f>
        <v>Open</v>
      </c>
      <c r="N357" s="26">
        <f>Table2[[#This Row],[Rev. Date]]-DATE(2025,10,25)</f>
        <v>111</v>
      </c>
    </row>
    <row r="358" spans="1:14" ht="15" thickBot="1" x14ac:dyDescent="0.35">
      <c r="A358" s="1" t="s">
        <v>459</v>
      </c>
      <c r="B358" s="4" t="s">
        <v>149</v>
      </c>
      <c r="C358" s="19">
        <v>800</v>
      </c>
      <c r="D358" s="19">
        <v>0</v>
      </c>
      <c r="E358" s="19">
        <v>800</v>
      </c>
      <c r="F358" s="3">
        <v>46062</v>
      </c>
      <c r="G358" s="1" t="s">
        <v>11</v>
      </c>
      <c r="H358" s="23" t="str">
        <f>LEFT(Table2[[#This Row],['#]],3)</f>
        <v>CRT</v>
      </c>
      <c r="I358" s="24" t="str">
        <f>TEXT(Table2[[#This Row],[Rev. Date]],"yyyy-mm")</f>
        <v>2026-02</v>
      </c>
      <c r="J358" s="24">
        <f>IFERROR(Table2[[#This Row],[Exps.]]/Table2[[#This Row],[Allocated]],0)</f>
        <v>0</v>
      </c>
      <c r="K358" s="24" t="str">
        <f>IF(Table2[[#This Row],[Balance]]&lt;0,"Over","Within")</f>
        <v>Within</v>
      </c>
      <c r="L358" s="25">
        <f>IF(Table2[[#This Row],[Balance]]&lt;0, -Table2[[#This Row],[Balance]], 0)</f>
        <v>0</v>
      </c>
      <c r="M358" s="25" t="str">
        <f>IF(Table2[[#This Row],[Closed]]="Yes","Closed","Open")</f>
        <v>Open</v>
      </c>
      <c r="N358" s="26">
        <f>Table2[[#This Row],[Rev. Date]]-DATE(2025,10,25)</f>
        <v>107</v>
      </c>
    </row>
    <row r="359" spans="1:14" ht="15" thickBot="1" x14ac:dyDescent="0.35">
      <c r="A359" s="1" t="s">
        <v>460</v>
      </c>
      <c r="B359" s="4" t="s">
        <v>149</v>
      </c>
      <c r="C359" s="19">
        <v>200</v>
      </c>
      <c r="D359" s="19">
        <v>0</v>
      </c>
      <c r="E359" s="19">
        <v>200</v>
      </c>
      <c r="F359" s="3">
        <v>46006</v>
      </c>
      <c r="G359" s="1" t="s">
        <v>11</v>
      </c>
      <c r="H359" s="23" t="str">
        <f>LEFT(Table2[[#This Row],['#]],3)</f>
        <v>CRT</v>
      </c>
      <c r="I359" s="24" t="str">
        <f>TEXT(Table2[[#This Row],[Rev. Date]],"yyyy-mm")</f>
        <v>2025-12</v>
      </c>
      <c r="J359" s="24">
        <f>IFERROR(Table2[[#This Row],[Exps.]]/Table2[[#This Row],[Allocated]],0)</f>
        <v>0</v>
      </c>
      <c r="K359" s="24" t="str">
        <f>IF(Table2[[#This Row],[Balance]]&lt;0,"Over","Within")</f>
        <v>Within</v>
      </c>
      <c r="L359" s="25">
        <f>IF(Table2[[#This Row],[Balance]]&lt;0, -Table2[[#This Row],[Balance]], 0)</f>
        <v>0</v>
      </c>
      <c r="M359" s="25" t="str">
        <f>IF(Table2[[#This Row],[Closed]]="Yes","Closed","Open")</f>
        <v>Open</v>
      </c>
      <c r="N359" s="26">
        <f>Table2[[#This Row],[Rev. Date]]-DATE(2025,10,25)</f>
        <v>51</v>
      </c>
    </row>
    <row r="360" spans="1:14" ht="21" thickBot="1" x14ac:dyDescent="0.35">
      <c r="A360" s="1" t="s">
        <v>461</v>
      </c>
      <c r="B360" s="1" t="s">
        <v>399</v>
      </c>
      <c r="C360" s="19">
        <v>2350.5</v>
      </c>
      <c r="D360" s="19">
        <v>0</v>
      </c>
      <c r="E360" s="19">
        <v>2350.5</v>
      </c>
      <c r="F360" s="3">
        <v>45978</v>
      </c>
      <c r="G360" s="1" t="s">
        <v>11</v>
      </c>
      <c r="H360" s="23" t="str">
        <f>LEFT(Table2[[#This Row],['#]],3)</f>
        <v>FB-</v>
      </c>
      <c r="I360" s="24" t="str">
        <f>TEXT(Table2[[#This Row],[Rev. Date]],"yyyy-mm")</f>
        <v>2025-11</v>
      </c>
      <c r="J360" s="24">
        <f>IFERROR(Table2[[#This Row],[Exps.]]/Table2[[#This Row],[Allocated]],0)</f>
        <v>0</v>
      </c>
      <c r="K360" s="24" t="str">
        <f>IF(Table2[[#This Row],[Balance]]&lt;0,"Over","Within")</f>
        <v>Within</v>
      </c>
      <c r="L360" s="25">
        <f>IF(Table2[[#This Row],[Balance]]&lt;0, -Table2[[#This Row],[Balance]], 0)</f>
        <v>0</v>
      </c>
      <c r="M360" s="25" t="str">
        <f>IF(Table2[[#This Row],[Closed]]="Yes","Closed","Open")</f>
        <v>Open</v>
      </c>
      <c r="N360" s="26">
        <f>Table2[[#This Row],[Rev. Date]]-DATE(2025,10,25)</f>
        <v>23</v>
      </c>
    </row>
    <row r="361" spans="1:14" ht="15" thickBot="1" x14ac:dyDescent="0.35">
      <c r="A361" s="1" t="s">
        <v>462</v>
      </c>
      <c r="B361" s="1" t="s">
        <v>463</v>
      </c>
      <c r="C361" s="19">
        <v>2909.99</v>
      </c>
      <c r="D361" s="19">
        <v>0</v>
      </c>
      <c r="E361" s="19">
        <v>2909.99</v>
      </c>
      <c r="F361" s="3">
        <v>46008</v>
      </c>
      <c r="G361" s="1" t="s">
        <v>11</v>
      </c>
      <c r="H361" s="23" t="str">
        <f>LEFT(Table2[[#This Row],['#]],3)</f>
        <v xml:space="preserve">FB </v>
      </c>
      <c r="I361" s="24" t="str">
        <f>TEXT(Table2[[#This Row],[Rev. Date]],"yyyy-mm")</f>
        <v>2025-12</v>
      </c>
      <c r="J361" s="24">
        <f>IFERROR(Table2[[#This Row],[Exps.]]/Table2[[#This Row],[Allocated]],0)</f>
        <v>0</v>
      </c>
      <c r="K361" s="24" t="str">
        <f>IF(Table2[[#This Row],[Balance]]&lt;0,"Over","Within")</f>
        <v>Within</v>
      </c>
      <c r="L361" s="25">
        <f>IF(Table2[[#This Row],[Balance]]&lt;0, -Table2[[#This Row],[Balance]], 0)</f>
        <v>0</v>
      </c>
      <c r="M361" s="25" t="str">
        <f>IF(Table2[[#This Row],[Closed]]="Yes","Closed","Open")</f>
        <v>Open</v>
      </c>
      <c r="N361" s="26">
        <f>Table2[[#This Row],[Rev. Date]]-DATE(2025,10,25)</f>
        <v>53</v>
      </c>
    </row>
    <row r="362" spans="1:14" ht="15" thickBot="1" x14ac:dyDescent="0.35">
      <c r="A362" s="1" t="s">
        <v>464</v>
      </c>
      <c r="B362" s="1" t="s">
        <v>465</v>
      </c>
      <c r="C362" s="19">
        <v>10463.700000000001</v>
      </c>
      <c r="D362" s="19">
        <v>10463.700000000001</v>
      </c>
      <c r="E362" s="19">
        <v>0</v>
      </c>
      <c r="F362" s="3">
        <v>45987</v>
      </c>
      <c r="G362" s="1" t="s">
        <v>2</v>
      </c>
      <c r="H362" s="23" t="str">
        <f>LEFT(Table2[[#This Row],['#]],3)</f>
        <v>FB-</v>
      </c>
      <c r="I362" s="24" t="str">
        <f>TEXT(Table2[[#This Row],[Rev. Date]],"yyyy-mm")</f>
        <v>2025-11</v>
      </c>
      <c r="J362" s="24">
        <f>IFERROR(Table2[[#This Row],[Exps.]]/Table2[[#This Row],[Allocated]],0)</f>
        <v>1</v>
      </c>
      <c r="K362" s="24" t="str">
        <f>IF(Table2[[#This Row],[Balance]]&lt;0,"Over","Within")</f>
        <v>Within</v>
      </c>
      <c r="L362" s="25">
        <f>IF(Table2[[#This Row],[Balance]]&lt;0, -Table2[[#This Row],[Balance]], 0)</f>
        <v>0</v>
      </c>
      <c r="M362" s="25" t="str">
        <f>IF(Table2[[#This Row],[Closed]]="Yes","Closed","Open")</f>
        <v>Closed</v>
      </c>
      <c r="N362" s="26">
        <f>Table2[[#This Row],[Rev. Date]]-DATE(2025,10,25)</f>
        <v>32</v>
      </c>
    </row>
    <row r="363" spans="1:14" ht="21" thickBot="1" x14ac:dyDescent="0.35">
      <c r="A363" s="1" t="s">
        <v>466</v>
      </c>
      <c r="B363" s="1" t="s">
        <v>467</v>
      </c>
      <c r="C363" s="19">
        <v>21840</v>
      </c>
      <c r="D363" s="19">
        <v>0</v>
      </c>
      <c r="E363" s="19">
        <v>21840</v>
      </c>
      <c r="F363" s="3">
        <v>45993</v>
      </c>
      <c r="G363" s="1" t="s">
        <v>11</v>
      </c>
      <c r="H363" s="23" t="str">
        <f>LEFT(Table2[[#This Row],['#]],3)</f>
        <v xml:space="preserve">FB </v>
      </c>
      <c r="I363" s="24" t="str">
        <f>TEXT(Table2[[#This Row],[Rev. Date]],"yyyy-mm")</f>
        <v>2025-12</v>
      </c>
      <c r="J363" s="24">
        <f>IFERROR(Table2[[#This Row],[Exps.]]/Table2[[#This Row],[Allocated]],0)</f>
        <v>0</v>
      </c>
      <c r="K363" s="24" t="str">
        <f>IF(Table2[[#This Row],[Balance]]&lt;0,"Over","Within")</f>
        <v>Within</v>
      </c>
      <c r="L363" s="25">
        <f>IF(Table2[[#This Row],[Balance]]&lt;0, -Table2[[#This Row],[Balance]], 0)</f>
        <v>0</v>
      </c>
      <c r="M363" s="25" t="str">
        <f>IF(Table2[[#This Row],[Closed]]="Yes","Closed","Open")</f>
        <v>Open</v>
      </c>
      <c r="N363" s="26">
        <f>Table2[[#This Row],[Rev. Date]]-DATE(2025,10,25)</f>
        <v>38</v>
      </c>
    </row>
    <row r="364" spans="1:14" ht="15" thickBot="1" x14ac:dyDescent="0.35">
      <c r="A364" s="1" t="s">
        <v>468</v>
      </c>
      <c r="B364" s="1" t="s">
        <v>469</v>
      </c>
      <c r="C364" s="19">
        <v>7169.97</v>
      </c>
      <c r="D364" s="19">
        <v>0</v>
      </c>
      <c r="E364" s="19">
        <v>7169.97</v>
      </c>
      <c r="F364" s="3">
        <v>46076</v>
      </c>
      <c r="G364" s="1" t="s">
        <v>11</v>
      </c>
      <c r="H364" s="23" t="str">
        <f>LEFT(Table2[[#This Row],['#]],3)</f>
        <v xml:space="preserve">FB </v>
      </c>
      <c r="I364" s="24" t="str">
        <f>TEXT(Table2[[#This Row],[Rev. Date]],"yyyy-mm")</f>
        <v>2026-02</v>
      </c>
      <c r="J364" s="24">
        <f>IFERROR(Table2[[#This Row],[Exps.]]/Table2[[#This Row],[Allocated]],0)</f>
        <v>0</v>
      </c>
      <c r="K364" s="24" t="str">
        <f>IF(Table2[[#This Row],[Balance]]&lt;0,"Over","Within")</f>
        <v>Within</v>
      </c>
      <c r="L364" s="25">
        <f>IF(Table2[[#This Row],[Balance]]&lt;0, -Table2[[#This Row],[Balance]], 0)</f>
        <v>0</v>
      </c>
      <c r="M364" s="25" t="str">
        <f>IF(Table2[[#This Row],[Closed]]="Yes","Closed","Open")</f>
        <v>Open</v>
      </c>
      <c r="N364" s="26">
        <f>Table2[[#This Row],[Rev. Date]]-DATE(2025,10,25)</f>
        <v>121</v>
      </c>
    </row>
    <row r="365" spans="1:14" ht="15" thickBot="1" x14ac:dyDescent="0.35">
      <c r="A365" s="1" t="s">
        <v>470</v>
      </c>
      <c r="B365" s="1" t="s">
        <v>471</v>
      </c>
      <c r="C365" s="19">
        <v>11045.73</v>
      </c>
      <c r="D365" s="19">
        <v>0</v>
      </c>
      <c r="E365" s="19">
        <v>11045.73</v>
      </c>
      <c r="F365" s="3">
        <v>46125</v>
      </c>
      <c r="G365" s="1" t="s">
        <v>11</v>
      </c>
      <c r="H365" s="23" t="str">
        <f>LEFT(Table2[[#This Row],['#]],3)</f>
        <v xml:space="preserve">FB </v>
      </c>
      <c r="I365" s="24" t="str">
        <f>TEXT(Table2[[#This Row],[Rev. Date]],"yyyy-mm")</f>
        <v>2026-04</v>
      </c>
      <c r="J365" s="24">
        <f>IFERROR(Table2[[#This Row],[Exps.]]/Table2[[#This Row],[Allocated]],0)</f>
        <v>0</v>
      </c>
      <c r="K365" s="24" t="str">
        <f>IF(Table2[[#This Row],[Balance]]&lt;0,"Over","Within")</f>
        <v>Within</v>
      </c>
      <c r="L365" s="25">
        <f>IF(Table2[[#This Row],[Balance]]&lt;0, -Table2[[#This Row],[Balance]], 0)</f>
        <v>0</v>
      </c>
      <c r="M365" s="25" t="str">
        <f>IF(Table2[[#This Row],[Closed]]="Yes","Closed","Open")</f>
        <v>Open</v>
      </c>
      <c r="N365" s="26">
        <f>Table2[[#This Row],[Rev. Date]]-DATE(2025,10,25)</f>
        <v>170</v>
      </c>
    </row>
    <row r="366" spans="1:14" x14ac:dyDescent="0.3">
      <c r="A366" s="7" t="s">
        <v>472</v>
      </c>
      <c r="B366" s="7"/>
      <c r="C366" s="21">
        <f>SUM(C2:C365)</f>
        <v>375545.14999999997</v>
      </c>
      <c r="D366" s="21">
        <f t="shared" ref="D366:E366" si="0">SUM(D2:D365)</f>
        <v>96693.61</v>
      </c>
      <c r="E366" s="21">
        <f t="shared" si="0"/>
        <v>278851.53999999998</v>
      </c>
      <c r="F366" s="17"/>
      <c r="G366" s="17"/>
      <c r="H366" s="23"/>
      <c r="I366" s="24"/>
      <c r="J366" s="24"/>
      <c r="K366" s="24"/>
      <c r="L366" s="25"/>
      <c r="M366" s="25"/>
      <c r="N366" s="26"/>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C1DD-9509-4953-8494-609717381F8A}">
  <dimension ref="A1:I135"/>
  <sheetViews>
    <sheetView tabSelected="1" topLeftCell="A103" zoomScale="110" zoomScaleNormal="110" workbookViewId="0">
      <selection activeCell="H104" sqref="H104"/>
    </sheetView>
  </sheetViews>
  <sheetFormatPr defaultRowHeight="14.4" x14ac:dyDescent="0.3"/>
  <cols>
    <col min="1" max="1" width="5.77734375" customWidth="1"/>
    <col min="2" max="2" width="36.109375" customWidth="1"/>
    <col min="3" max="3" width="11.109375" bestFit="1" customWidth="1"/>
    <col min="4" max="4" width="12.21875" customWidth="1"/>
    <col min="5" max="5" width="11.109375" bestFit="1" customWidth="1"/>
    <col min="6" max="6" width="13.109375" bestFit="1" customWidth="1"/>
    <col min="8" max="8" width="11.6640625" bestFit="1" customWidth="1"/>
  </cols>
  <sheetData>
    <row r="1" spans="1:6" ht="22.2" thickBot="1" x14ac:dyDescent="0.35">
      <c r="A1" s="15" t="s">
        <v>480</v>
      </c>
      <c r="B1" s="15" t="s">
        <v>481</v>
      </c>
      <c r="C1" s="15" t="s">
        <v>482</v>
      </c>
      <c r="D1" s="15" t="s">
        <v>483</v>
      </c>
      <c r="E1" s="16" t="s">
        <v>484</v>
      </c>
      <c r="F1" s="15" t="s">
        <v>569</v>
      </c>
    </row>
    <row r="2" spans="1:6" ht="15" thickBot="1" x14ac:dyDescent="0.35">
      <c r="A2" s="10">
        <v>1</v>
      </c>
      <c r="B2" s="10" t="s">
        <v>485</v>
      </c>
      <c r="C2" s="11">
        <v>1555477</v>
      </c>
      <c r="D2" s="11">
        <v>181549.62</v>
      </c>
      <c r="E2" s="13">
        <v>1373927.38</v>
      </c>
      <c r="F2" s="27">
        <f>IFERROR(Table1[[#This Row],[Expenditures]]/Table1[[#This Row],[Amount]],0)</f>
        <v>0.1167163641763909</v>
      </c>
    </row>
    <row r="3" spans="1:6" ht="15" thickBot="1" x14ac:dyDescent="0.35">
      <c r="A3" s="1">
        <v>2</v>
      </c>
      <c r="B3" s="12" t="s">
        <v>486</v>
      </c>
      <c r="C3" s="2">
        <v>817934</v>
      </c>
      <c r="D3" s="2">
        <v>162008.75</v>
      </c>
      <c r="E3" s="14">
        <v>655925.25</v>
      </c>
      <c r="F3" s="27">
        <f>IFERROR(Table1[[#This Row],[Expenditures]]/Table1[[#This Row],[Amount]],0)</f>
        <v>0.19807068785501031</v>
      </c>
    </row>
    <row r="4" spans="1:6" ht="15" thickBot="1" x14ac:dyDescent="0.35">
      <c r="A4" s="1">
        <v>3</v>
      </c>
      <c r="B4" s="12" t="s">
        <v>487</v>
      </c>
      <c r="C4" s="2">
        <v>41968</v>
      </c>
      <c r="D4" s="2">
        <v>8422.69</v>
      </c>
      <c r="E4" s="14">
        <v>33545.31</v>
      </c>
      <c r="F4" s="27">
        <f>IFERROR(Table1[[#This Row],[Expenditures]]/Table1[[#This Row],[Amount]],0)</f>
        <v>0.20069314715974076</v>
      </c>
    </row>
    <row r="5" spans="1:6" ht="15" thickBot="1" x14ac:dyDescent="0.35">
      <c r="A5" s="1">
        <v>4</v>
      </c>
      <c r="B5" s="12" t="s">
        <v>488</v>
      </c>
      <c r="C5" s="2">
        <v>595575</v>
      </c>
      <c r="D5" s="2">
        <v>11118.18</v>
      </c>
      <c r="E5" s="14">
        <v>584456.81999999995</v>
      </c>
      <c r="F5" s="27">
        <f>IFERROR(Table1[[#This Row],[Expenditures]]/Table1[[#This Row],[Amount]],0)</f>
        <v>1.8667976325399824E-2</v>
      </c>
    </row>
    <row r="6" spans="1:6" ht="61.8" thickBot="1" x14ac:dyDescent="0.35">
      <c r="A6" s="1">
        <v>5</v>
      </c>
      <c r="B6" s="12" t="s">
        <v>489</v>
      </c>
      <c r="C6" s="2">
        <v>100000</v>
      </c>
      <c r="D6" s="2">
        <v>0</v>
      </c>
      <c r="E6" s="14">
        <v>100000</v>
      </c>
      <c r="F6" s="27">
        <f>IFERROR(Table1[[#This Row],[Expenditures]]/Table1[[#This Row],[Amount]],0)</f>
        <v>0</v>
      </c>
    </row>
    <row r="7" spans="1:6" ht="21" thickBot="1" x14ac:dyDescent="0.35">
      <c r="A7" s="10">
        <v>12</v>
      </c>
      <c r="B7" s="10" t="s">
        <v>490</v>
      </c>
      <c r="C7" s="11">
        <v>54236</v>
      </c>
      <c r="D7" s="11">
        <v>828724.21</v>
      </c>
      <c r="E7" s="13">
        <v>-774488.21</v>
      </c>
      <c r="F7" s="27">
        <f>IFERROR(Table1[[#This Row],[Expenditures]]/Table1[[#This Row],[Amount]],0)</f>
        <v>15.279965521056125</v>
      </c>
    </row>
    <row r="8" spans="1:6" ht="15" thickBot="1" x14ac:dyDescent="0.35">
      <c r="A8" s="1">
        <v>13</v>
      </c>
      <c r="B8" s="12" t="s">
        <v>487</v>
      </c>
      <c r="C8" s="2">
        <v>54236</v>
      </c>
      <c r="D8" s="2">
        <v>11382.34</v>
      </c>
      <c r="E8" s="14">
        <v>42853.66</v>
      </c>
      <c r="F8" s="27">
        <f>IFERROR(Table1[[#This Row],[Expenditures]]/Table1[[#This Row],[Amount]],0)</f>
        <v>0.20986687808835461</v>
      </c>
    </row>
    <row r="9" spans="1:6" ht="15" thickBot="1" x14ac:dyDescent="0.35">
      <c r="A9" s="1">
        <v>14</v>
      </c>
      <c r="B9" s="12" t="s">
        <v>488</v>
      </c>
      <c r="C9" s="2">
        <v>3000000</v>
      </c>
      <c r="D9" s="2">
        <v>1379376</v>
      </c>
      <c r="E9" s="14">
        <v>1620624</v>
      </c>
      <c r="F9" s="27">
        <f>IFERROR(Table1[[#This Row],[Expenditures]]/Table1[[#This Row],[Amount]],0)</f>
        <v>0.45979199999999998</v>
      </c>
    </row>
    <row r="10" spans="1:6" ht="21" thickBot="1" x14ac:dyDescent="0.35">
      <c r="A10" s="1">
        <v>16</v>
      </c>
      <c r="B10" s="12" t="s">
        <v>491</v>
      </c>
      <c r="C10" s="2">
        <v>-3000000</v>
      </c>
      <c r="D10" s="2">
        <v>-562034.13</v>
      </c>
      <c r="E10" s="14">
        <v>-2437965.87</v>
      </c>
      <c r="F10" s="27">
        <f>IFERROR(Table1[[#This Row],[Expenditures]]/Table1[[#This Row],[Amount]],0)</f>
        <v>0.18734471</v>
      </c>
    </row>
    <row r="11" spans="1:6" ht="31.2" thickBot="1" x14ac:dyDescent="0.35">
      <c r="A11" s="10">
        <v>19</v>
      </c>
      <c r="B11" s="10" t="s">
        <v>492</v>
      </c>
      <c r="C11" s="11">
        <v>503912</v>
      </c>
      <c r="D11" s="11">
        <v>178537.07</v>
      </c>
      <c r="E11" s="13">
        <v>325374.93</v>
      </c>
      <c r="F11" s="27">
        <f>IFERROR(Table1[[#This Row],[Expenditures]]/Table1[[#This Row],[Amount]],0)</f>
        <v>0.35430208052199591</v>
      </c>
    </row>
    <row r="12" spans="1:6" ht="15" thickBot="1" x14ac:dyDescent="0.35">
      <c r="A12" s="1">
        <v>20</v>
      </c>
      <c r="B12" s="12" t="s">
        <v>487</v>
      </c>
      <c r="C12" s="2">
        <v>24381</v>
      </c>
      <c r="D12" s="2">
        <v>7149.52</v>
      </c>
      <c r="E12" s="14">
        <v>17231.48</v>
      </c>
      <c r="F12" s="27">
        <f>IFERROR(Table1[[#This Row],[Expenditures]]/Table1[[#This Row],[Amount]],0)</f>
        <v>0.29324145851277639</v>
      </c>
    </row>
    <row r="13" spans="1:6" ht="15" thickBot="1" x14ac:dyDescent="0.35">
      <c r="A13" s="1">
        <v>21</v>
      </c>
      <c r="B13" s="12" t="s">
        <v>488</v>
      </c>
      <c r="C13" s="2">
        <v>21962</v>
      </c>
      <c r="D13" s="2">
        <v>3760.77</v>
      </c>
      <c r="E13" s="14">
        <v>18201.23</v>
      </c>
      <c r="F13" s="27">
        <f>IFERROR(Table1[[#This Row],[Expenditures]]/Table1[[#This Row],[Amount]],0)</f>
        <v>0.17123986886440215</v>
      </c>
    </row>
    <row r="14" spans="1:6" ht="15" thickBot="1" x14ac:dyDescent="0.35">
      <c r="A14" s="1">
        <v>22</v>
      </c>
      <c r="B14" s="12" t="s">
        <v>493</v>
      </c>
      <c r="C14" s="2">
        <v>18500</v>
      </c>
      <c r="D14" s="2">
        <v>3384.6</v>
      </c>
      <c r="E14" s="14">
        <v>15115.4</v>
      </c>
      <c r="F14" s="27">
        <f>IFERROR(Table1[[#This Row],[Expenditures]]/Table1[[#This Row],[Amount]],0)</f>
        <v>0.18295135135135135</v>
      </c>
    </row>
    <row r="15" spans="1:6" ht="15" thickBot="1" x14ac:dyDescent="0.35">
      <c r="A15" s="1">
        <v>23</v>
      </c>
      <c r="B15" s="12" t="s">
        <v>494</v>
      </c>
      <c r="C15" s="2">
        <v>129990</v>
      </c>
      <c r="D15" s="2">
        <v>74136.36</v>
      </c>
      <c r="E15" s="14">
        <v>55853.64</v>
      </c>
      <c r="F15" s="27">
        <f>IFERROR(Table1[[#This Row],[Expenditures]]/Table1[[#This Row],[Amount]],0)</f>
        <v>0.57032356335102696</v>
      </c>
    </row>
    <row r="16" spans="1:6" ht="15" thickBot="1" x14ac:dyDescent="0.35">
      <c r="A16" s="1">
        <v>24</v>
      </c>
      <c r="B16" s="12" t="s">
        <v>495</v>
      </c>
      <c r="C16" s="2">
        <v>245579</v>
      </c>
      <c r="D16" s="2">
        <v>66717.64</v>
      </c>
      <c r="E16" s="14">
        <v>178861.36</v>
      </c>
      <c r="F16" s="27">
        <f>IFERROR(Table1[[#This Row],[Expenditures]]/Table1[[#This Row],[Amount]],0)</f>
        <v>0.27167485819227216</v>
      </c>
    </row>
    <row r="17" spans="1:6" ht="15" thickBot="1" x14ac:dyDescent="0.35">
      <c r="A17" s="1">
        <v>25</v>
      </c>
      <c r="B17" s="12" t="s">
        <v>496</v>
      </c>
      <c r="C17" s="2">
        <v>32500</v>
      </c>
      <c r="D17" s="2">
        <v>624.55999999999995</v>
      </c>
      <c r="E17" s="14">
        <v>31875.439999999999</v>
      </c>
      <c r="F17" s="27">
        <f>IFERROR(Table1[[#This Row],[Expenditures]]/Table1[[#This Row],[Amount]],0)</f>
        <v>1.9217230769230768E-2</v>
      </c>
    </row>
    <row r="18" spans="1:6" ht="15" thickBot="1" x14ac:dyDescent="0.35">
      <c r="A18" s="1">
        <v>26</v>
      </c>
      <c r="B18" s="12" t="s">
        <v>497</v>
      </c>
      <c r="C18" s="2">
        <v>37000</v>
      </c>
      <c r="D18" s="2">
        <v>20357.55</v>
      </c>
      <c r="E18" s="14">
        <v>16642.45</v>
      </c>
      <c r="F18" s="27">
        <f>IFERROR(Table1[[#This Row],[Expenditures]]/Table1[[#This Row],[Amount]],0)</f>
        <v>0.55020405405405404</v>
      </c>
    </row>
    <row r="19" spans="1:6" ht="21" thickBot="1" x14ac:dyDescent="0.35">
      <c r="A19" s="1">
        <v>29</v>
      </c>
      <c r="B19" s="12" t="s">
        <v>498</v>
      </c>
      <c r="C19" s="2">
        <v>29000</v>
      </c>
      <c r="D19" s="2">
        <v>2406.0700000000002</v>
      </c>
      <c r="E19" s="14">
        <v>26593.93</v>
      </c>
      <c r="F19" s="27">
        <f>IFERROR(Table1[[#This Row],[Expenditures]]/Table1[[#This Row],[Amount]],0)</f>
        <v>8.2967931034482759E-2</v>
      </c>
    </row>
    <row r="20" spans="1:6" ht="21" thickBot="1" x14ac:dyDescent="0.35">
      <c r="A20" s="1">
        <v>31</v>
      </c>
      <c r="B20" s="12" t="s">
        <v>491</v>
      </c>
      <c r="C20" s="2">
        <v>-35000</v>
      </c>
      <c r="D20" s="2">
        <v>0</v>
      </c>
      <c r="E20" s="14">
        <v>-35000</v>
      </c>
      <c r="F20" s="27">
        <f>IFERROR(Table1[[#This Row],[Expenditures]]/Table1[[#This Row],[Amount]],0)</f>
        <v>0</v>
      </c>
    </row>
    <row r="21" spans="1:6" ht="21" thickBot="1" x14ac:dyDescent="0.35">
      <c r="A21" s="10">
        <v>34</v>
      </c>
      <c r="B21" s="10" t="s">
        <v>499</v>
      </c>
      <c r="C21" s="11">
        <v>353827</v>
      </c>
      <c r="D21" s="11">
        <v>204732.17</v>
      </c>
      <c r="E21" s="13">
        <v>149094.82999999999</v>
      </c>
      <c r="F21" s="27">
        <f>IFERROR(Table1[[#This Row],[Expenditures]]/Table1[[#This Row],[Amount]],0)</f>
        <v>0.5786222362906166</v>
      </c>
    </row>
    <row r="22" spans="1:6" ht="15" thickBot="1" x14ac:dyDescent="0.35">
      <c r="A22" s="1">
        <v>35</v>
      </c>
      <c r="B22" s="12" t="s">
        <v>487</v>
      </c>
      <c r="C22" s="2">
        <v>11346</v>
      </c>
      <c r="D22" s="2">
        <v>2693.12</v>
      </c>
      <c r="E22" s="14">
        <v>8652.8799999999992</v>
      </c>
      <c r="F22" s="27">
        <f>IFERROR(Table1[[#This Row],[Expenditures]]/Table1[[#This Row],[Amount]],0)</f>
        <v>0.2373629472942006</v>
      </c>
    </row>
    <row r="23" spans="1:6" ht="15" thickBot="1" x14ac:dyDescent="0.35">
      <c r="A23" s="1">
        <v>36</v>
      </c>
      <c r="B23" s="12" t="s">
        <v>488</v>
      </c>
      <c r="C23" s="2">
        <v>1200</v>
      </c>
      <c r="D23" s="2">
        <v>21.77</v>
      </c>
      <c r="E23" s="14">
        <v>1178.23</v>
      </c>
      <c r="F23" s="27">
        <f>IFERROR(Table1[[#This Row],[Expenditures]]/Table1[[#This Row],[Amount]],0)</f>
        <v>1.8141666666666667E-2</v>
      </c>
    </row>
    <row r="24" spans="1:6" ht="15" thickBot="1" x14ac:dyDescent="0.35">
      <c r="A24" s="1">
        <v>37</v>
      </c>
      <c r="B24" s="12" t="s">
        <v>494</v>
      </c>
      <c r="C24" s="2">
        <v>58400</v>
      </c>
      <c r="D24" s="2">
        <v>35000</v>
      </c>
      <c r="E24" s="14">
        <v>23400</v>
      </c>
      <c r="F24" s="27">
        <f>IFERROR(Table1[[#This Row],[Expenditures]]/Table1[[#This Row],[Amount]],0)</f>
        <v>0.59931506849315064</v>
      </c>
    </row>
    <row r="25" spans="1:6" ht="15" thickBot="1" x14ac:dyDescent="0.35">
      <c r="A25" s="1">
        <v>38</v>
      </c>
      <c r="B25" s="12" t="s">
        <v>500</v>
      </c>
      <c r="C25" s="2">
        <v>158450</v>
      </c>
      <c r="D25" s="2">
        <v>15000</v>
      </c>
      <c r="E25" s="14">
        <v>143450</v>
      </c>
      <c r="F25" s="27">
        <f>IFERROR(Table1[[#This Row],[Expenditures]]/Table1[[#This Row],[Amount]],0)</f>
        <v>9.4667087409277373E-2</v>
      </c>
    </row>
    <row r="26" spans="1:6" ht="15" thickBot="1" x14ac:dyDescent="0.35">
      <c r="A26" s="1">
        <v>39</v>
      </c>
      <c r="B26" s="12" t="s">
        <v>501</v>
      </c>
      <c r="C26" s="2">
        <v>16500</v>
      </c>
      <c r="D26" s="2">
        <v>0</v>
      </c>
      <c r="E26" s="14">
        <v>16500</v>
      </c>
      <c r="F26" s="27">
        <f>IFERROR(Table1[[#This Row],[Expenditures]]/Table1[[#This Row],[Amount]],0)</f>
        <v>0</v>
      </c>
    </row>
    <row r="27" spans="1:6" ht="15" thickBot="1" x14ac:dyDescent="0.35">
      <c r="A27" s="1">
        <v>40</v>
      </c>
      <c r="B27" s="12" t="s">
        <v>502</v>
      </c>
      <c r="C27" s="2">
        <v>1900</v>
      </c>
      <c r="D27" s="2">
        <v>1530</v>
      </c>
      <c r="E27" s="14">
        <v>370</v>
      </c>
      <c r="F27" s="27">
        <f>IFERROR(Table1[[#This Row],[Expenditures]]/Table1[[#This Row],[Amount]],0)</f>
        <v>0.80526315789473679</v>
      </c>
    </row>
    <row r="28" spans="1:6" ht="21" thickBot="1" x14ac:dyDescent="0.35">
      <c r="A28" s="1">
        <v>41</v>
      </c>
      <c r="B28" s="12" t="s">
        <v>503</v>
      </c>
      <c r="C28" s="2">
        <v>1550</v>
      </c>
      <c r="D28" s="2">
        <v>133.49</v>
      </c>
      <c r="E28" s="14">
        <v>1416.51</v>
      </c>
      <c r="F28" s="27">
        <f>IFERROR(Table1[[#This Row],[Expenditures]]/Table1[[#This Row],[Amount]],0)</f>
        <v>8.612258064516129E-2</v>
      </c>
    </row>
    <row r="29" spans="1:6" ht="15" thickBot="1" x14ac:dyDescent="0.35">
      <c r="A29" s="1">
        <v>42</v>
      </c>
      <c r="B29" s="12" t="s">
        <v>504</v>
      </c>
      <c r="C29" s="2">
        <v>29750</v>
      </c>
      <c r="D29" s="2">
        <v>31051.1</v>
      </c>
      <c r="E29" s="14">
        <v>-1301.0999999999999</v>
      </c>
      <c r="F29" s="27">
        <f>IFERROR(Table1[[#This Row],[Expenditures]]/Table1[[#This Row],[Amount]],0)</f>
        <v>1.0437344537815125</v>
      </c>
    </row>
    <row r="30" spans="1:6" ht="15" thickBot="1" x14ac:dyDescent="0.35">
      <c r="A30" s="1">
        <v>43</v>
      </c>
      <c r="B30" s="12" t="s">
        <v>505</v>
      </c>
      <c r="C30" s="2">
        <v>15850</v>
      </c>
      <c r="D30" s="2">
        <v>11020.68</v>
      </c>
      <c r="E30" s="14">
        <v>4829.32</v>
      </c>
      <c r="F30" s="27">
        <f>IFERROR(Table1[[#This Row],[Expenditures]]/Table1[[#This Row],[Amount]],0)</f>
        <v>0.69531104100946373</v>
      </c>
    </row>
    <row r="31" spans="1:6" ht="15" thickBot="1" x14ac:dyDescent="0.35">
      <c r="A31" s="1">
        <v>45</v>
      </c>
      <c r="B31" s="12" t="s">
        <v>506</v>
      </c>
      <c r="C31" s="2">
        <v>850</v>
      </c>
      <c r="D31" s="2">
        <v>282.01</v>
      </c>
      <c r="E31" s="14">
        <v>567.99</v>
      </c>
      <c r="F31" s="27">
        <f>IFERROR(Table1[[#This Row],[Expenditures]]/Table1[[#This Row],[Amount]],0)</f>
        <v>0.33177647058823528</v>
      </c>
    </row>
    <row r="32" spans="1:6" ht="15" thickBot="1" x14ac:dyDescent="0.35">
      <c r="A32" s="1">
        <v>46</v>
      </c>
      <c r="B32" s="12" t="s">
        <v>507</v>
      </c>
      <c r="C32" s="2">
        <v>88031</v>
      </c>
      <c r="D32" s="2">
        <v>108000</v>
      </c>
      <c r="E32" s="14">
        <v>-19969</v>
      </c>
      <c r="F32" s="27">
        <f>IFERROR(Table1[[#This Row],[Expenditures]]/Table1[[#This Row],[Amount]],0)</f>
        <v>1.226840544808079</v>
      </c>
    </row>
    <row r="33" spans="1:6" ht="21" thickBot="1" x14ac:dyDescent="0.35">
      <c r="A33" s="1">
        <v>48</v>
      </c>
      <c r="B33" s="12" t="s">
        <v>491</v>
      </c>
      <c r="C33" s="2">
        <v>-30000</v>
      </c>
      <c r="D33" s="2">
        <v>0</v>
      </c>
      <c r="E33" s="14">
        <v>-30000</v>
      </c>
      <c r="F33" s="27">
        <f>IFERROR(Table1[[#This Row],[Expenditures]]/Table1[[#This Row],[Amount]],0)</f>
        <v>0</v>
      </c>
    </row>
    <row r="34" spans="1:6" ht="31.2" thickBot="1" x14ac:dyDescent="0.35">
      <c r="A34" s="10">
        <v>51</v>
      </c>
      <c r="B34" s="10" t="s">
        <v>508</v>
      </c>
      <c r="C34" s="11">
        <v>64743</v>
      </c>
      <c r="D34" s="11">
        <v>20514.169999999998</v>
      </c>
      <c r="E34" s="13">
        <v>44228.83</v>
      </c>
      <c r="F34" s="27">
        <f>IFERROR(Table1[[#This Row],[Expenditures]]/Table1[[#This Row],[Amount]],0)</f>
        <v>0.3168554129403951</v>
      </c>
    </row>
    <row r="35" spans="1:6" ht="15" thickBot="1" x14ac:dyDescent="0.35">
      <c r="A35" s="1">
        <v>52</v>
      </c>
      <c r="B35" s="12" t="s">
        <v>487</v>
      </c>
      <c r="C35" s="2">
        <v>29193</v>
      </c>
      <c r="D35" s="2">
        <v>9193.07</v>
      </c>
      <c r="E35" s="14">
        <v>19999.93</v>
      </c>
      <c r="F35" s="27">
        <f>IFERROR(Table1[[#This Row],[Expenditures]]/Table1[[#This Row],[Amount]],0)</f>
        <v>0.31490665570513476</v>
      </c>
    </row>
    <row r="36" spans="1:6" ht="15" thickBot="1" x14ac:dyDescent="0.35">
      <c r="A36" s="1">
        <v>53</v>
      </c>
      <c r="B36" s="12" t="s">
        <v>488</v>
      </c>
      <c r="C36" s="2">
        <v>4100</v>
      </c>
      <c r="D36" s="2">
        <v>2392.5</v>
      </c>
      <c r="E36" s="14">
        <v>1707.5</v>
      </c>
      <c r="F36" s="27">
        <f>IFERROR(Table1[[#This Row],[Expenditures]]/Table1[[#This Row],[Amount]],0)</f>
        <v>0.58353658536585362</v>
      </c>
    </row>
    <row r="37" spans="1:6" ht="21" thickBot="1" x14ac:dyDescent="0.35">
      <c r="A37" s="1">
        <v>54</v>
      </c>
      <c r="B37" s="12" t="s">
        <v>509</v>
      </c>
      <c r="C37" s="2">
        <v>31450</v>
      </c>
      <c r="D37" s="2">
        <v>8928.6</v>
      </c>
      <c r="E37" s="14">
        <v>22521.4</v>
      </c>
      <c r="F37" s="27">
        <f>IFERROR(Table1[[#This Row],[Expenditures]]/Table1[[#This Row],[Amount]],0)</f>
        <v>0.28389825119236883</v>
      </c>
    </row>
    <row r="38" spans="1:6" ht="21" thickBot="1" x14ac:dyDescent="0.35">
      <c r="A38" s="10">
        <v>57</v>
      </c>
      <c r="B38" s="10" t="s">
        <v>510</v>
      </c>
      <c r="C38" s="11">
        <v>61596</v>
      </c>
      <c r="D38" s="11">
        <v>4331.7700000000004</v>
      </c>
      <c r="E38" s="13">
        <v>57264.23</v>
      </c>
      <c r="F38" s="27">
        <f>IFERROR(Table1[[#This Row],[Expenditures]]/Table1[[#This Row],[Amount]],0)</f>
        <v>7.0325508149879867E-2</v>
      </c>
    </row>
    <row r="39" spans="1:6" ht="15" thickBot="1" x14ac:dyDescent="0.35">
      <c r="A39" s="1">
        <v>58</v>
      </c>
      <c r="B39" s="12" t="s">
        <v>487</v>
      </c>
      <c r="C39" s="2">
        <v>11346</v>
      </c>
      <c r="D39" s="2">
        <v>3305.14</v>
      </c>
      <c r="E39" s="14">
        <v>8040.86</v>
      </c>
      <c r="F39" s="27">
        <f>IFERROR(Table1[[#This Row],[Expenditures]]/Table1[[#This Row],[Amount]],0)</f>
        <v>0.2913044244667724</v>
      </c>
    </row>
    <row r="40" spans="1:6" ht="15" thickBot="1" x14ac:dyDescent="0.35">
      <c r="A40" s="1">
        <v>59</v>
      </c>
      <c r="B40" s="12" t="s">
        <v>488</v>
      </c>
      <c r="C40" s="2">
        <v>9000</v>
      </c>
      <c r="D40" s="2">
        <v>885.88</v>
      </c>
      <c r="E40" s="14">
        <v>8114.12</v>
      </c>
      <c r="F40" s="27">
        <f>IFERROR(Table1[[#This Row],[Expenditures]]/Table1[[#This Row],[Amount]],0)</f>
        <v>9.8431111111111108E-2</v>
      </c>
    </row>
    <row r="41" spans="1:6" ht="15" thickBot="1" x14ac:dyDescent="0.35">
      <c r="A41" s="1">
        <v>60</v>
      </c>
      <c r="B41" s="12" t="s">
        <v>511</v>
      </c>
      <c r="C41" s="2">
        <v>39000</v>
      </c>
      <c r="D41" s="2">
        <v>0</v>
      </c>
      <c r="E41" s="14">
        <v>39000</v>
      </c>
      <c r="F41" s="27">
        <f>IFERROR(Table1[[#This Row],[Expenditures]]/Table1[[#This Row],[Amount]],0)</f>
        <v>0</v>
      </c>
    </row>
    <row r="42" spans="1:6" ht="21" thickBot="1" x14ac:dyDescent="0.35">
      <c r="A42" s="1">
        <v>61</v>
      </c>
      <c r="B42" s="12" t="s">
        <v>498</v>
      </c>
      <c r="C42" s="2">
        <v>2250</v>
      </c>
      <c r="D42" s="2">
        <v>140.75</v>
      </c>
      <c r="E42" s="14">
        <v>2109.25</v>
      </c>
      <c r="F42" s="27">
        <f>IFERROR(Table1[[#This Row],[Expenditures]]/Table1[[#This Row],[Amount]],0)</f>
        <v>6.2555555555555559E-2</v>
      </c>
    </row>
    <row r="43" spans="1:6" ht="21" thickBot="1" x14ac:dyDescent="0.35">
      <c r="A43" s="10">
        <v>64</v>
      </c>
      <c r="B43" s="10" t="s">
        <v>512</v>
      </c>
      <c r="C43" s="11">
        <v>67351</v>
      </c>
      <c r="D43" s="11">
        <v>20636.740000000002</v>
      </c>
      <c r="E43" s="13">
        <v>46714.26</v>
      </c>
      <c r="F43" s="27">
        <f>IFERROR(Table1[[#This Row],[Expenditures]]/Table1[[#This Row],[Amount]],0)</f>
        <v>0.30640584401122478</v>
      </c>
    </row>
    <row r="44" spans="1:6" ht="15" thickBot="1" x14ac:dyDescent="0.35">
      <c r="A44" s="1">
        <v>65</v>
      </c>
      <c r="B44" s="12" t="s">
        <v>487</v>
      </c>
      <c r="C44" s="2">
        <v>12173</v>
      </c>
      <c r="D44" s="2">
        <v>3678.95</v>
      </c>
      <c r="E44" s="14">
        <v>8494.0499999999993</v>
      </c>
      <c r="F44" s="27">
        <f>IFERROR(Table1[[#This Row],[Expenditures]]/Table1[[#This Row],[Amount]],0)</f>
        <v>0.30222213094553518</v>
      </c>
    </row>
    <row r="45" spans="1:6" ht="15" thickBot="1" x14ac:dyDescent="0.35">
      <c r="A45" s="1">
        <v>66</v>
      </c>
      <c r="B45" s="12" t="s">
        <v>488</v>
      </c>
      <c r="C45" s="2">
        <v>4800</v>
      </c>
      <c r="D45" s="2">
        <v>0</v>
      </c>
      <c r="E45" s="14">
        <v>4800</v>
      </c>
      <c r="F45" s="27">
        <f>IFERROR(Table1[[#This Row],[Expenditures]]/Table1[[#This Row],[Amount]],0)</f>
        <v>0</v>
      </c>
    </row>
    <row r="46" spans="1:6" ht="15" thickBot="1" x14ac:dyDescent="0.35">
      <c r="A46" s="1">
        <v>67</v>
      </c>
      <c r="B46" s="12" t="s">
        <v>513</v>
      </c>
      <c r="C46" s="2">
        <v>42598</v>
      </c>
      <c r="D46" s="2">
        <v>14654.32</v>
      </c>
      <c r="E46" s="14">
        <v>27943.68</v>
      </c>
      <c r="F46" s="27">
        <f>IFERROR(Table1[[#This Row],[Expenditures]]/Table1[[#This Row],[Amount]],0)</f>
        <v>0.34401427297056197</v>
      </c>
    </row>
    <row r="47" spans="1:6" ht="21" thickBot="1" x14ac:dyDescent="0.35">
      <c r="A47" s="1">
        <v>68</v>
      </c>
      <c r="B47" s="12" t="s">
        <v>509</v>
      </c>
      <c r="C47" s="2">
        <v>4000</v>
      </c>
      <c r="D47" s="2">
        <v>618.20000000000005</v>
      </c>
      <c r="E47" s="14">
        <v>3381.8</v>
      </c>
      <c r="F47" s="27">
        <f>IFERROR(Table1[[#This Row],[Expenditures]]/Table1[[#This Row],[Amount]],0)</f>
        <v>0.15455000000000002</v>
      </c>
    </row>
    <row r="48" spans="1:6" ht="15" thickBot="1" x14ac:dyDescent="0.35">
      <c r="A48" s="1">
        <v>69</v>
      </c>
      <c r="B48" s="12" t="s">
        <v>501</v>
      </c>
      <c r="C48" s="2">
        <v>3780</v>
      </c>
      <c r="D48" s="2">
        <v>1685.27</v>
      </c>
      <c r="E48" s="14">
        <v>2094.73</v>
      </c>
      <c r="F48" s="27">
        <f>IFERROR(Table1[[#This Row],[Expenditures]]/Table1[[#This Row],[Amount]],0)</f>
        <v>0.44583862433862431</v>
      </c>
    </row>
    <row r="49" spans="1:6" ht="31.2" thickBot="1" x14ac:dyDescent="0.35">
      <c r="A49" s="10">
        <v>72</v>
      </c>
      <c r="B49" s="10" t="s">
        <v>514</v>
      </c>
      <c r="C49" s="11">
        <v>468335</v>
      </c>
      <c r="D49" s="11">
        <v>120248.03</v>
      </c>
      <c r="E49" s="13">
        <v>348086.97</v>
      </c>
      <c r="F49" s="27">
        <f>IFERROR(Table1[[#This Row],[Expenditures]]/Table1[[#This Row],[Amount]],0)</f>
        <v>0.25675644570659889</v>
      </c>
    </row>
    <row r="50" spans="1:6" ht="21" thickBot="1" x14ac:dyDescent="0.35">
      <c r="A50" s="1">
        <v>73</v>
      </c>
      <c r="B50" s="12" t="s">
        <v>486</v>
      </c>
      <c r="C50" s="2">
        <v>123450</v>
      </c>
      <c r="D50" s="2">
        <v>21829.46</v>
      </c>
      <c r="E50" s="14">
        <v>101620.54</v>
      </c>
      <c r="F50" s="27">
        <f>IFERROR(Table1[[#This Row],[Expenditures]]/Table1[[#This Row],[Amount]],0)</f>
        <v>0.17682835155933577</v>
      </c>
    </row>
    <row r="51" spans="1:6" ht="15" thickBot="1" x14ac:dyDescent="0.35">
      <c r="A51" s="1">
        <v>75</v>
      </c>
      <c r="B51" s="12" t="s">
        <v>487</v>
      </c>
      <c r="C51" s="2">
        <v>125521</v>
      </c>
      <c r="D51" s="2">
        <v>18446.330000000002</v>
      </c>
      <c r="E51" s="14">
        <v>107074.67</v>
      </c>
      <c r="F51" s="27">
        <f>IFERROR(Table1[[#This Row],[Expenditures]]/Table1[[#This Row],[Amount]],0)</f>
        <v>0.1469581185618343</v>
      </c>
    </row>
    <row r="52" spans="1:6" ht="15" thickBot="1" x14ac:dyDescent="0.35">
      <c r="A52" s="1">
        <v>76</v>
      </c>
      <c r="B52" s="12" t="s">
        <v>488</v>
      </c>
      <c r="C52" s="2">
        <v>44364</v>
      </c>
      <c r="D52" s="2">
        <v>17091.009999999998</v>
      </c>
      <c r="E52" s="14">
        <v>27272.99</v>
      </c>
      <c r="F52" s="27">
        <f>IFERROR(Table1[[#This Row],[Expenditures]]/Table1[[#This Row],[Amount]],0)</f>
        <v>0.38524501848345499</v>
      </c>
    </row>
    <row r="53" spans="1:6" ht="31.2" thickBot="1" x14ac:dyDescent="0.35">
      <c r="A53" s="1">
        <v>77</v>
      </c>
      <c r="B53" s="12" t="s">
        <v>515</v>
      </c>
      <c r="C53" s="2">
        <v>134000</v>
      </c>
      <c r="D53" s="2">
        <v>47898.74</v>
      </c>
      <c r="E53" s="14">
        <v>86101.26</v>
      </c>
      <c r="F53" s="27">
        <f>IFERROR(Table1[[#This Row],[Expenditures]]/Table1[[#This Row],[Amount]],0)</f>
        <v>0.35745328358208955</v>
      </c>
    </row>
    <row r="54" spans="1:6" ht="21" thickBot="1" x14ac:dyDescent="0.35">
      <c r="A54" s="1">
        <v>79</v>
      </c>
      <c r="B54" s="12" t="s">
        <v>516</v>
      </c>
      <c r="C54" s="2">
        <v>41000</v>
      </c>
      <c r="D54" s="2">
        <v>14982.49</v>
      </c>
      <c r="E54" s="14">
        <v>26017.51</v>
      </c>
      <c r="F54" s="27">
        <f>IFERROR(Table1[[#This Row],[Expenditures]]/Table1[[#This Row],[Amount]],0)</f>
        <v>0.36542658536585365</v>
      </c>
    </row>
    <row r="55" spans="1:6" ht="41.4" thickBot="1" x14ac:dyDescent="0.35">
      <c r="A55" s="10">
        <v>82</v>
      </c>
      <c r="B55" s="10" t="s">
        <v>517</v>
      </c>
      <c r="C55" s="11">
        <v>1891151</v>
      </c>
      <c r="D55" s="11">
        <v>475094.77</v>
      </c>
      <c r="E55" s="13">
        <v>1416056.23</v>
      </c>
      <c r="F55" s="27">
        <f>IFERROR(Table1[[#This Row],[Expenditures]]/Table1[[#This Row],[Amount]],0)</f>
        <v>0.25121990258842369</v>
      </c>
    </row>
    <row r="56" spans="1:6" ht="21" thickBot="1" x14ac:dyDescent="0.35">
      <c r="A56" s="1">
        <v>83</v>
      </c>
      <c r="B56" s="12" t="s">
        <v>486</v>
      </c>
      <c r="C56" s="2">
        <v>982692</v>
      </c>
      <c r="D56" s="2">
        <v>258617.31</v>
      </c>
      <c r="E56" s="14">
        <v>724074.69</v>
      </c>
      <c r="F56" s="27">
        <f>IFERROR(Table1[[#This Row],[Expenditures]]/Table1[[#This Row],[Amount]],0)</f>
        <v>0.26317229610091464</v>
      </c>
    </row>
    <row r="57" spans="1:6" ht="15" thickBot="1" x14ac:dyDescent="0.35">
      <c r="A57" s="1">
        <v>85</v>
      </c>
      <c r="B57" s="12" t="s">
        <v>487</v>
      </c>
      <c r="C57" s="2">
        <v>407915</v>
      </c>
      <c r="D57" s="2">
        <v>83870.61</v>
      </c>
      <c r="E57" s="14">
        <v>324044.39</v>
      </c>
      <c r="F57" s="27">
        <f>IFERROR(Table1[[#This Row],[Expenditures]]/Table1[[#This Row],[Amount]],0)</f>
        <v>0.2056080555998186</v>
      </c>
    </row>
    <row r="58" spans="1:6" ht="15" thickBot="1" x14ac:dyDescent="0.35">
      <c r="A58" s="1">
        <v>86</v>
      </c>
      <c r="B58" s="12" t="s">
        <v>488</v>
      </c>
      <c r="C58" s="2">
        <v>124942</v>
      </c>
      <c r="D58" s="2">
        <v>6746.05</v>
      </c>
      <c r="E58" s="14">
        <v>118195.95</v>
      </c>
      <c r="F58" s="27">
        <f>IFERROR(Table1[[#This Row],[Expenditures]]/Table1[[#This Row],[Amount]],0)</f>
        <v>5.3993452962174449E-2</v>
      </c>
    </row>
    <row r="59" spans="1:6" ht="15" thickBot="1" x14ac:dyDescent="0.35">
      <c r="A59" s="1">
        <v>87</v>
      </c>
      <c r="B59" s="12" t="s">
        <v>518</v>
      </c>
      <c r="C59" s="2">
        <v>127602</v>
      </c>
      <c r="D59" s="2">
        <v>31730.3</v>
      </c>
      <c r="E59" s="14">
        <v>95871.7</v>
      </c>
      <c r="F59" s="27">
        <f>IFERROR(Table1[[#This Row],[Expenditures]]/Table1[[#This Row],[Amount]],0)</f>
        <v>0.24866616510712997</v>
      </c>
    </row>
    <row r="60" spans="1:6" ht="31.2" thickBot="1" x14ac:dyDescent="0.35">
      <c r="A60" s="1">
        <v>88</v>
      </c>
      <c r="B60" s="12" t="s">
        <v>519</v>
      </c>
      <c r="C60" s="2">
        <v>15500</v>
      </c>
      <c r="D60" s="2">
        <v>1035.6500000000001</v>
      </c>
      <c r="E60" s="14">
        <v>14464.35</v>
      </c>
      <c r="F60" s="27">
        <f>IFERROR(Table1[[#This Row],[Expenditures]]/Table1[[#This Row],[Amount]],0)</f>
        <v>6.6816129032258073E-2</v>
      </c>
    </row>
    <row r="61" spans="1:6" ht="21" thickBot="1" x14ac:dyDescent="0.35">
      <c r="A61" s="1">
        <v>89</v>
      </c>
      <c r="B61" s="12" t="s">
        <v>520</v>
      </c>
      <c r="C61" s="2">
        <v>95000</v>
      </c>
      <c r="D61" s="2">
        <v>78209.289999999994</v>
      </c>
      <c r="E61" s="14">
        <v>16790.71</v>
      </c>
      <c r="F61" s="27">
        <f>IFERROR(Table1[[#This Row],[Expenditures]]/Table1[[#This Row],[Amount]],0)</f>
        <v>0.8232556842105262</v>
      </c>
    </row>
    <row r="62" spans="1:6" ht="41.4" thickBot="1" x14ac:dyDescent="0.35">
      <c r="A62" s="1">
        <v>90</v>
      </c>
      <c r="B62" s="12" t="s">
        <v>521</v>
      </c>
      <c r="C62" s="2">
        <v>4500</v>
      </c>
      <c r="D62" s="2">
        <v>0</v>
      </c>
      <c r="E62" s="14">
        <v>4500</v>
      </c>
      <c r="F62" s="27">
        <f>IFERROR(Table1[[#This Row],[Expenditures]]/Table1[[#This Row],[Amount]],0)</f>
        <v>0</v>
      </c>
    </row>
    <row r="63" spans="1:6" ht="31.2" thickBot="1" x14ac:dyDescent="0.35">
      <c r="A63" s="1">
        <v>92</v>
      </c>
      <c r="B63" s="12" t="s">
        <v>522</v>
      </c>
      <c r="C63" s="2">
        <v>17500</v>
      </c>
      <c r="D63" s="2">
        <v>0</v>
      </c>
      <c r="E63" s="14">
        <v>17500</v>
      </c>
      <c r="F63" s="27">
        <f>IFERROR(Table1[[#This Row],[Expenditures]]/Table1[[#This Row],[Amount]],0)</f>
        <v>0</v>
      </c>
    </row>
    <row r="64" spans="1:6" ht="15" thickBot="1" x14ac:dyDescent="0.35">
      <c r="A64" s="1">
        <v>93</v>
      </c>
      <c r="B64" s="12" t="s">
        <v>523</v>
      </c>
      <c r="C64" s="2">
        <v>35000</v>
      </c>
      <c r="D64" s="2">
        <v>5590.84</v>
      </c>
      <c r="E64" s="14">
        <v>29409.16</v>
      </c>
      <c r="F64" s="27">
        <f>IFERROR(Table1[[#This Row],[Expenditures]]/Table1[[#This Row],[Amount]],0)</f>
        <v>0.15973828571428572</v>
      </c>
    </row>
    <row r="65" spans="1:6" ht="51.6" thickBot="1" x14ac:dyDescent="0.35">
      <c r="A65" s="1">
        <v>94</v>
      </c>
      <c r="B65" s="12" t="s">
        <v>524</v>
      </c>
      <c r="C65" s="2">
        <v>30000</v>
      </c>
      <c r="D65" s="2">
        <v>7615.44</v>
      </c>
      <c r="E65" s="14">
        <v>22384.560000000001</v>
      </c>
      <c r="F65" s="27">
        <f>IFERROR(Table1[[#This Row],[Expenditures]]/Table1[[#This Row],[Amount]],0)</f>
        <v>0.25384799999999996</v>
      </c>
    </row>
    <row r="66" spans="1:6" ht="41.4" thickBot="1" x14ac:dyDescent="0.35">
      <c r="A66" s="1">
        <v>95</v>
      </c>
      <c r="B66" s="12" t="s">
        <v>525</v>
      </c>
      <c r="C66" s="2">
        <v>55000</v>
      </c>
      <c r="D66" s="2">
        <v>3349.28</v>
      </c>
      <c r="E66" s="14">
        <v>51650.720000000001</v>
      </c>
      <c r="F66" s="27">
        <f>IFERROR(Table1[[#This Row],[Expenditures]]/Table1[[#This Row],[Amount]],0)</f>
        <v>6.0896000000000006E-2</v>
      </c>
    </row>
    <row r="67" spans="1:6" ht="21" thickBot="1" x14ac:dyDescent="0.35">
      <c r="A67" s="1">
        <v>96</v>
      </c>
      <c r="B67" s="12" t="s">
        <v>526</v>
      </c>
      <c r="C67" s="2">
        <v>3500</v>
      </c>
      <c r="D67" s="2">
        <v>0</v>
      </c>
      <c r="E67" s="14">
        <v>3500</v>
      </c>
      <c r="F67" s="27">
        <f>IFERROR(Table1[[#This Row],[Expenditures]]/Table1[[#This Row],[Amount]],0)</f>
        <v>0</v>
      </c>
    </row>
    <row r="68" spans="1:6" ht="21" thickBot="1" x14ac:dyDescent="0.35">
      <c r="A68" s="1">
        <v>98</v>
      </c>
      <c r="B68" s="12" t="s">
        <v>491</v>
      </c>
      <c r="C68" s="2">
        <v>-8000</v>
      </c>
      <c r="D68" s="2">
        <v>-1670</v>
      </c>
      <c r="E68" s="14">
        <v>-6330</v>
      </c>
      <c r="F68" s="27">
        <f>IFERROR(Table1[[#This Row],[Expenditures]]/Table1[[#This Row],[Amount]],0)</f>
        <v>0.20874999999999999</v>
      </c>
    </row>
    <row r="69" spans="1:6" ht="31.2" thickBot="1" x14ac:dyDescent="0.35">
      <c r="A69" s="10">
        <v>101</v>
      </c>
      <c r="B69" s="10" t="s">
        <v>527</v>
      </c>
      <c r="C69" s="11">
        <v>6784580</v>
      </c>
      <c r="D69" s="11">
        <v>1143181.95</v>
      </c>
      <c r="E69" s="13">
        <v>5641398.0499999998</v>
      </c>
      <c r="F69" s="27">
        <f>IFERROR(Table1[[#This Row],[Expenditures]]/Table1[[#This Row],[Amount]],0)</f>
        <v>0.16849708456529364</v>
      </c>
    </row>
    <row r="70" spans="1:6" ht="21" thickBot="1" x14ac:dyDescent="0.35">
      <c r="A70" s="1">
        <v>102</v>
      </c>
      <c r="B70" s="12" t="s">
        <v>486</v>
      </c>
      <c r="C70" s="2">
        <v>3109551</v>
      </c>
      <c r="D70" s="2">
        <v>346156.78</v>
      </c>
      <c r="E70" s="14">
        <v>2763394.22</v>
      </c>
      <c r="F70" s="27">
        <f>IFERROR(Table1[[#This Row],[Expenditures]]/Table1[[#This Row],[Amount]],0)</f>
        <v>0.11132050254200687</v>
      </c>
    </row>
    <row r="71" spans="1:6" ht="15" thickBot="1" x14ac:dyDescent="0.35">
      <c r="A71" s="1">
        <v>104</v>
      </c>
      <c r="B71" s="12" t="s">
        <v>487</v>
      </c>
      <c r="C71" s="2">
        <v>1812808</v>
      </c>
      <c r="D71" s="2">
        <v>130874.57</v>
      </c>
      <c r="E71" s="14">
        <v>1681933.43</v>
      </c>
      <c r="F71" s="27">
        <f>IFERROR(Table1[[#This Row],[Expenditures]]/Table1[[#This Row],[Amount]],0)</f>
        <v>7.2194391242757103E-2</v>
      </c>
    </row>
    <row r="72" spans="1:6" ht="15" thickBot="1" x14ac:dyDescent="0.35">
      <c r="A72" s="1">
        <v>106</v>
      </c>
      <c r="B72" s="12" t="s">
        <v>488</v>
      </c>
      <c r="C72" s="2">
        <v>2269221</v>
      </c>
      <c r="D72" s="2">
        <v>813731.35</v>
      </c>
      <c r="E72" s="14">
        <v>1455489.65</v>
      </c>
      <c r="F72" s="27">
        <f>IFERROR(Table1[[#This Row],[Expenditures]]/Table1[[#This Row],[Amount]],0)</f>
        <v>0.35859502005313715</v>
      </c>
    </row>
    <row r="73" spans="1:6" ht="31.2" thickBot="1" x14ac:dyDescent="0.35">
      <c r="A73" s="1">
        <v>107</v>
      </c>
      <c r="B73" s="12" t="s">
        <v>528</v>
      </c>
      <c r="C73" s="2">
        <v>35000</v>
      </c>
      <c r="D73" s="2">
        <v>5800</v>
      </c>
      <c r="E73" s="14">
        <v>29200</v>
      </c>
      <c r="F73" s="27">
        <f>IFERROR(Table1[[#This Row],[Expenditures]]/Table1[[#This Row],[Amount]],0)</f>
        <v>0.1657142857142857</v>
      </c>
    </row>
    <row r="74" spans="1:6" ht="21" thickBot="1" x14ac:dyDescent="0.35">
      <c r="A74" s="1">
        <v>109</v>
      </c>
      <c r="B74" s="12" t="s">
        <v>491</v>
      </c>
      <c r="C74" s="2">
        <v>-442000</v>
      </c>
      <c r="D74" s="2">
        <v>-153380.75</v>
      </c>
      <c r="E74" s="14">
        <v>-288619.25</v>
      </c>
      <c r="F74" s="27">
        <f>IFERROR(Table1[[#This Row],[Expenditures]]/Table1[[#This Row],[Amount]],0)</f>
        <v>0.34701527149321265</v>
      </c>
    </row>
    <row r="75" spans="1:6" ht="21" thickBot="1" x14ac:dyDescent="0.35">
      <c r="A75" s="10">
        <v>112</v>
      </c>
      <c r="B75" s="10" t="s">
        <v>529</v>
      </c>
      <c r="C75" s="11">
        <v>373630</v>
      </c>
      <c r="D75" s="11">
        <v>1142.1099999999999</v>
      </c>
      <c r="E75" s="13">
        <v>372487.89</v>
      </c>
      <c r="F75" s="27">
        <f>IFERROR(Table1[[#This Row],[Expenditures]]/Table1[[#This Row],[Amount]],0)</f>
        <v>3.0567941546449694E-3</v>
      </c>
    </row>
    <row r="76" spans="1:6" ht="15" thickBot="1" x14ac:dyDescent="0.35">
      <c r="A76" s="1">
        <v>113</v>
      </c>
      <c r="B76" s="12" t="s">
        <v>487</v>
      </c>
      <c r="C76" s="2">
        <v>77645</v>
      </c>
      <c r="D76" s="2">
        <v>1142.1099999999999</v>
      </c>
      <c r="E76" s="14">
        <v>76502.89</v>
      </c>
      <c r="F76" s="27">
        <f>IFERROR(Table1[[#This Row],[Expenditures]]/Table1[[#This Row],[Amount]],0)</f>
        <v>1.4709382445746667E-2</v>
      </c>
    </row>
    <row r="77" spans="1:6" ht="15" thickBot="1" x14ac:dyDescent="0.35">
      <c r="A77" s="1">
        <v>114</v>
      </c>
      <c r="B77" s="12" t="s">
        <v>488</v>
      </c>
      <c r="C77" s="2">
        <v>19985</v>
      </c>
      <c r="D77" s="2">
        <v>0</v>
      </c>
      <c r="E77" s="14">
        <v>19985</v>
      </c>
      <c r="F77" s="27">
        <f>IFERROR(Table1[[#This Row],[Expenditures]]/Table1[[#This Row],[Amount]],0)</f>
        <v>0</v>
      </c>
    </row>
    <row r="78" spans="1:6" ht="15" thickBot="1" x14ac:dyDescent="0.35">
      <c r="A78" s="1">
        <v>115</v>
      </c>
      <c r="B78" s="12" t="s">
        <v>530</v>
      </c>
      <c r="C78" s="2">
        <v>276000</v>
      </c>
      <c r="D78" s="2">
        <v>0</v>
      </c>
      <c r="E78" s="14">
        <v>276000</v>
      </c>
      <c r="F78" s="27">
        <f>IFERROR(Table1[[#This Row],[Expenditures]]/Table1[[#This Row],[Amount]],0)</f>
        <v>0</v>
      </c>
    </row>
    <row r="79" spans="1:6" ht="41.4" thickBot="1" x14ac:dyDescent="0.35">
      <c r="A79" s="10">
        <v>118</v>
      </c>
      <c r="B79" s="10" t="s">
        <v>531</v>
      </c>
      <c r="C79" s="11">
        <v>2272</v>
      </c>
      <c r="D79" s="11">
        <v>0</v>
      </c>
      <c r="E79" s="13">
        <v>2272</v>
      </c>
      <c r="F79" s="27">
        <f>IFERROR(Table1[[#This Row],[Expenditures]]/Table1[[#This Row],[Amount]],0)</f>
        <v>0</v>
      </c>
    </row>
    <row r="80" spans="1:6" ht="15" thickBot="1" x14ac:dyDescent="0.35">
      <c r="A80" s="1">
        <v>119</v>
      </c>
      <c r="B80" s="12" t="s">
        <v>487</v>
      </c>
      <c r="C80" s="2">
        <v>872</v>
      </c>
      <c r="D80" s="2">
        <v>0</v>
      </c>
      <c r="E80" s="14">
        <v>872</v>
      </c>
      <c r="F80" s="27">
        <f>IFERROR(Table1[[#This Row],[Expenditures]]/Table1[[#This Row],[Amount]],0)</f>
        <v>0</v>
      </c>
    </row>
    <row r="81" spans="1:6" ht="15" thickBot="1" x14ac:dyDescent="0.35">
      <c r="A81" s="1">
        <v>120</v>
      </c>
      <c r="B81" s="12" t="s">
        <v>488</v>
      </c>
      <c r="C81" s="2">
        <v>1400</v>
      </c>
      <c r="D81" s="2">
        <v>0</v>
      </c>
      <c r="E81" s="14">
        <v>1400</v>
      </c>
      <c r="F81" s="27">
        <f>IFERROR(Table1[[#This Row],[Expenditures]]/Table1[[#This Row],[Amount]],0)</f>
        <v>0</v>
      </c>
    </row>
    <row r="82" spans="1:6" ht="51.6" thickBot="1" x14ac:dyDescent="0.35">
      <c r="A82" s="10">
        <v>123</v>
      </c>
      <c r="B82" s="10" t="s">
        <v>532</v>
      </c>
      <c r="C82" s="11">
        <v>12370</v>
      </c>
      <c r="D82" s="11">
        <v>1408.8</v>
      </c>
      <c r="E82" s="13">
        <v>10961.2</v>
      </c>
      <c r="F82" s="27">
        <f>IFERROR(Table1[[#This Row],[Expenditures]]/Table1[[#This Row],[Amount]],0)</f>
        <v>0.11388843977364592</v>
      </c>
    </row>
    <row r="83" spans="1:6" ht="15" thickBot="1" x14ac:dyDescent="0.35">
      <c r="A83" s="1">
        <v>124</v>
      </c>
      <c r="B83" s="12" t="s">
        <v>487</v>
      </c>
      <c r="C83" s="2">
        <v>6120</v>
      </c>
      <c r="D83" s="2">
        <v>1162.75</v>
      </c>
      <c r="E83" s="14">
        <v>4957.25</v>
      </c>
      <c r="F83" s="27">
        <f>IFERROR(Table1[[#This Row],[Expenditures]]/Table1[[#This Row],[Amount]],0)</f>
        <v>0.18999183006535947</v>
      </c>
    </row>
    <row r="84" spans="1:6" ht="15" thickBot="1" x14ac:dyDescent="0.35">
      <c r="A84" s="1">
        <v>125</v>
      </c>
      <c r="B84" s="12" t="s">
        <v>488</v>
      </c>
      <c r="C84" s="2">
        <v>6250</v>
      </c>
      <c r="D84" s="2">
        <v>246.05</v>
      </c>
      <c r="E84" s="14">
        <v>6003.95</v>
      </c>
      <c r="F84" s="27">
        <f>IFERROR(Table1[[#This Row],[Expenditures]]/Table1[[#This Row],[Amount]],0)</f>
        <v>3.9368E-2</v>
      </c>
    </row>
    <row r="85" spans="1:6" ht="41.4" thickBot="1" x14ac:dyDescent="0.35">
      <c r="A85" s="10">
        <v>128</v>
      </c>
      <c r="B85" s="10" t="s">
        <v>533</v>
      </c>
      <c r="C85" s="11">
        <v>591500</v>
      </c>
      <c r="D85" s="11">
        <v>54782.95</v>
      </c>
      <c r="E85" s="13">
        <v>536717.05000000005</v>
      </c>
      <c r="F85" s="27">
        <f>IFERROR(Table1[[#This Row],[Expenditures]]/Table1[[#This Row],[Amount]],0)</f>
        <v>9.2616990701606075E-2</v>
      </c>
    </row>
    <row r="86" spans="1:6" ht="15" thickBot="1" x14ac:dyDescent="0.35">
      <c r="A86" s="1">
        <v>129</v>
      </c>
      <c r="B86" s="12" t="s">
        <v>487</v>
      </c>
      <c r="C86" s="2">
        <v>147300</v>
      </c>
      <c r="D86" s="2">
        <v>36633.47</v>
      </c>
      <c r="E86" s="14">
        <v>110666.53</v>
      </c>
      <c r="F86" s="27">
        <f>IFERROR(Table1[[#This Row],[Expenditures]]/Table1[[#This Row],[Amount]],0)</f>
        <v>0.24869972844534963</v>
      </c>
    </row>
    <row r="87" spans="1:6" ht="15" thickBot="1" x14ac:dyDescent="0.35">
      <c r="A87" s="1">
        <v>130</v>
      </c>
      <c r="B87" s="12" t="s">
        <v>488</v>
      </c>
      <c r="C87" s="2">
        <v>13600</v>
      </c>
      <c r="D87" s="2">
        <v>4234.5200000000004</v>
      </c>
      <c r="E87" s="14">
        <v>9365.48</v>
      </c>
      <c r="F87" s="27">
        <f>IFERROR(Table1[[#This Row],[Expenditures]]/Table1[[#This Row],[Amount]],0)</f>
        <v>0.31136176470588239</v>
      </c>
    </row>
    <row r="88" spans="1:6" ht="21" thickBot="1" x14ac:dyDescent="0.35">
      <c r="A88" s="1">
        <v>131</v>
      </c>
      <c r="B88" s="12" t="s">
        <v>534</v>
      </c>
      <c r="C88" s="2">
        <v>123000</v>
      </c>
      <c r="D88" s="2">
        <v>11350.39</v>
      </c>
      <c r="E88" s="14">
        <v>111649.61</v>
      </c>
      <c r="F88" s="27">
        <f>IFERROR(Table1[[#This Row],[Expenditures]]/Table1[[#This Row],[Amount]],0)</f>
        <v>9.2279593495934953E-2</v>
      </c>
    </row>
    <row r="89" spans="1:6" ht="21" thickBot="1" x14ac:dyDescent="0.35">
      <c r="A89" s="1">
        <v>132</v>
      </c>
      <c r="B89" s="12" t="s">
        <v>535</v>
      </c>
      <c r="C89" s="2">
        <v>15350</v>
      </c>
      <c r="D89" s="2">
        <v>0</v>
      </c>
      <c r="E89" s="14">
        <v>15350</v>
      </c>
      <c r="F89" s="27">
        <f>IFERROR(Table1[[#This Row],[Expenditures]]/Table1[[#This Row],[Amount]],0)</f>
        <v>0</v>
      </c>
    </row>
    <row r="90" spans="1:6" ht="21" thickBot="1" x14ac:dyDescent="0.35">
      <c r="A90" s="1">
        <v>134</v>
      </c>
      <c r="B90" s="12" t="s">
        <v>536</v>
      </c>
      <c r="C90" s="2">
        <v>2500</v>
      </c>
      <c r="D90" s="2">
        <v>0</v>
      </c>
      <c r="E90" s="14">
        <v>2500</v>
      </c>
      <c r="F90" s="27">
        <f>IFERROR(Table1[[#This Row],[Expenditures]]/Table1[[#This Row],[Amount]],0)</f>
        <v>0</v>
      </c>
    </row>
    <row r="91" spans="1:6" ht="21" thickBot="1" x14ac:dyDescent="0.35">
      <c r="A91" s="1">
        <v>136</v>
      </c>
      <c r="B91" s="12" t="s">
        <v>537</v>
      </c>
      <c r="C91" s="2">
        <v>42000</v>
      </c>
      <c r="D91" s="2">
        <v>2564.5700000000002</v>
      </c>
      <c r="E91" s="14">
        <v>39435.43</v>
      </c>
      <c r="F91" s="27">
        <f>IFERROR(Table1[[#This Row],[Expenditures]]/Table1[[#This Row],[Amount]],0)</f>
        <v>6.1061190476190477E-2</v>
      </c>
    </row>
    <row r="92" spans="1:6" ht="41.4" thickBot="1" x14ac:dyDescent="0.35">
      <c r="A92" s="1">
        <v>137</v>
      </c>
      <c r="B92" s="12" t="s">
        <v>538</v>
      </c>
      <c r="C92" s="2">
        <v>250</v>
      </c>
      <c r="D92" s="2">
        <v>0</v>
      </c>
      <c r="E92" s="14">
        <v>250</v>
      </c>
      <c r="F92" s="27">
        <f>IFERROR(Table1[[#This Row],[Expenditures]]/Table1[[#This Row],[Amount]],0)</f>
        <v>0</v>
      </c>
    </row>
    <row r="93" spans="1:6" ht="31.2" thickBot="1" x14ac:dyDescent="0.35">
      <c r="A93" s="1">
        <v>138</v>
      </c>
      <c r="B93" s="12" t="s">
        <v>539</v>
      </c>
      <c r="C93" s="2">
        <v>7500</v>
      </c>
      <c r="D93" s="2">
        <v>0</v>
      </c>
      <c r="E93" s="14">
        <v>7500</v>
      </c>
      <c r="F93" s="27">
        <f>IFERROR(Table1[[#This Row],[Expenditures]]/Table1[[#This Row],[Amount]],0)</f>
        <v>0</v>
      </c>
    </row>
    <row r="94" spans="1:6" ht="21" thickBot="1" x14ac:dyDescent="0.35">
      <c r="A94" s="1">
        <v>139</v>
      </c>
      <c r="B94" s="12" t="s">
        <v>540</v>
      </c>
      <c r="C94" s="2">
        <v>240000</v>
      </c>
      <c r="D94" s="2">
        <v>0</v>
      </c>
      <c r="E94" s="14">
        <v>240000</v>
      </c>
      <c r="F94" s="27">
        <f>IFERROR(Table1[[#This Row],[Expenditures]]/Table1[[#This Row],[Amount]],0)</f>
        <v>0</v>
      </c>
    </row>
    <row r="95" spans="1:6" ht="41.4" thickBot="1" x14ac:dyDescent="0.35">
      <c r="A95" s="10">
        <v>142</v>
      </c>
      <c r="B95" s="10" t="s">
        <v>541</v>
      </c>
      <c r="C95" s="11">
        <v>31758</v>
      </c>
      <c r="D95" s="11">
        <v>9085.3700000000008</v>
      </c>
      <c r="E95" s="13">
        <v>22672.63</v>
      </c>
      <c r="F95" s="27">
        <f>IFERROR(Table1[[#This Row],[Expenditures]]/Table1[[#This Row],[Amount]],0)</f>
        <v>0.28608130234901447</v>
      </c>
    </row>
    <row r="96" spans="1:6" ht="15" thickBot="1" x14ac:dyDescent="0.35">
      <c r="A96" s="1">
        <v>143</v>
      </c>
      <c r="B96" s="12" t="s">
        <v>487</v>
      </c>
      <c r="C96" s="2">
        <v>22758</v>
      </c>
      <c r="D96" s="2">
        <v>7441.84</v>
      </c>
      <c r="E96" s="14">
        <v>15316.16</v>
      </c>
      <c r="F96" s="27">
        <f>IFERROR(Table1[[#This Row],[Expenditures]]/Table1[[#This Row],[Amount]],0)</f>
        <v>0.32699885754459973</v>
      </c>
    </row>
    <row r="97" spans="1:9" ht="15" thickBot="1" x14ac:dyDescent="0.35">
      <c r="A97" s="1">
        <v>144</v>
      </c>
      <c r="B97" s="12" t="s">
        <v>488</v>
      </c>
      <c r="C97" s="2">
        <v>9000</v>
      </c>
      <c r="D97" s="2">
        <v>1643.53</v>
      </c>
      <c r="E97" s="14">
        <v>7356.47</v>
      </c>
      <c r="F97" s="27">
        <f>IFERROR(Table1[[#This Row],[Expenditures]]/Table1[[#This Row],[Amount]],0)</f>
        <v>0.18261444444444444</v>
      </c>
    </row>
    <row r="98" spans="1:9" ht="41.4" thickBot="1" x14ac:dyDescent="0.35">
      <c r="A98" s="10">
        <v>147</v>
      </c>
      <c r="B98" s="10" t="s">
        <v>542</v>
      </c>
      <c r="C98" s="11">
        <v>855687</v>
      </c>
      <c r="D98" s="11">
        <v>115422.01</v>
      </c>
      <c r="E98" s="13">
        <v>740264.99</v>
      </c>
      <c r="F98" s="27">
        <f>IFERROR(Table1[[#This Row],[Expenditures]]/Table1[[#This Row],[Amount]],0)</f>
        <v>0.1348881191370209</v>
      </c>
    </row>
    <row r="99" spans="1:9" ht="15" thickBot="1" x14ac:dyDescent="0.35">
      <c r="A99" s="1">
        <v>148</v>
      </c>
      <c r="B99" s="12" t="s">
        <v>487</v>
      </c>
      <c r="C99" s="2">
        <v>64187</v>
      </c>
      <c r="D99" s="2">
        <v>16550.21</v>
      </c>
      <c r="E99" s="14">
        <v>47636.79</v>
      </c>
      <c r="F99" s="27">
        <f>IFERROR(Table1[[#This Row],[Expenditures]]/Table1[[#This Row],[Amount]],0)</f>
        <v>0.25784364435165996</v>
      </c>
    </row>
    <row r="100" spans="1:9" ht="15" thickBot="1" x14ac:dyDescent="0.35">
      <c r="A100" s="1">
        <v>149</v>
      </c>
      <c r="B100" s="12" t="s">
        <v>488</v>
      </c>
      <c r="C100" s="2">
        <v>11000</v>
      </c>
      <c r="D100" s="2">
        <v>2178.19</v>
      </c>
      <c r="E100" s="14">
        <v>8821.81</v>
      </c>
      <c r="F100" s="27">
        <f>IFERROR(Table1[[#This Row],[Expenditures]]/Table1[[#This Row],[Amount]],0)</f>
        <v>0.19801727272727274</v>
      </c>
    </row>
    <row r="101" spans="1:9" ht="21" thickBot="1" x14ac:dyDescent="0.35">
      <c r="A101" s="1">
        <v>150</v>
      </c>
      <c r="B101" s="12" t="s">
        <v>543</v>
      </c>
      <c r="C101" s="2">
        <v>520000</v>
      </c>
      <c r="D101" s="2">
        <v>81206.7</v>
      </c>
      <c r="E101" s="14">
        <v>438793.3</v>
      </c>
      <c r="F101" s="27">
        <f>IFERROR(Table1[[#This Row],[Expenditures]]/Table1[[#This Row],[Amount]],0)</f>
        <v>0.15616673076923077</v>
      </c>
    </row>
    <row r="102" spans="1:9" ht="31.2" thickBot="1" x14ac:dyDescent="0.35">
      <c r="A102" s="1">
        <v>151</v>
      </c>
      <c r="B102" s="12" t="s">
        <v>544</v>
      </c>
      <c r="C102" s="2">
        <v>260000</v>
      </c>
      <c r="D102" s="2">
        <v>15486.91</v>
      </c>
      <c r="E102" s="14">
        <v>244513.09</v>
      </c>
      <c r="F102" s="27">
        <f>IFERROR(Table1[[#This Row],[Expenditures]]/Table1[[#This Row],[Amount]],0)</f>
        <v>5.9565038461538461E-2</v>
      </c>
    </row>
    <row r="103" spans="1:9" ht="21" thickBot="1" x14ac:dyDescent="0.35">
      <c r="A103" s="1">
        <v>152</v>
      </c>
      <c r="B103" s="12" t="s">
        <v>545</v>
      </c>
      <c r="C103" s="2">
        <v>500</v>
      </c>
      <c r="D103" s="2">
        <v>0</v>
      </c>
      <c r="E103" s="14">
        <v>500</v>
      </c>
      <c r="F103" s="27">
        <f>IFERROR(Table1[[#This Row],[Expenditures]]/Table1[[#This Row],[Amount]],0)</f>
        <v>0</v>
      </c>
    </row>
    <row r="104" spans="1:9" ht="31.2" thickBot="1" x14ac:dyDescent="0.35">
      <c r="A104" s="10">
        <v>155</v>
      </c>
      <c r="B104" s="10" t="s">
        <v>546</v>
      </c>
      <c r="C104" s="11">
        <v>668513</v>
      </c>
      <c r="D104" s="11">
        <v>143037.32999999999</v>
      </c>
      <c r="E104" s="13">
        <v>525475.67000000004</v>
      </c>
      <c r="F104" s="27">
        <f>IFERROR(Table1[[#This Row],[Expenditures]]/Table1[[#This Row],[Amount]],0)</f>
        <v>0.21396342329917292</v>
      </c>
    </row>
    <row r="105" spans="1:9" ht="21" thickBot="1" x14ac:dyDescent="0.35">
      <c r="A105" s="1">
        <v>156</v>
      </c>
      <c r="B105" s="12" t="s">
        <v>486</v>
      </c>
      <c r="C105" s="2">
        <v>604721</v>
      </c>
      <c r="D105" s="2">
        <v>118343.91</v>
      </c>
      <c r="E105" s="14">
        <v>486377.09</v>
      </c>
      <c r="F105" s="27">
        <f>IFERROR(Table1[[#This Row],[Expenditures]]/Table1[[#This Row],[Amount]],0)</f>
        <v>0.19570001703264811</v>
      </c>
    </row>
    <row r="106" spans="1:9" ht="15" thickBot="1" x14ac:dyDescent="0.35">
      <c r="A106" s="1">
        <v>157</v>
      </c>
      <c r="B106" s="12" t="s">
        <v>487</v>
      </c>
      <c r="C106" s="2">
        <v>25786</v>
      </c>
      <c r="D106" s="2">
        <v>4554.55</v>
      </c>
      <c r="E106" s="14">
        <v>21231.45</v>
      </c>
      <c r="F106" s="27">
        <f>IFERROR(Table1[[#This Row],[Expenditures]]/Table1[[#This Row],[Amount]],0)</f>
        <v>0.17662879081672225</v>
      </c>
      <c r="H106" s="9"/>
      <c r="I106" s="9"/>
    </row>
    <row r="107" spans="1:9" ht="15" thickBot="1" x14ac:dyDescent="0.35">
      <c r="A107" s="1">
        <v>158</v>
      </c>
      <c r="B107" s="12" t="s">
        <v>488</v>
      </c>
      <c r="C107" s="2">
        <v>38006</v>
      </c>
      <c r="D107" s="2">
        <v>20138.87</v>
      </c>
      <c r="E107" s="14">
        <v>17867.13</v>
      </c>
      <c r="F107" s="27">
        <f>IFERROR(Table1[[#This Row],[Expenditures]]/Table1[[#This Row],[Amount]],0)</f>
        <v>0.52988659685312844</v>
      </c>
    </row>
    <row r="108" spans="1:9" ht="21" thickBot="1" x14ac:dyDescent="0.35">
      <c r="A108" s="10">
        <v>161</v>
      </c>
      <c r="B108" s="10" t="s">
        <v>547</v>
      </c>
      <c r="C108" s="11">
        <v>4595666</v>
      </c>
      <c r="D108" s="11">
        <v>2070698.81</v>
      </c>
      <c r="E108" s="13">
        <v>2524967.19</v>
      </c>
      <c r="F108" s="27">
        <f>IFERROR(Table1[[#This Row],[Expenditures]]/Table1[[#This Row],[Amount]],0)</f>
        <v>0.45057643658177077</v>
      </c>
    </row>
    <row r="109" spans="1:9" ht="21" thickBot="1" x14ac:dyDescent="0.35">
      <c r="A109" s="1">
        <v>162</v>
      </c>
      <c r="B109" s="12" t="s">
        <v>486</v>
      </c>
      <c r="C109" s="2">
        <v>1090265</v>
      </c>
      <c r="D109" s="2">
        <v>170801.66</v>
      </c>
      <c r="E109" s="14">
        <v>919463.34</v>
      </c>
      <c r="F109" s="27">
        <f>IFERROR(Table1[[#This Row],[Expenditures]]/Table1[[#This Row],[Amount]],0)</f>
        <v>0.15666068341183106</v>
      </c>
    </row>
    <row r="110" spans="1:9" ht="15" thickBot="1" x14ac:dyDescent="0.35">
      <c r="A110" s="1">
        <v>163</v>
      </c>
      <c r="B110" s="12" t="s">
        <v>487</v>
      </c>
      <c r="C110" s="2">
        <v>1219946</v>
      </c>
      <c r="D110" s="2">
        <v>170887.67</v>
      </c>
      <c r="E110" s="14">
        <v>1049058.33</v>
      </c>
      <c r="F110" s="27">
        <f>IFERROR(Table1[[#This Row],[Expenditures]]/Table1[[#This Row],[Amount]],0)</f>
        <v>0.14007806083220078</v>
      </c>
    </row>
    <row r="111" spans="1:9" ht="15" thickBot="1" x14ac:dyDescent="0.35">
      <c r="A111" s="1">
        <v>165</v>
      </c>
      <c r="B111" s="12" t="s">
        <v>488</v>
      </c>
      <c r="C111" s="2">
        <v>1642500</v>
      </c>
      <c r="D111" s="2">
        <v>465699.07</v>
      </c>
      <c r="E111" s="14">
        <v>1176800.93</v>
      </c>
      <c r="F111" s="27">
        <f>IFERROR(Table1[[#This Row],[Expenditures]]/Table1[[#This Row],[Amount]],0)</f>
        <v>0.28353063622526636</v>
      </c>
    </row>
    <row r="112" spans="1:9" ht="41.4" thickBot="1" x14ac:dyDescent="0.35">
      <c r="A112" s="1">
        <v>166</v>
      </c>
      <c r="B112" s="12" t="s">
        <v>548</v>
      </c>
      <c r="C112" s="2">
        <v>1592955</v>
      </c>
      <c r="D112" s="2">
        <v>1495429.88</v>
      </c>
      <c r="E112" s="14">
        <v>97525.119999999995</v>
      </c>
      <c r="F112" s="27">
        <f>IFERROR(Table1[[#This Row],[Expenditures]]/Table1[[#This Row],[Amount]],0)</f>
        <v>0.93877722848416933</v>
      </c>
    </row>
    <row r="113" spans="1:6" ht="21" thickBot="1" x14ac:dyDescent="0.35">
      <c r="A113" s="1">
        <v>169</v>
      </c>
      <c r="B113" s="12" t="s">
        <v>491</v>
      </c>
      <c r="C113" s="2">
        <v>-950000</v>
      </c>
      <c r="D113" s="2">
        <v>-232119.47</v>
      </c>
      <c r="E113" s="14">
        <v>-717880.53</v>
      </c>
      <c r="F113" s="27">
        <f>IFERROR(Table1[[#This Row],[Expenditures]]/Table1[[#This Row],[Amount]],0)</f>
        <v>0.24433628421052631</v>
      </c>
    </row>
    <row r="114" spans="1:6" ht="21" thickBot="1" x14ac:dyDescent="0.35">
      <c r="A114" s="10">
        <v>172</v>
      </c>
      <c r="B114" s="10" t="s">
        <v>549</v>
      </c>
      <c r="C114" s="11">
        <v>99009</v>
      </c>
      <c r="D114" s="11">
        <v>14088.18</v>
      </c>
      <c r="E114" s="13">
        <v>84920.82</v>
      </c>
      <c r="F114" s="27">
        <f>IFERROR(Table1[[#This Row],[Expenditures]]/Table1[[#This Row],[Amount]],0)</f>
        <v>0.14229191285640699</v>
      </c>
    </row>
    <row r="115" spans="1:6" ht="15" thickBot="1" x14ac:dyDescent="0.35">
      <c r="A115" s="1">
        <v>173</v>
      </c>
      <c r="B115" s="12" t="s">
        <v>487</v>
      </c>
      <c r="C115" s="2">
        <v>41693</v>
      </c>
      <c r="D115" s="2">
        <v>10617.77</v>
      </c>
      <c r="E115" s="14">
        <v>31075.23</v>
      </c>
      <c r="F115" s="27">
        <f>IFERROR(Table1[[#This Row],[Expenditures]]/Table1[[#This Row],[Amount]],0)</f>
        <v>0.2546655313841652</v>
      </c>
    </row>
    <row r="116" spans="1:6" ht="15" thickBot="1" x14ac:dyDescent="0.35">
      <c r="A116" s="1">
        <v>174</v>
      </c>
      <c r="B116" s="12" t="s">
        <v>488</v>
      </c>
      <c r="C116" s="2">
        <v>5137</v>
      </c>
      <c r="D116" s="2">
        <v>1852.59</v>
      </c>
      <c r="E116" s="14">
        <v>3284.41</v>
      </c>
      <c r="F116" s="27">
        <f>IFERROR(Table1[[#This Row],[Expenditures]]/Table1[[#This Row],[Amount]],0)</f>
        <v>0.36063655830251118</v>
      </c>
    </row>
    <row r="117" spans="1:6" ht="31.2" thickBot="1" x14ac:dyDescent="0.35">
      <c r="A117" s="1">
        <v>175</v>
      </c>
      <c r="B117" s="12" t="s">
        <v>550</v>
      </c>
      <c r="C117" s="2">
        <v>33829</v>
      </c>
      <c r="D117" s="2">
        <v>0</v>
      </c>
      <c r="E117" s="14">
        <v>33829</v>
      </c>
      <c r="F117" s="27">
        <f>IFERROR(Table1[[#This Row],[Expenditures]]/Table1[[#This Row],[Amount]],0)</f>
        <v>0</v>
      </c>
    </row>
    <row r="118" spans="1:6" ht="31.2" thickBot="1" x14ac:dyDescent="0.35">
      <c r="A118" s="1">
        <v>176</v>
      </c>
      <c r="B118" s="12" t="s">
        <v>551</v>
      </c>
      <c r="C118" s="2">
        <v>3000</v>
      </c>
      <c r="D118" s="2">
        <v>41.96</v>
      </c>
      <c r="E118" s="14">
        <v>2958.04</v>
      </c>
      <c r="F118" s="27">
        <f>IFERROR(Table1[[#This Row],[Expenditures]]/Table1[[#This Row],[Amount]],0)</f>
        <v>1.3986666666666666E-2</v>
      </c>
    </row>
    <row r="119" spans="1:6" ht="21" thickBot="1" x14ac:dyDescent="0.35">
      <c r="A119" s="1">
        <v>177</v>
      </c>
      <c r="B119" s="12" t="s">
        <v>552</v>
      </c>
      <c r="C119" s="2">
        <v>4000</v>
      </c>
      <c r="D119" s="2">
        <v>0</v>
      </c>
      <c r="E119" s="14">
        <v>4000</v>
      </c>
      <c r="F119" s="27">
        <f>IFERROR(Table1[[#This Row],[Expenditures]]/Table1[[#This Row],[Amount]],0)</f>
        <v>0</v>
      </c>
    </row>
    <row r="120" spans="1:6" ht="31.2" thickBot="1" x14ac:dyDescent="0.35">
      <c r="A120" s="1">
        <v>178</v>
      </c>
      <c r="B120" s="12" t="s">
        <v>553</v>
      </c>
      <c r="C120" s="2">
        <v>16350</v>
      </c>
      <c r="D120" s="2">
        <v>1575.86</v>
      </c>
      <c r="E120" s="14">
        <v>14774.14</v>
      </c>
      <c r="F120" s="27">
        <f>IFERROR(Table1[[#This Row],[Expenditures]]/Table1[[#This Row],[Amount]],0)</f>
        <v>9.6382874617736994E-2</v>
      </c>
    </row>
    <row r="121" spans="1:6" ht="21" thickBot="1" x14ac:dyDescent="0.35">
      <c r="A121" s="1">
        <v>180</v>
      </c>
      <c r="B121" s="12" t="s">
        <v>491</v>
      </c>
      <c r="C121" s="2">
        <v>-5000</v>
      </c>
      <c r="D121" s="2">
        <v>0</v>
      </c>
      <c r="E121" s="14">
        <v>-5000</v>
      </c>
      <c r="F121" s="27">
        <f>IFERROR(Table1[[#This Row],[Expenditures]]/Table1[[#This Row],[Amount]],0)</f>
        <v>0</v>
      </c>
    </row>
    <row r="122" spans="1:6" ht="31.2" thickBot="1" x14ac:dyDescent="0.35">
      <c r="A122" s="10">
        <v>183</v>
      </c>
      <c r="B122" s="10" t="s">
        <v>554</v>
      </c>
      <c r="C122" s="11">
        <v>1439696</v>
      </c>
      <c r="D122" s="11">
        <v>39509.120000000003</v>
      </c>
      <c r="E122" s="13">
        <v>1400186.8799999999</v>
      </c>
      <c r="F122" s="27">
        <f>IFERROR(Table1[[#This Row],[Expenditures]]/Table1[[#This Row],[Amount]],0)</f>
        <v>2.7442682344050413E-2</v>
      </c>
    </row>
    <row r="123" spans="1:6" ht="21" thickBot="1" x14ac:dyDescent="0.35">
      <c r="A123" s="1">
        <v>195</v>
      </c>
      <c r="B123" s="12" t="s">
        <v>555</v>
      </c>
      <c r="C123" s="2">
        <v>1145122</v>
      </c>
      <c r="D123" s="2">
        <v>0</v>
      </c>
      <c r="E123" s="14">
        <v>1145122</v>
      </c>
      <c r="F123" s="27">
        <f>IFERROR(Table1[[#This Row],[Expenditures]]/Table1[[#This Row],[Amount]],0)</f>
        <v>0</v>
      </c>
    </row>
    <row r="124" spans="1:6" ht="21" thickBot="1" x14ac:dyDescent="0.35">
      <c r="A124" s="1">
        <v>202</v>
      </c>
      <c r="B124" s="12" t="s">
        <v>556</v>
      </c>
      <c r="C124" s="2">
        <v>100000</v>
      </c>
      <c r="D124" s="2">
        <v>0</v>
      </c>
      <c r="E124" s="14">
        <v>100000</v>
      </c>
      <c r="F124" s="27">
        <f>IFERROR(Table1[[#This Row],[Expenditures]]/Table1[[#This Row],[Amount]],0)</f>
        <v>0</v>
      </c>
    </row>
    <row r="125" spans="1:6" ht="31.2" thickBot="1" x14ac:dyDescent="0.35">
      <c r="A125" s="1">
        <v>204</v>
      </c>
      <c r="B125" s="12" t="s">
        <v>557</v>
      </c>
      <c r="C125" s="2">
        <v>6500</v>
      </c>
      <c r="D125" s="2">
        <v>0</v>
      </c>
      <c r="E125" s="14">
        <v>6500</v>
      </c>
      <c r="F125" s="27">
        <f>IFERROR(Table1[[#This Row],[Expenditures]]/Table1[[#This Row],[Amount]],0)</f>
        <v>0</v>
      </c>
    </row>
    <row r="126" spans="1:6" ht="31.2" thickBot="1" x14ac:dyDescent="0.35">
      <c r="A126" s="1">
        <v>205</v>
      </c>
      <c r="B126" s="12" t="s">
        <v>558</v>
      </c>
      <c r="C126" s="2">
        <v>1400</v>
      </c>
      <c r="D126" s="2">
        <v>1304</v>
      </c>
      <c r="E126" s="14">
        <v>96</v>
      </c>
      <c r="F126" s="27">
        <f>IFERROR(Table1[[#This Row],[Expenditures]]/Table1[[#This Row],[Amount]],0)</f>
        <v>0.93142857142857138</v>
      </c>
    </row>
    <row r="127" spans="1:6" ht="31.2" thickBot="1" x14ac:dyDescent="0.35">
      <c r="A127" s="1">
        <v>210</v>
      </c>
      <c r="B127" s="12" t="s">
        <v>559</v>
      </c>
      <c r="C127" s="2">
        <v>11000</v>
      </c>
      <c r="D127" s="2">
        <v>0</v>
      </c>
      <c r="E127" s="14">
        <v>11000</v>
      </c>
      <c r="F127" s="27">
        <f>IFERROR(Table1[[#This Row],[Expenditures]]/Table1[[#This Row],[Amount]],0)</f>
        <v>0</v>
      </c>
    </row>
    <row r="128" spans="1:6" ht="31.2" thickBot="1" x14ac:dyDescent="0.35">
      <c r="A128" s="1">
        <v>211</v>
      </c>
      <c r="B128" s="12" t="s">
        <v>560</v>
      </c>
      <c r="C128" s="2">
        <v>25000</v>
      </c>
      <c r="D128" s="2">
        <v>0</v>
      </c>
      <c r="E128" s="14">
        <v>25000</v>
      </c>
      <c r="F128" s="27">
        <f>IFERROR(Table1[[#This Row],[Expenditures]]/Table1[[#This Row],[Amount]],0)</f>
        <v>0</v>
      </c>
    </row>
    <row r="129" spans="1:6" ht="31.2" thickBot="1" x14ac:dyDescent="0.35">
      <c r="A129" s="1">
        <v>212</v>
      </c>
      <c r="B129" s="12" t="s">
        <v>561</v>
      </c>
      <c r="C129" s="2">
        <v>82924</v>
      </c>
      <c r="D129" s="2">
        <v>36991.949999999997</v>
      </c>
      <c r="E129" s="14">
        <v>45932.05</v>
      </c>
      <c r="F129" s="27">
        <f>IFERROR(Table1[[#This Row],[Expenditures]]/Table1[[#This Row],[Amount]],0)</f>
        <v>0.44609461675751289</v>
      </c>
    </row>
    <row r="130" spans="1:6" ht="31.2" thickBot="1" x14ac:dyDescent="0.35">
      <c r="A130" s="1">
        <v>213</v>
      </c>
      <c r="B130" s="12" t="s">
        <v>562</v>
      </c>
      <c r="C130" s="2">
        <v>20000</v>
      </c>
      <c r="D130" s="2">
        <v>0</v>
      </c>
      <c r="E130" s="14">
        <v>20000</v>
      </c>
      <c r="F130" s="27">
        <f>IFERROR(Table1[[#This Row],[Expenditures]]/Table1[[#This Row],[Amount]],0)</f>
        <v>0</v>
      </c>
    </row>
    <row r="131" spans="1:6" ht="31.2" thickBot="1" x14ac:dyDescent="0.35">
      <c r="A131" s="1">
        <v>214</v>
      </c>
      <c r="B131" s="12" t="s">
        <v>563</v>
      </c>
      <c r="C131" s="2">
        <v>1200</v>
      </c>
      <c r="D131" s="2">
        <v>438.17</v>
      </c>
      <c r="E131" s="14">
        <v>761.83</v>
      </c>
      <c r="F131" s="27">
        <f>IFERROR(Table1[[#This Row],[Expenditures]]/Table1[[#This Row],[Amount]],0)</f>
        <v>0.3651416666666667</v>
      </c>
    </row>
    <row r="132" spans="1:6" ht="31.2" thickBot="1" x14ac:dyDescent="0.35">
      <c r="A132" s="1">
        <v>215</v>
      </c>
      <c r="B132" s="12" t="s">
        <v>564</v>
      </c>
      <c r="C132" s="2">
        <v>21550</v>
      </c>
      <c r="D132" s="2">
        <v>775</v>
      </c>
      <c r="E132" s="14">
        <v>20775</v>
      </c>
      <c r="F132" s="27">
        <f>IFERROR(Table1[[#This Row],[Expenditures]]/Table1[[#This Row],[Amount]],0)</f>
        <v>3.5962877030162411E-2</v>
      </c>
    </row>
    <row r="133" spans="1:6" ht="15" thickBot="1" x14ac:dyDescent="0.35">
      <c r="A133" s="1">
        <v>219</v>
      </c>
      <c r="B133" s="12" t="s">
        <v>565</v>
      </c>
      <c r="C133" s="2">
        <v>25000</v>
      </c>
      <c r="D133" s="2">
        <v>0</v>
      </c>
      <c r="E133" s="14">
        <v>25000</v>
      </c>
      <c r="F133" s="27">
        <f>IFERROR(Table1[[#This Row],[Expenditures]]/Table1[[#This Row],[Amount]],0)</f>
        <v>0</v>
      </c>
    </row>
    <row r="134" spans="1:6" x14ac:dyDescent="0.3">
      <c r="A134" s="7"/>
      <c r="B134" s="7" t="s">
        <v>566</v>
      </c>
      <c r="C134" s="8">
        <f>SUM(C1:C133)/2</f>
        <v>20475309</v>
      </c>
      <c r="D134" s="8">
        <f>SUM(D1:D133)/2</f>
        <v>5626725.1799999988</v>
      </c>
      <c r="E134" s="8">
        <f>SUM(E1:E133)/2</f>
        <v>14848583.819999995</v>
      </c>
      <c r="F134" s="27">
        <f>IFERROR(Table1[[#This Row],[Expenditures]]/Table1[[#This Row],[Amount]],0)</f>
        <v>0.2748053853546239</v>
      </c>
    </row>
    <row r="135" spans="1:6" x14ac:dyDescent="0.3">
      <c r="C135" s="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E94737E081094F9E27C51C3BD5E8F2" ma:contentTypeVersion="18" ma:contentTypeDescription="Create a new document." ma:contentTypeScope="" ma:versionID="dd6403aaa64abc984c2385a9c657ed86">
  <xsd:schema xmlns:xsd="http://www.w3.org/2001/XMLSchema" xmlns:xs="http://www.w3.org/2001/XMLSchema" xmlns:p="http://schemas.microsoft.com/office/2006/metadata/properties" xmlns:ns1="http://schemas.microsoft.com/sharepoint/v3" xmlns:ns3="ddf69893-ab44-4980-9a9c-29152630df58" xmlns:ns4="1b6ac5f5-260f-4322-9276-a0241742bc80" targetNamespace="http://schemas.microsoft.com/office/2006/metadata/properties" ma:root="true" ma:fieldsID="07a5f9c761d717c1ab2d53f64342d3ec" ns1:_="" ns3:_="" ns4:_="">
    <xsd:import namespace="http://schemas.microsoft.com/sharepoint/v3"/>
    <xsd:import namespace="ddf69893-ab44-4980-9a9c-29152630df58"/>
    <xsd:import namespace="1b6ac5f5-260f-4322-9276-a0241742bc80"/>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f69893-ab44-4980-9a9c-29152630df5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ac5f5-260f-4322-9276-a0241742bc80"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ddf69893-ab44-4980-9a9c-29152630df58" xsi:nil="true"/>
  </documentManagement>
</p:properties>
</file>

<file path=customXml/itemProps1.xml><?xml version="1.0" encoding="utf-8"?>
<ds:datastoreItem xmlns:ds="http://schemas.openxmlformats.org/officeDocument/2006/customXml" ds:itemID="{4C3119B0-43AF-4D8A-AC8D-8040821EE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f69893-ab44-4980-9a9c-29152630df58"/>
    <ds:schemaRef ds:uri="1b6ac5f5-260f-4322-9276-a0241742bc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AB8902-6C25-45A3-B353-046B98735934}">
  <ds:schemaRefs>
    <ds:schemaRef ds:uri="http://schemas.microsoft.com/sharepoint/v3/contenttype/forms"/>
  </ds:schemaRefs>
</ds:datastoreItem>
</file>

<file path=customXml/itemProps3.xml><?xml version="1.0" encoding="utf-8"?>
<ds:datastoreItem xmlns:ds="http://schemas.openxmlformats.org/officeDocument/2006/customXml" ds:itemID="{017C4AF6-03B6-4FC4-8D08-58C4E55DD4FB}">
  <ds:schemaRefs>
    <ds:schemaRef ds:uri="http://purl.org/dc/elements/1.1/"/>
    <ds:schemaRef ds:uri="http://www.w3.org/XML/1998/namespace"/>
    <ds:schemaRef ds:uri="http://schemas.microsoft.com/office/2006/documentManagement/types"/>
    <ds:schemaRef ds:uri="http://schemas.microsoft.com/office/2006/metadata/properties"/>
    <ds:schemaRef ds:uri="http://purl.org/dc/terms/"/>
    <ds:schemaRef ds:uri="1b6ac5f5-260f-4322-9276-a0241742bc80"/>
    <ds:schemaRef ds:uri="http://schemas.microsoft.com/office/infopath/2007/PartnerControls"/>
    <ds:schemaRef ds:uri="http://purl.org/dc/dcmitype/"/>
    <ds:schemaRef ds:uri="http://schemas.openxmlformats.org/package/2006/metadata/core-properties"/>
    <ds:schemaRef ds:uri="ddf69893-ab44-4980-9a9c-29152630df58"/>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Allocations</vt:lpstr>
      <vt:lpstr>Budget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Orjuela</dc:creator>
  <cp:lastModifiedBy>David Orjuela</cp:lastModifiedBy>
  <dcterms:created xsi:type="dcterms:W3CDTF">2025-10-26T03:07:28Z</dcterms:created>
  <dcterms:modified xsi:type="dcterms:W3CDTF">2025-10-26T11:40:51Z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0x01010055E94737E081094F9E27C51C3BD5E8F2</vt:lpwstr>
  </property>
</Properties>
</file>