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Default Extension="ppt" ContentType="application/vnd.ms-powerpoint"/>
  <Default Extension="docx" ContentType="application/vnd.openxmlformats-officedocument.wordprocessingml.document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50" yWindow="1020" windowWidth="16170" windowHeight="7650" tabRatio="862" firstSheet="5" activeTab="12"/>
  </bookViews>
  <sheets>
    <sheet name="MTL KBank HIP - Tele" sheetId="2" r:id="rId1"/>
    <sheet name="MTL KBank PA Cash Back - Tele" sheetId="19" r:id="rId2"/>
    <sheet name="MTL KBank HRC - Tele" sheetId="31" r:id="rId3"/>
    <sheet name="MTI KBank - Tele" sheetId="20" r:id="rId4"/>
    <sheet name="MTI PA Cash back - Tele" sheetId="29" r:id="rId5"/>
    <sheet name="MTI POM PA Cash back - Tele" sheetId="30" r:id="rId6"/>
    <sheet name="MSIG UOB - Tele" sheetId="3" r:id="rId7"/>
    <sheet name="MTL Broker - OTO" sheetId="23" r:id="rId8"/>
    <sheet name="MTL POM - OTO" sheetId="27" r:id="rId9"/>
    <sheet name="MTL WIN - OTO" sheetId="28" r:id="rId10"/>
    <sheet name="MSIG Happy Life - OTO" sheetId="25" r:id="rId11"/>
    <sheet name="MSIG POM Enjoy Life - OTO" sheetId="26" r:id="rId12"/>
    <sheet name="FWD TVD - OTO" sheetId="33" r:id="rId13"/>
  </sheets>
  <calcPr calcId="125725"/>
</workbook>
</file>

<file path=xl/calcChain.xml><?xml version="1.0" encoding="utf-8"?>
<calcChain xmlns="http://schemas.openxmlformats.org/spreadsheetml/2006/main">
  <c r="J6" i="2"/>
  <c r="J10"/>
  <c r="C9" i="33"/>
  <c r="C5"/>
  <c r="C6" s="1"/>
  <c r="C8"/>
  <c r="C4"/>
  <c r="J5" i="2"/>
  <c r="H9" i="31"/>
  <c r="H8"/>
  <c r="H5"/>
  <c r="H4"/>
  <c r="N9" i="30"/>
  <c r="N8"/>
  <c r="N5"/>
  <c r="N4"/>
  <c r="N9" i="29"/>
  <c r="N8"/>
  <c r="N5"/>
  <c r="N4"/>
  <c r="C10" i="33" l="1"/>
  <c r="H10" i="31"/>
  <c r="H6"/>
  <c r="N10" i="30"/>
  <c r="N6"/>
  <c r="N10" i="29"/>
  <c r="N6"/>
  <c r="J9" i="28"/>
  <c r="J8"/>
  <c r="J5"/>
  <c r="J4"/>
  <c r="J9" i="27"/>
  <c r="J8"/>
  <c r="J5"/>
  <c r="J4"/>
  <c r="D36" i="26"/>
  <c r="C36"/>
  <c r="B36"/>
  <c r="H9"/>
  <c r="H8"/>
  <c r="H5"/>
  <c r="H4"/>
  <c r="J9" i="25"/>
  <c r="J8"/>
  <c r="J5"/>
  <c r="J4"/>
  <c r="D27" i="23"/>
  <c r="D29" s="1"/>
  <c r="C27"/>
  <c r="C29" s="1"/>
  <c r="B27"/>
  <c r="B29" s="1"/>
  <c r="H9"/>
  <c r="H8"/>
  <c r="H5"/>
  <c r="H4"/>
  <c r="J4" i="2"/>
  <c r="J6" i="27" l="1"/>
  <c r="H6" i="26"/>
  <c r="J10" i="28"/>
  <c r="J6"/>
  <c r="J10" i="27"/>
  <c r="H10" i="26"/>
  <c r="J10" i="25"/>
  <c r="J6"/>
  <c r="H6" i="23"/>
  <c r="H10"/>
  <c r="S35" i="20" l="1"/>
  <c r="M35"/>
  <c r="G35"/>
  <c r="S34"/>
  <c r="M34"/>
  <c r="G34"/>
  <c r="S31"/>
  <c r="M31"/>
  <c r="G31"/>
  <c r="S30"/>
  <c r="M30"/>
  <c r="G30"/>
  <c r="S29"/>
  <c r="M29"/>
  <c r="G29"/>
  <c r="S28"/>
  <c r="M28"/>
  <c r="G28"/>
  <c r="N9" l="1"/>
  <c r="N8"/>
  <c r="N5"/>
  <c r="N4"/>
  <c r="N10" l="1"/>
  <c r="N6"/>
  <c r="H9" i="19" l="1"/>
  <c r="H8"/>
  <c r="H5"/>
  <c r="H4"/>
  <c r="H6" l="1"/>
  <c r="H10"/>
  <c r="J8" i="3" l="1"/>
  <c r="J9" l="1"/>
  <c r="J10" s="1"/>
  <c r="J9" i="2" l="1"/>
  <c r="I47" i="3" l="1"/>
  <c r="H47"/>
  <c r="G47"/>
  <c r="D47"/>
  <c r="E47" s="1"/>
  <c r="C47"/>
  <c r="B47"/>
  <c r="I46"/>
  <c r="F46"/>
  <c r="G46" s="1"/>
  <c r="D46"/>
  <c r="E46" s="1"/>
  <c r="C46"/>
  <c r="I45"/>
  <c r="H45"/>
  <c r="F45"/>
  <c r="G45" s="1"/>
  <c r="D45"/>
  <c r="E45" s="1"/>
  <c r="B45"/>
  <c r="C45" s="1"/>
  <c r="I43"/>
  <c r="F43"/>
  <c r="G43" s="1"/>
  <c r="E43"/>
  <c r="B43"/>
  <c r="C43" s="1"/>
  <c r="H42"/>
  <c r="I42" s="1"/>
  <c r="G42"/>
  <c r="D42"/>
  <c r="E42" s="1"/>
  <c r="B42"/>
  <c r="C42" s="1"/>
  <c r="H41"/>
  <c r="I41" s="1"/>
  <c r="G41"/>
  <c r="F41"/>
  <c r="E41"/>
  <c r="B41"/>
  <c r="C41" s="1"/>
  <c r="B35"/>
  <c r="B34"/>
  <c r="B33"/>
  <c r="B32"/>
  <c r="B31"/>
  <c r="B30"/>
  <c r="B29"/>
  <c r="B28"/>
  <c r="B27"/>
  <c r="J5" l="1"/>
  <c r="J4"/>
  <c r="J6" l="1"/>
  <c r="J8" i="2" l="1"/>
</calcChain>
</file>

<file path=xl/sharedStrings.xml><?xml version="1.0" encoding="utf-8"?>
<sst xmlns="http://schemas.openxmlformats.org/spreadsheetml/2006/main" count="1011" uniqueCount="202">
  <si>
    <t>Main Insured</t>
  </si>
  <si>
    <t>Spouse</t>
  </si>
  <si>
    <t>Plan 1</t>
  </si>
  <si>
    <t>Plan 2</t>
  </si>
  <si>
    <t>Plan 3</t>
  </si>
  <si>
    <t>No. of Yes file</t>
  </si>
  <si>
    <t>TYP</t>
  </si>
  <si>
    <t>AMP</t>
  </si>
  <si>
    <t>Month</t>
  </si>
  <si>
    <t>Plan 4</t>
  </si>
  <si>
    <t>Main Insured/ individual</t>
  </si>
  <si>
    <t>Spouse/ couple</t>
  </si>
  <si>
    <t>Campaign Code</t>
  </si>
  <si>
    <t>Main insured/ Individual</t>
  </si>
  <si>
    <t>Spouse / Couple</t>
  </si>
  <si>
    <t>Family (Main + Spouse + Child)</t>
  </si>
  <si>
    <t>Family (Main + Child)</t>
  </si>
  <si>
    <t>1. Compared FX</t>
  </si>
  <si>
    <t>Sold option code in FX</t>
  </si>
  <si>
    <t>01</t>
  </si>
  <si>
    <t>02</t>
  </si>
  <si>
    <t>03</t>
  </si>
  <si>
    <t>Sold option Category in FX</t>
  </si>
  <si>
    <t>G</t>
  </si>
  <si>
    <t>J</t>
  </si>
  <si>
    <t>2. Compared Product Spec</t>
  </si>
  <si>
    <t>Plan in Product Spec</t>
  </si>
  <si>
    <t>MT HIP-1</t>
  </si>
  <si>
    <t>MT HIP-2</t>
  </si>
  <si>
    <t>MT HIP-3</t>
  </si>
  <si>
    <t>Policy Type in Product Spec</t>
  </si>
  <si>
    <t>Single plan</t>
  </si>
  <si>
    <t>Spouse plan</t>
  </si>
  <si>
    <t>3. Reference (Product Spec)</t>
  </si>
  <si>
    <t xml:space="preserve">Coverage </t>
  </si>
  <si>
    <t xml:space="preserve">1. Term 10/10 </t>
  </si>
  <si>
    <t>2.Accidental Rider Type A</t>
  </si>
  <si>
    <t xml:space="preserve">   Death Benefit due to accident</t>
  </si>
  <si>
    <t xml:space="preserve">   Dismemberment (see scale below)</t>
  </si>
  <si>
    <t xml:space="preserve">   Double Indemnity (see definition below)</t>
  </si>
  <si>
    <t xml:space="preserve">   Waiver Premium (see details below)</t>
  </si>
  <si>
    <t xml:space="preserve">3.HIP rider </t>
  </si>
  <si>
    <t xml:space="preserve">   Daily Hospital Cash (up to 365 days per accident) </t>
  </si>
  <si>
    <t>Double Daily Hospital Cash for ICU, accidents and  overseas  hospitalization (up to 45 days per accident)</t>
  </si>
  <si>
    <t>Age</t>
  </si>
  <si>
    <t>Annual Premium of main life</t>
  </si>
  <si>
    <t>18 – 30 yrs.</t>
  </si>
  <si>
    <t>31 – 40 yrs.</t>
  </si>
  <si>
    <t>41 – 50 yrs.</t>
  </si>
  <si>
    <t>51 yrs</t>
  </si>
  <si>
    <t>52 yrs</t>
  </si>
  <si>
    <t>53 yrs</t>
  </si>
  <si>
    <t>54 yrs</t>
  </si>
  <si>
    <t>55 yrs</t>
  </si>
  <si>
    <t>Monthly Premium of main life</t>
  </si>
  <si>
    <t>Annual Premium of spouse</t>
  </si>
  <si>
    <t>Monthly Premium of spouse</t>
  </si>
  <si>
    <t>04</t>
  </si>
  <si>
    <t>n/a</t>
  </si>
  <si>
    <t>MTL PA PLAN-1</t>
  </si>
  <si>
    <t>MTL PA PLAN-2</t>
  </si>
  <si>
    <t>MTL PA PLAN -3</t>
  </si>
  <si>
    <t>MTL PA PLAN -4</t>
  </si>
  <si>
    <t>MTL Broker POM (Age 16-60)</t>
  </si>
  <si>
    <t>1. Death, dismemberment*, loss of sight, loss of hearing, loss of voice, or permanent disability from an accident</t>
  </si>
  <si>
    <t>2. Death, dismemberment*, loss of sight, loss of hearing, loss of voice, or permanent disability from murder or assault</t>
  </si>
  <si>
    <t>3. Death, dismemberment*, loss of sight, loss of hearing, loss of voice, or permanent disability from being a passenger or driver of a motorcycle</t>
  </si>
  <si>
    <t>4. Hospital Care due to accident</t>
  </si>
  <si>
    <t>Premium for Main Insured (monthly)</t>
  </si>
  <si>
    <t>Premium for Spouse (monthly)</t>
  </si>
  <si>
    <t>* In the case of only one (any side) loss of hand, foot, or eye sight, insured will receive 60% of benefit due (according to plan selected)</t>
  </si>
  <si>
    <r>
      <rPr>
        <b/>
        <sz val="10"/>
        <color indexed="8"/>
        <rFont val="Arial"/>
        <family val="2"/>
      </rPr>
      <t>NOTE</t>
    </r>
    <r>
      <rPr>
        <sz val="10"/>
        <color indexed="8"/>
        <rFont val="Arial"/>
        <family val="2"/>
      </rPr>
      <t>: The company will pay benefit one-time for any of one benefit of 1, 2, 3  and thereafter will consider the benefits inelgible.</t>
    </r>
  </si>
  <si>
    <t>Plan A</t>
  </si>
  <si>
    <t>Plan B</t>
  </si>
  <si>
    <t>Plan C</t>
  </si>
  <si>
    <t>Plan D</t>
  </si>
  <si>
    <t>HIP</t>
  </si>
  <si>
    <t>KB/RBHK</t>
  </si>
  <si>
    <t xml:space="preserve">Daily Hospital Cash (up to 365 days per accident) </t>
  </si>
  <si>
    <t>Double Daily Hospital Cash for ICU, accidents and  overseas hospitalization (up to 45 days per accident)</t>
  </si>
  <si>
    <t>Kbank HIP</t>
  </si>
  <si>
    <t>Annual premium for main life</t>
  </si>
  <si>
    <r>
      <t>Monthly premium</t>
    </r>
    <r>
      <rPr>
        <b/>
        <sz val="8"/>
        <rFont val="Tahoma"/>
        <family val="2"/>
      </rPr>
      <t xml:space="preserve"> </t>
    </r>
    <r>
      <rPr>
        <b/>
        <sz val="8"/>
        <rFont val="Arial"/>
        <family val="2"/>
      </rPr>
      <t>for main life</t>
    </r>
  </si>
  <si>
    <t>Annual premium for spouse</t>
  </si>
  <si>
    <t>Monthly premium for spouse</t>
  </si>
  <si>
    <t>H / K</t>
  </si>
  <si>
    <t>*** H / K = Family (H = Primary + Spouse + Child and K = Primary + Child) ***</t>
  </si>
  <si>
    <t>Single Plan</t>
  </si>
  <si>
    <t>Family Plan (without child)</t>
  </si>
  <si>
    <t>Family Plan (with child)</t>
  </si>
  <si>
    <t>Safety Care</t>
  </si>
  <si>
    <t>Coverage</t>
  </si>
  <si>
    <t>Insured</t>
  </si>
  <si>
    <t>Child</t>
  </si>
  <si>
    <t>child</t>
  </si>
  <si>
    <r>
      <t>1. Loss of Life, Dismemberment, Loss of Sight
Total Permanent Disability from General Accident (Include Murder)</t>
    </r>
    <r>
      <rPr>
        <sz val="10"/>
        <rFont val="Calibri"/>
        <family val="2"/>
        <scheme val="minor"/>
      </rPr>
      <t xml:space="preserve"> </t>
    </r>
  </si>
  <si>
    <t>2.  Loss of Life, Total Permanent Disability while travelling on the public transport (add from item 1)</t>
  </si>
  <si>
    <t>3.  Loss of Life, Total Permanent Disability while driving or as a passenger in private car (add from item 1)</t>
  </si>
  <si>
    <t>4. Loss of Life, Dismemberment, Loss of Sight
Total Permanent Disability from Motorcycle</t>
  </si>
  <si>
    <t>5. Medical Expenses from Accident</t>
  </si>
  <si>
    <t>6. Medical Expenses from Motorcycle</t>
  </si>
  <si>
    <t>7. Daily Hospital Benefit for Admission in the hospital from General Accident Maximum 365 days</t>
  </si>
  <si>
    <t>8. Daily Hospital Benefit for Admission in the hospital from Accident while driving or as a passenger in private car Maximum 365 days (add from item 7)</t>
  </si>
  <si>
    <t>9. Daily Hospital Benefit for Admission in the hospital from Motorcycle Maximum 365 days</t>
  </si>
  <si>
    <t>Annual Net Premium</t>
  </si>
  <si>
    <t>Stamp 0.4%</t>
  </si>
  <si>
    <t>Annual Premium</t>
  </si>
  <si>
    <t>Monthly Net Premium</t>
  </si>
  <si>
    <t>Monthly Premium</t>
  </si>
  <si>
    <t>PHN-1</t>
  </si>
  <si>
    <t>PHN-2</t>
  </si>
  <si>
    <t>PHN-3</t>
  </si>
  <si>
    <t>MSIG  HIB &amp; PA for AEGON</t>
  </si>
  <si>
    <t>PHN-R</t>
  </si>
  <si>
    <t>ข้อตกลงความคุ้มครอง</t>
  </si>
  <si>
    <t>แผน 1</t>
  </si>
  <si>
    <t>แผน 2</t>
  </si>
  <si>
    <t>แผน 3</t>
  </si>
  <si>
    <t>Retention</t>
  </si>
  <si>
    <t>ผู้ถือบัตร/คู่สมรส</t>
  </si>
  <si>
    <t>1. เงินชดเชยรายวันในการเข้ารักษาตัวเป็นผู้ป่วยในในโรงพยาบาล ในห้อง                         ผู้ป่วยปกติจากการเจ็บป่วย (สูงสุด 365 วันต่อครั้ง)</t>
  </si>
  <si>
    <t>HIB</t>
  </si>
  <si>
    <t>2. เงินชดเชยรายวันในการเข้ารักษาตัวเป็นผู้ป่วยในในโรงพยาบาล ในห้อง                          ผู้ป่วยปกติจากอุบัติเหตุทั่วไป ไม่รวมอุบัติเหตุจากรถจักรยานยนต์ (สูงสุด 365 วันต่อครั้ง)</t>
  </si>
  <si>
    <t>3. เงินชดเชยรายวันในการเข้ารักษาตัวเป็นผู้ป่วยในในโรงพยาบาล ในห้อง ICU หรือ CCU จากอุบัติเหตุทั่วไป หรือเจ็บป่วย ไม่รวมอุบัติเหตุจากรถจักรยานยนต์ (สูงสุด 30 วันต่อครั้ง)</t>
  </si>
  <si>
    <t>4. เงินชดเชยรายวันในการเข้ารักษาตัวเป็นผู้ป่วยในในโรงพยาบาล จากอุบัติเหตุรถจักรยานยนต์ (สูงสุด 365 วันต่อครั้ง)</t>
  </si>
  <si>
    <t>เสียชีวิต สูญเสียอวัยวะ หรือสายตา จากอุบัติเหตุ (อบ.1)</t>
  </si>
  <si>
    <t>PA</t>
  </si>
  <si>
    <t>เสียชีวิตและสูญเสียอวัยวะฆาตกรรมหรือลอบทำร้าย</t>
  </si>
  <si>
    <t>เสียชีวิตและสูญเสียอวัยวะจากการขับขี่ซ้อนท้ายรถจักรยานยนต์</t>
  </si>
  <si>
    <t>PA + HIB</t>
  </si>
  <si>
    <t>Insured Only</t>
  </si>
  <si>
    <t>Annual</t>
  </si>
  <si>
    <t>Monthly</t>
  </si>
  <si>
    <t>20 -49 Yrs</t>
  </si>
  <si>
    <t>50 -55 Yrs</t>
  </si>
  <si>
    <t>56 -60 Yrs (Renew)</t>
  </si>
  <si>
    <t>Insured + Spouse..ช่วงอายุเดียวกัน</t>
  </si>
  <si>
    <t>A : 20 -49 Yrs</t>
  </si>
  <si>
    <t>B : 50 -55 Yrs</t>
  </si>
  <si>
    <t>C : 56 -60 Yrs (Renew)</t>
  </si>
  <si>
    <t>Insured + Spouse..ช่วงอายุเดียวกัน เบี้ยต่อคน (ซื้อคู่ ต้อง คูณสอง)</t>
  </si>
  <si>
    <t>20-49 ปี</t>
  </si>
  <si>
    <t>50-55 ปี</t>
  </si>
  <si>
    <t>ต่ออายุถึง 60 ปี</t>
  </si>
  <si>
    <t>Insured + Spouse..ช่วงอายุต่างกัน</t>
  </si>
  <si>
    <t>A+B</t>
  </si>
  <si>
    <t>A+C</t>
  </si>
  <si>
    <t>B+C</t>
  </si>
  <si>
    <t>Plan 0</t>
  </si>
  <si>
    <t>Plan Coverage</t>
  </si>
  <si>
    <t>Plan 0 (retention)</t>
  </si>
  <si>
    <r>
      <t>1.</t>
    </r>
    <r>
      <rPr>
        <b/>
        <sz val="12"/>
        <color rgb="FFC00000"/>
        <rFont val="Tahoma"/>
        <family val="2"/>
      </rPr>
      <t xml:space="preserve"> Daily Hospital Benefit</t>
    </r>
    <r>
      <rPr>
        <sz val="12"/>
        <color rgb="FF000000"/>
        <rFont val="Tahoma"/>
        <family val="2"/>
      </rPr>
      <t xml:space="preserve"> due to</t>
    </r>
    <r>
      <rPr>
        <b/>
        <sz val="12"/>
        <color rgb="FFC00000"/>
        <rFont val="Tahoma"/>
        <family val="2"/>
      </rPr>
      <t xml:space="preserve"> illness</t>
    </r>
    <r>
      <rPr>
        <sz val="12"/>
        <color rgb="FF000000"/>
        <rFont val="Tahoma"/>
        <family val="2"/>
      </rPr>
      <t xml:space="preserve"> and admitted as in-patient in standard room (maximum of 365 days per illness)</t>
    </r>
  </si>
  <si>
    <r>
      <t xml:space="preserve">2. </t>
    </r>
    <r>
      <rPr>
        <b/>
        <sz val="12"/>
        <color rgb="FFC00000"/>
        <rFont val="Tahoma"/>
        <family val="2"/>
      </rPr>
      <t>Daily Hospital Benefit</t>
    </r>
    <r>
      <rPr>
        <sz val="12"/>
        <color rgb="FF000000"/>
        <rFont val="Tahoma"/>
        <family val="2"/>
      </rPr>
      <t xml:space="preserve"> due to general</t>
    </r>
    <r>
      <rPr>
        <b/>
        <sz val="12"/>
        <color rgb="FFC00000"/>
        <rFont val="Tahoma"/>
        <family val="2"/>
      </rPr>
      <t xml:space="preserve"> accident</t>
    </r>
    <r>
      <rPr>
        <sz val="12"/>
        <color rgb="FF000000"/>
        <rFont val="Tahoma"/>
        <family val="2"/>
      </rPr>
      <t xml:space="preserve"> and admitted as in-patient in standard room; not including accident from motorcycle accident. (maximum of 365 days per accident)</t>
    </r>
  </si>
  <si>
    <t>HAB</t>
  </si>
  <si>
    <r>
      <t xml:space="preserve">3. </t>
    </r>
    <r>
      <rPr>
        <b/>
        <sz val="12"/>
        <color rgb="FFC00000"/>
        <rFont val="Tahoma"/>
        <family val="2"/>
      </rPr>
      <t>Daily Hospital Benefit</t>
    </r>
    <r>
      <rPr>
        <sz val="12"/>
        <color rgb="FF000000"/>
        <rFont val="Tahoma"/>
        <family val="2"/>
      </rPr>
      <t xml:space="preserve"> due to general</t>
    </r>
    <r>
      <rPr>
        <b/>
        <sz val="12"/>
        <color rgb="FFC00000"/>
        <rFont val="Tahoma"/>
        <family val="2"/>
      </rPr>
      <t xml:space="preserve"> accident</t>
    </r>
    <r>
      <rPr>
        <sz val="12"/>
        <color rgb="FF000000"/>
        <rFont val="Tahoma"/>
        <family val="2"/>
      </rPr>
      <t xml:space="preserve"> or</t>
    </r>
    <r>
      <rPr>
        <b/>
        <sz val="12"/>
        <color rgb="FFC00000"/>
        <rFont val="Tahoma"/>
        <family val="2"/>
      </rPr>
      <t xml:space="preserve"> illness </t>
    </r>
    <r>
      <rPr>
        <sz val="12"/>
        <color rgb="FF000000"/>
        <rFont val="Tahoma"/>
        <family val="2"/>
      </rPr>
      <t>and admitted to</t>
    </r>
    <r>
      <rPr>
        <b/>
        <sz val="12"/>
        <color rgb="FFC00000"/>
        <rFont val="Tahoma"/>
        <family val="2"/>
      </rPr>
      <t xml:space="preserve"> ICU</t>
    </r>
    <r>
      <rPr>
        <sz val="12"/>
        <color rgb="FF000000"/>
        <rFont val="Tahoma"/>
        <family val="2"/>
      </rPr>
      <t xml:space="preserve"> or </t>
    </r>
    <r>
      <rPr>
        <b/>
        <sz val="12"/>
        <color rgb="FFC00000"/>
        <rFont val="Tahoma"/>
        <family val="2"/>
      </rPr>
      <t>CCU</t>
    </r>
    <r>
      <rPr>
        <sz val="12"/>
        <color rgb="FF000000"/>
        <rFont val="Tahoma"/>
        <family val="2"/>
      </rPr>
      <t>; not including accident due to motorcycle (maximum of 30 days per accident per time)</t>
    </r>
  </si>
  <si>
    <r>
      <t xml:space="preserve">4. </t>
    </r>
    <r>
      <rPr>
        <b/>
        <sz val="12"/>
        <color rgb="FFC00000"/>
        <rFont val="Tahoma"/>
        <family val="2"/>
      </rPr>
      <t xml:space="preserve">Daily Hospital Benefit </t>
    </r>
    <r>
      <rPr>
        <sz val="12"/>
        <color rgb="FF000000"/>
        <rFont val="Tahoma"/>
        <family val="2"/>
      </rPr>
      <t xml:space="preserve">due to </t>
    </r>
    <r>
      <rPr>
        <b/>
        <sz val="12"/>
        <color rgb="FFC00000"/>
        <rFont val="Tahoma"/>
        <family val="2"/>
      </rPr>
      <t>motorcycle</t>
    </r>
    <r>
      <rPr>
        <sz val="12"/>
        <color rgb="FF000000"/>
        <rFont val="Tahoma"/>
        <family val="2"/>
      </rPr>
      <t xml:space="preserve"> accident and admitted as in-patient (maximum of 365 days per accident)</t>
    </r>
  </si>
  <si>
    <r>
      <t>5.</t>
    </r>
    <r>
      <rPr>
        <b/>
        <sz val="12"/>
        <color rgb="FFC00000"/>
        <rFont val="Tahoma"/>
        <family val="2"/>
      </rPr>
      <t xml:space="preserve"> Death</t>
    </r>
    <r>
      <rPr>
        <sz val="12"/>
        <color theme="1"/>
        <rFont val="Tahoma"/>
        <family val="2"/>
      </rPr>
      <t xml:space="preserve"> or Dismemberment due to </t>
    </r>
    <r>
      <rPr>
        <b/>
        <sz val="12"/>
        <color rgb="FFC00000"/>
        <rFont val="Tahoma"/>
        <family val="2"/>
      </rPr>
      <t>accident</t>
    </r>
  </si>
  <si>
    <r>
      <t>6.</t>
    </r>
    <r>
      <rPr>
        <b/>
        <sz val="12"/>
        <color rgb="FFC00000"/>
        <rFont val="Tahoma"/>
        <family val="2"/>
      </rPr>
      <t xml:space="preserve"> Death</t>
    </r>
    <r>
      <rPr>
        <sz val="12"/>
        <color theme="1"/>
        <rFont val="Tahoma"/>
        <family val="2"/>
      </rPr>
      <t xml:space="preserve"> or Dismemberment due to </t>
    </r>
    <r>
      <rPr>
        <b/>
        <sz val="12"/>
        <color rgb="FFC00000"/>
        <rFont val="Tahoma"/>
        <family val="2"/>
      </rPr>
      <t>murder</t>
    </r>
    <r>
      <rPr>
        <sz val="12"/>
        <color theme="1"/>
        <rFont val="Tahoma"/>
        <family val="2"/>
      </rPr>
      <t xml:space="preserve"> or </t>
    </r>
    <r>
      <rPr>
        <b/>
        <sz val="12"/>
        <color rgb="FFC00000"/>
        <rFont val="Tahoma"/>
        <family val="2"/>
      </rPr>
      <t>assault</t>
    </r>
  </si>
  <si>
    <r>
      <t xml:space="preserve">7. </t>
    </r>
    <r>
      <rPr>
        <b/>
        <sz val="12"/>
        <color rgb="FFC00000"/>
        <rFont val="Tahoma"/>
        <family val="2"/>
      </rPr>
      <t>Death</t>
    </r>
    <r>
      <rPr>
        <sz val="12"/>
        <color theme="1"/>
        <rFont val="Tahoma"/>
        <family val="2"/>
      </rPr>
      <t xml:space="preserve"> or Dismemberment due to driver or passenger of </t>
    </r>
    <r>
      <rPr>
        <b/>
        <sz val="12"/>
        <color rgb="FFC00000"/>
        <rFont val="Tahoma"/>
        <family val="2"/>
      </rPr>
      <t>motorcycle</t>
    </r>
  </si>
  <si>
    <r>
      <t xml:space="preserve">8. </t>
    </r>
    <r>
      <rPr>
        <b/>
        <sz val="12"/>
        <color rgb="FFC00000"/>
        <rFont val="Tahoma"/>
        <family val="2"/>
      </rPr>
      <t>Medical Expenses</t>
    </r>
    <r>
      <rPr>
        <sz val="12"/>
        <color theme="1"/>
        <rFont val="Tahoma"/>
        <family val="2"/>
      </rPr>
      <t xml:space="preserve"> due to </t>
    </r>
    <r>
      <rPr>
        <b/>
        <sz val="12"/>
        <color rgb="FFC00000"/>
        <rFont val="Tahoma"/>
        <family val="2"/>
      </rPr>
      <t>Accident</t>
    </r>
  </si>
  <si>
    <t>ME</t>
  </si>
  <si>
    <r>
      <t xml:space="preserve">9. </t>
    </r>
    <r>
      <rPr>
        <b/>
        <sz val="12"/>
        <color rgb="FFC00000"/>
        <rFont val="Tahoma"/>
        <family val="2"/>
      </rPr>
      <t>Medical Expenses</t>
    </r>
    <r>
      <rPr>
        <sz val="12"/>
        <color theme="1"/>
        <rFont val="Tahoma"/>
        <family val="2"/>
      </rPr>
      <t xml:space="preserve"> due to Accident from </t>
    </r>
    <r>
      <rPr>
        <b/>
        <sz val="12"/>
        <color rgb="FFC00000"/>
        <rFont val="Tahoma"/>
        <family val="2"/>
      </rPr>
      <t>Motorcycle</t>
    </r>
  </si>
  <si>
    <t>Premiums Including Tax and Duties</t>
  </si>
  <si>
    <t>Yearly</t>
  </si>
  <si>
    <r>
      <rPr>
        <b/>
        <sz val="11"/>
        <color theme="0"/>
        <rFont val="Tahoma"/>
        <family val="2"/>
      </rPr>
      <t>Main Insured only (age)</t>
    </r>
    <r>
      <rPr>
        <b/>
        <sz val="11"/>
        <color rgb="FF000000"/>
        <rFont val="Tahoma"/>
        <family val="2"/>
      </rPr>
      <t xml:space="preserve"> -</t>
    </r>
    <r>
      <rPr>
        <b/>
        <sz val="11"/>
        <color rgb="FFC00000"/>
        <rFont val="Tahoma"/>
        <family val="2"/>
      </rPr>
      <t xml:space="preserve"> NO DISCOUNT</t>
    </r>
    <r>
      <rPr>
        <b/>
        <sz val="11"/>
        <color rgb="FFFF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INCLUDED</t>
    </r>
  </si>
  <si>
    <t>20-49 years old</t>
  </si>
  <si>
    <t>50-55 years old</t>
  </si>
  <si>
    <t>coverage until 60 years old</t>
  </si>
  <si>
    <r>
      <t>Main Insured + Spouse (if both are</t>
    </r>
    <r>
      <rPr>
        <b/>
        <sz val="11"/>
        <color rgb="FFC00000"/>
        <rFont val="Tahoma"/>
        <family val="2"/>
      </rPr>
      <t xml:space="preserve"> same age</t>
    </r>
    <r>
      <rPr>
        <b/>
        <sz val="11"/>
        <color rgb="FF000000"/>
        <rFont val="Tahoma"/>
        <family val="2"/>
      </rPr>
      <t xml:space="preserve">) - </t>
    </r>
    <r>
      <rPr>
        <b/>
        <sz val="11"/>
        <color rgb="FFFF0000"/>
        <rFont val="Tahoma"/>
        <family val="2"/>
      </rPr>
      <t xml:space="preserve"> </t>
    </r>
    <r>
      <rPr>
        <b/>
        <sz val="11"/>
        <color rgb="FFC00000"/>
        <rFont val="Tahoma"/>
        <family val="2"/>
      </rPr>
      <t xml:space="preserve">DISCOUNT </t>
    </r>
    <r>
      <rPr>
        <b/>
        <sz val="11"/>
        <color rgb="FF000000"/>
        <rFont val="Tahoma"/>
        <family val="2"/>
      </rPr>
      <t>INCLUDED</t>
    </r>
  </si>
  <si>
    <r>
      <t xml:space="preserve">Main Insured  + Spouse  (if both are </t>
    </r>
    <r>
      <rPr>
        <b/>
        <sz val="11"/>
        <color rgb="FFC00000"/>
        <rFont val="Tahoma"/>
        <family val="2"/>
      </rPr>
      <t>different age</t>
    </r>
    <r>
      <rPr>
        <b/>
        <sz val="11"/>
        <color indexed="8"/>
        <rFont val="Tahoma"/>
        <family val="2"/>
      </rPr>
      <t xml:space="preserve">) -  </t>
    </r>
    <r>
      <rPr>
        <b/>
        <sz val="11"/>
        <color rgb="FFC00000"/>
        <rFont val="Tahoma"/>
        <family val="2"/>
      </rPr>
      <t>DISCOUNT</t>
    </r>
    <r>
      <rPr>
        <b/>
        <sz val="11"/>
        <color indexed="8"/>
        <rFont val="Tahoma"/>
        <family val="2"/>
      </rPr>
      <t xml:space="preserve"> INCLUDED; (must take both ages and add together for 2 person total premiums)</t>
    </r>
  </si>
  <si>
    <t>YTD</t>
  </si>
  <si>
    <t>PAB (PE-1)</t>
  </si>
  <si>
    <t>PAB (PE-2)</t>
  </si>
  <si>
    <t>PAB (PE-3)</t>
  </si>
  <si>
    <t>1. Loss of life, Dismemberment or TPD from general accident.</t>
  </si>
  <si>
    <t>2. Loss of life, Dismemberment or TPD from accident while travelling by public transport. (add from the benefit #1)</t>
  </si>
  <si>
    <t>3. Loss of life or TPD from accident while travelling or driving a personal vehicle.  (add from the benefit #1)</t>
  </si>
  <si>
    <t>4.  Medical Expense from general accident.</t>
  </si>
  <si>
    <t xml:space="preserve">5. Funeral Expense </t>
  </si>
  <si>
    <t>6. Monthly Family Income due to accidental death (maximum 12 Months)</t>
  </si>
  <si>
    <t>MSIG PA</t>
  </si>
  <si>
    <t>Age (1-60 ปี)</t>
  </si>
  <si>
    <t>permium per month</t>
  </si>
  <si>
    <t>premium per year</t>
  </si>
  <si>
    <t>Criteria</t>
  </si>
  <si>
    <t>1. Age 1 - 60  years old (renew until 65  years old)</t>
  </si>
  <si>
    <t>2. Job limitation level 1,2</t>
  </si>
  <si>
    <t>individual</t>
  </si>
  <si>
    <t>141BK1715L04</t>
  </si>
  <si>
    <t>141PA1715L05</t>
  </si>
  <si>
    <t>141PL1715L06</t>
  </si>
  <si>
    <t>021DP1715L01</t>
  </si>
  <si>
    <t>021PA1715L02</t>
  </si>
  <si>
    <t>021DP1715L03</t>
  </si>
  <si>
    <t>021DP1715M01</t>
  </si>
  <si>
    <t>021DP1715M02</t>
  </si>
  <si>
    <t>021PA1715M03</t>
  </si>
  <si>
    <t>151CR1715S01</t>
  </si>
  <si>
    <t>141BK1715S02</t>
  </si>
  <si>
    <t>141PA1715S03</t>
  </si>
  <si>
    <t>171SR3715F01</t>
  </si>
  <si>
    <t>MMM-yy</t>
  </si>
</sst>
</file>

<file path=xl/styles.xml><?xml version="1.0" encoding="utf-8"?>
<styleSheet xmlns="http://schemas.openxmlformats.org/spreadsheetml/2006/main">
  <numFmts count="6"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&quot;$&quot;#,##0.00;\(&quot;$&quot;#,##0.00\)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4"/>
      <name val="Cordia New"/>
      <family val="2"/>
    </font>
    <font>
      <b/>
      <sz val="8"/>
      <color indexed="8"/>
      <name val="Arial"/>
      <family val="2"/>
    </font>
    <font>
      <b/>
      <sz val="8"/>
      <name val="Tahoma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indexed="8"/>
      <name val="Cordia New"/>
      <family val="2"/>
    </font>
    <font>
      <sz val="14"/>
      <color indexed="8"/>
      <name val="Cordia New"/>
      <family val="2"/>
    </font>
    <font>
      <sz val="14"/>
      <name val="Arial"/>
      <family val="2"/>
    </font>
    <font>
      <sz val="14"/>
      <name val="Cordia New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color rgb="FF000000"/>
      <name val="Tahoma"/>
      <family val="2"/>
    </font>
    <font>
      <sz val="10"/>
      <color theme="1"/>
      <name val="Tahoma"/>
      <family val="2"/>
    </font>
    <font>
      <sz val="12"/>
      <color rgb="FF000000"/>
      <name val="Tahoma"/>
      <family val="2"/>
    </font>
    <font>
      <b/>
      <sz val="12"/>
      <color rgb="FFC00000"/>
      <name val="Tahoma"/>
      <family val="2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1"/>
      <color rgb="FFC00000"/>
      <name val="Tahoma"/>
      <family val="2"/>
    </font>
    <font>
      <b/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000000"/>
      <name val="Tahoma"/>
      <family val="2"/>
    </font>
    <font>
      <b/>
      <sz val="11"/>
      <color indexed="8"/>
      <name val="Tahoma"/>
      <family val="2"/>
    </font>
    <font>
      <sz val="11"/>
      <color indexed="8"/>
      <name val="Tahoma"/>
      <family val="2"/>
    </font>
    <font>
      <b/>
      <i/>
      <sz val="14"/>
      <name val="Cordia New"/>
      <family val="2"/>
    </font>
    <font>
      <sz val="14"/>
      <color theme="1"/>
      <name val="Cordia Ne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charset val="163"/>
    </font>
    <font>
      <sz val="10"/>
      <color indexed="8"/>
      <name val="Arial"/>
      <charset val="222"/>
    </font>
    <font>
      <b/>
      <sz val="14"/>
      <color indexed="8"/>
      <name val="Calibri"/>
      <family val="2"/>
    </font>
    <font>
      <b/>
      <sz val="16"/>
      <name val="Calibri"/>
      <family val="2"/>
      <scheme val="minor"/>
    </font>
    <font>
      <sz val="11"/>
      <color indexed="8"/>
      <name val="Calibri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2">
    <xf numFmtId="0" fontId="0" fillId="0" borderId="0"/>
    <xf numFmtId="164" fontId="3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8" fillId="0" borderId="0"/>
    <xf numFmtId="0" fontId="49" fillId="0" borderId="0"/>
    <xf numFmtId="0" fontId="49" fillId="0" borderId="0"/>
    <xf numFmtId="0" fontId="49" fillId="0" borderId="0"/>
    <xf numFmtId="0" fontId="8" fillId="0" borderId="0"/>
    <xf numFmtId="0" fontId="49" fillId="0" borderId="0"/>
  </cellStyleXfs>
  <cellXfs count="408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165" fontId="4" fillId="0" borderId="0" xfId="1" applyNumberFormat="1" applyFont="1" applyAlignment="1">
      <alignment horizontal="right" vertical="center"/>
    </xf>
    <xf numFmtId="164" fontId="4" fillId="0" borderId="0" xfId="1" applyFont="1" applyAlignment="1">
      <alignment horizontal="right" vertical="center"/>
    </xf>
    <xf numFmtId="164" fontId="1" fillId="0" borderId="1" xfId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4" fillId="0" borderId="0" xfId="1" applyNumberFormat="1" applyFont="1" applyAlignment="1">
      <alignment vertical="center"/>
    </xf>
    <xf numFmtId="164" fontId="4" fillId="0" borderId="0" xfId="1" applyFont="1" applyAlignment="1">
      <alignment vertical="center"/>
    </xf>
    <xf numFmtId="0" fontId="6" fillId="5" borderId="9" xfId="0" applyFont="1" applyFill="1" applyBorder="1" applyAlignment="1">
      <alignment horizontal="left"/>
    </xf>
    <xf numFmtId="0" fontId="0" fillId="5" borderId="10" xfId="0" applyFill="1" applyBorder="1"/>
    <xf numFmtId="0" fontId="0" fillId="5" borderId="11" xfId="0" applyFill="1" applyBorder="1"/>
    <xf numFmtId="0" fontId="2" fillId="0" borderId="8" xfId="0" applyFont="1" applyFill="1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6" borderId="9" xfId="0" applyFont="1" applyFill="1" applyBorder="1" applyAlignment="1">
      <alignment horizontal="left"/>
    </xf>
    <xf numFmtId="0" fontId="0" fillId="6" borderId="10" xfId="0" applyFill="1" applyBorder="1"/>
    <xf numFmtId="0" fontId="0" fillId="6" borderId="11" xfId="0" applyFill="1" applyBorder="1"/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wrapText="1"/>
    </xf>
    <xf numFmtId="3" fontId="8" fillId="0" borderId="17" xfId="0" applyNumberFormat="1" applyFont="1" applyBorder="1" applyAlignment="1">
      <alignment horizontal="center" wrapText="1"/>
    </xf>
    <xf numFmtId="0" fontId="9" fillId="0" borderId="18" xfId="0" applyFont="1" applyBorder="1" applyAlignment="1">
      <alignment wrapText="1"/>
    </xf>
    <xf numFmtId="3" fontId="8" fillId="0" borderId="19" xfId="0" applyNumberFormat="1" applyFont="1" applyBorder="1" applyAlignment="1">
      <alignment horizontal="center" wrapText="1"/>
    </xf>
    <xf numFmtId="3" fontId="10" fillId="0" borderId="19" xfId="0" applyNumberFormat="1" applyFont="1" applyBorder="1" applyAlignment="1">
      <alignment horizontal="center" wrapText="1"/>
    </xf>
    <xf numFmtId="0" fontId="10" fillId="0" borderId="17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8" fillId="0" borderId="16" xfId="0" applyFont="1" applyBorder="1" applyAlignment="1">
      <alignment horizontal="left" wrapText="1" indent="1"/>
    </xf>
    <xf numFmtId="3" fontId="10" fillId="0" borderId="17" xfId="0" applyNumberFormat="1" applyFont="1" applyBorder="1" applyAlignment="1">
      <alignment horizontal="center" wrapText="1"/>
    </xf>
    <xf numFmtId="0" fontId="11" fillId="0" borderId="0" xfId="0" applyFont="1"/>
    <xf numFmtId="0" fontId="13" fillId="0" borderId="23" xfId="0" applyFont="1" applyBorder="1" applyAlignment="1">
      <alignment horizontal="center" wrapText="1"/>
    </xf>
    <xf numFmtId="3" fontId="14" fillId="8" borderId="24" xfId="0" applyNumberFormat="1" applyFont="1" applyFill="1" applyBorder="1" applyAlignment="1">
      <alignment horizontal="right" vertical="top" wrapText="1"/>
    </xf>
    <xf numFmtId="3" fontId="14" fillId="9" borderId="24" xfId="0" applyNumberFormat="1" applyFont="1" applyFill="1" applyBorder="1" applyAlignment="1">
      <alignment horizontal="right" vertical="top" wrapText="1"/>
    </xf>
    <xf numFmtId="3" fontId="14" fillId="6" borderId="24" xfId="0" applyNumberFormat="1" applyFont="1" applyFill="1" applyBorder="1" applyAlignment="1">
      <alignment horizontal="right" vertical="top" wrapText="1"/>
    </xf>
    <xf numFmtId="3" fontId="14" fillId="8" borderId="25" xfId="0" applyNumberFormat="1" applyFont="1" applyFill="1" applyBorder="1" applyAlignment="1">
      <alignment horizontal="right" vertical="top" wrapText="1"/>
    </xf>
    <xf numFmtId="3" fontId="14" fillId="9" borderId="25" xfId="0" applyNumberFormat="1" applyFont="1" applyFill="1" applyBorder="1" applyAlignment="1">
      <alignment horizontal="right" vertical="top" wrapText="1"/>
    </xf>
    <xf numFmtId="3" fontId="14" fillId="6" borderId="25" xfId="0" applyNumberFormat="1" applyFont="1" applyFill="1" applyBorder="1" applyAlignment="1">
      <alignment horizontal="right" vertical="top" wrapText="1"/>
    </xf>
    <xf numFmtId="3" fontId="14" fillId="8" borderId="3" xfId="0" applyNumberFormat="1" applyFont="1" applyFill="1" applyBorder="1" applyAlignment="1">
      <alignment horizontal="right" vertical="top" wrapText="1"/>
    </xf>
    <xf numFmtId="3" fontId="14" fillId="9" borderId="3" xfId="0" applyNumberFormat="1" applyFont="1" applyFill="1" applyBorder="1" applyAlignment="1">
      <alignment horizontal="right" vertical="top" wrapText="1"/>
    </xf>
    <xf numFmtId="3" fontId="14" fillId="6" borderId="3" xfId="0" applyNumberFormat="1" applyFont="1" applyFill="1" applyBorder="1" applyAlignment="1">
      <alignment horizontal="right" vertical="top" wrapText="1"/>
    </xf>
    <xf numFmtId="0" fontId="12" fillId="7" borderId="23" xfId="0" applyFont="1" applyFill="1" applyBorder="1" applyAlignment="1">
      <alignment horizontal="center" wrapText="1"/>
    </xf>
    <xf numFmtId="0" fontId="15" fillId="0" borderId="0" xfId="0" applyFont="1" applyAlignment="1">
      <alignment horizontal="left"/>
    </xf>
    <xf numFmtId="0" fontId="9" fillId="0" borderId="26" xfId="0" applyFont="1" applyBorder="1" applyAlignment="1">
      <alignment wrapText="1"/>
    </xf>
    <xf numFmtId="3" fontId="8" fillId="0" borderId="27" xfId="0" applyNumberFormat="1" applyFont="1" applyBorder="1" applyAlignment="1">
      <alignment horizontal="center" wrapText="1"/>
    </xf>
    <xf numFmtId="3" fontId="8" fillId="0" borderId="22" xfId="0" applyNumberFormat="1" applyFont="1" applyBorder="1" applyAlignment="1">
      <alignment horizontal="center" wrapText="1"/>
    </xf>
    <xf numFmtId="0" fontId="9" fillId="0" borderId="28" xfId="0" applyFont="1" applyBorder="1" applyAlignment="1">
      <alignment wrapText="1"/>
    </xf>
    <xf numFmtId="3" fontId="8" fillId="0" borderId="29" xfId="0" applyNumberFormat="1" applyFont="1" applyBorder="1" applyAlignment="1">
      <alignment horizontal="center" wrapText="1"/>
    </xf>
    <xf numFmtId="3" fontId="8" fillId="0" borderId="30" xfId="0" applyNumberFormat="1" applyFont="1" applyBorder="1" applyAlignment="1">
      <alignment horizontal="center" wrapText="1"/>
    </xf>
    <xf numFmtId="0" fontId="9" fillId="0" borderId="31" xfId="0" applyFont="1" applyBorder="1" applyAlignment="1">
      <alignment wrapText="1"/>
    </xf>
    <xf numFmtId="3" fontId="10" fillId="10" borderId="32" xfId="0" applyNumberFormat="1" applyFont="1" applyFill="1" applyBorder="1" applyAlignment="1">
      <alignment horizontal="center" wrapText="1"/>
    </xf>
    <xf numFmtId="3" fontId="10" fillId="11" borderId="32" xfId="0" applyNumberFormat="1" applyFont="1" applyFill="1" applyBorder="1" applyAlignment="1">
      <alignment horizontal="center" wrapText="1"/>
    </xf>
    <xf numFmtId="3" fontId="10" fillId="12" borderId="32" xfId="0" applyNumberFormat="1" applyFont="1" applyFill="1" applyBorder="1" applyAlignment="1">
      <alignment horizontal="center" wrapText="1"/>
    </xf>
    <xf numFmtId="3" fontId="10" fillId="6" borderId="33" xfId="0" applyNumberFormat="1" applyFont="1" applyFill="1" applyBorder="1" applyAlignment="1">
      <alignment horizontal="center" wrapText="1"/>
    </xf>
    <xf numFmtId="0" fontId="8" fillId="0" borderId="34" xfId="0" applyFont="1" applyBorder="1" applyAlignment="1">
      <alignment wrapText="1"/>
    </xf>
    <xf numFmtId="0" fontId="10" fillId="10" borderId="24" xfId="0" applyFont="1" applyFill="1" applyBorder="1" applyAlignment="1">
      <alignment horizontal="center" wrapText="1"/>
    </xf>
    <xf numFmtId="0" fontId="10" fillId="11" borderId="24" xfId="0" applyFont="1" applyFill="1" applyBorder="1" applyAlignment="1">
      <alignment horizontal="center" wrapText="1"/>
    </xf>
    <xf numFmtId="0" fontId="10" fillId="12" borderId="24" xfId="0" applyFont="1" applyFill="1" applyBorder="1" applyAlignment="1">
      <alignment horizontal="center" wrapText="1"/>
    </xf>
    <xf numFmtId="0" fontId="10" fillId="6" borderId="35" xfId="0" applyFont="1" applyFill="1" applyBorder="1" applyAlignment="1">
      <alignment horizontal="center" wrapText="1"/>
    </xf>
    <xf numFmtId="0" fontId="8" fillId="0" borderId="23" xfId="0" applyFont="1" applyBorder="1" applyAlignment="1">
      <alignment horizontal="left" wrapText="1" indent="1"/>
    </xf>
    <xf numFmtId="3" fontId="10" fillId="0" borderId="40" xfId="0" applyNumberFormat="1" applyFont="1" applyBorder="1" applyAlignment="1">
      <alignment horizontal="center" wrapText="1"/>
    </xf>
    <xf numFmtId="3" fontId="10" fillId="0" borderId="41" xfId="0" applyNumberFormat="1" applyFont="1" applyBorder="1" applyAlignment="1">
      <alignment horizontal="center" wrapText="1"/>
    </xf>
    <xf numFmtId="3" fontId="0" fillId="0" borderId="19" xfId="0" applyNumberFormat="1" applyBorder="1" applyAlignment="1">
      <alignment horizontal="center" wrapText="1"/>
    </xf>
    <xf numFmtId="0" fontId="0" fillId="0" borderId="17" xfId="0" applyBorder="1" applyAlignment="1">
      <alignment wrapText="1"/>
    </xf>
    <xf numFmtId="0" fontId="8" fillId="0" borderId="18" xfId="0" applyFont="1" applyBorder="1" applyAlignment="1">
      <alignment horizontal="left" wrapText="1"/>
    </xf>
    <xf numFmtId="3" fontId="0" fillId="0" borderId="17" xfId="0" applyNumberFormat="1" applyBorder="1" applyAlignment="1">
      <alignment horizontal="center" wrapText="1"/>
    </xf>
    <xf numFmtId="0" fontId="16" fillId="7" borderId="42" xfId="0" applyFont="1" applyFill="1" applyBorder="1" applyAlignment="1">
      <alignment horizontal="center" wrapText="1"/>
    </xf>
    <xf numFmtId="0" fontId="16" fillId="7" borderId="22" xfId="0" applyFont="1" applyFill="1" applyBorder="1" applyAlignment="1">
      <alignment horizontal="center" wrapText="1"/>
    </xf>
    <xf numFmtId="3" fontId="13" fillId="0" borderId="43" xfId="0" applyNumberFormat="1" applyFont="1" applyBorder="1" applyAlignment="1">
      <alignment horizontal="center" wrapText="1"/>
    </xf>
    <xf numFmtId="3" fontId="13" fillId="0" borderId="41" xfId="0" applyNumberFormat="1" applyFont="1" applyBorder="1" applyAlignment="1">
      <alignment horizontal="center" wrapText="1"/>
    </xf>
    <xf numFmtId="0" fontId="13" fillId="0" borderId="43" xfId="0" applyFont="1" applyBorder="1" applyAlignment="1">
      <alignment horizontal="center" wrapText="1"/>
    </xf>
    <xf numFmtId="0" fontId="13" fillId="0" borderId="41" xfId="0" applyFont="1" applyBorder="1" applyAlignment="1">
      <alignment horizontal="center" wrapText="1"/>
    </xf>
    <xf numFmtId="0" fontId="0" fillId="0" borderId="12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0" fillId="0" borderId="2" xfId="0" applyBorder="1" applyAlignment="1">
      <alignment horizontal="center" wrapText="1"/>
    </xf>
    <xf numFmtId="0" fontId="19" fillId="0" borderId="0" xfId="2" applyFont="1" applyBorder="1" applyAlignment="1">
      <alignment horizontal="left"/>
    </xf>
    <xf numFmtId="0" fontId="20" fillId="0" borderId="0" xfId="2" applyFont="1" applyAlignment="1">
      <alignment horizontal="center"/>
    </xf>
    <xf numFmtId="0" fontId="3" fillId="0" borderId="0" xfId="0" applyFont="1"/>
    <xf numFmtId="0" fontId="19" fillId="0" borderId="1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/>
    </xf>
    <xf numFmtId="0" fontId="19" fillId="0" borderId="1" xfId="2" applyFont="1" applyBorder="1" applyAlignment="1">
      <alignment wrapText="1"/>
    </xf>
    <xf numFmtId="3" fontId="21" fillId="13" borderId="1" xfId="2" applyNumberFormat="1" applyFont="1" applyFill="1" applyBorder="1" applyAlignment="1">
      <alignment horizontal="center"/>
    </xf>
    <xf numFmtId="0" fontId="19" fillId="0" borderId="1" xfId="2" applyFont="1" applyBorder="1"/>
    <xf numFmtId="0" fontId="20" fillId="9" borderId="1" xfId="2" applyFont="1" applyFill="1" applyBorder="1"/>
    <xf numFmtId="4" fontId="20" fillId="9" borderId="1" xfId="2" applyNumberFormat="1" applyFont="1" applyFill="1" applyBorder="1" applyAlignment="1">
      <alignment horizontal="center"/>
    </xf>
    <xf numFmtId="0" fontId="19" fillId="2" borderId="1" xfId="2" applyFont="1" applyFill="1" applyBorder="1"/>
    <xf numFmtId="4" fontId="20" fillId="2" borderId="1" xfId="2" applyNumberFormat="1" applyFont="1" applyFill="1" applyBorder="1" applyAlignment="1">
      <alignment horizontal="center"/>
    </xf>
    <xf numFmtId="0" fontId="22" fillId="0" borderId="0" xfId="0" applyFont="1"/>
    <xf numFmtId="0" fontId="15" fillId="0" borderId="0" xfId="0" applyFont="1" applyBorder="1" applyAlignment="1">
      <alignment horizontal="center"/>
    </xf>
    <xf numFmtId="0" fontId="22" fillId="14" borderId="36" xfId="0" applyFont="1" applyFill="1" applyBorder="1" applyAlignment="1"/>
    <xf numFmtId="0" fontId="22" fillId="14" borderId="1" xfId="0" applyFont="1" applyFill="1" applyBorder="1" applyAlignment="1">
      <alignment horizontal="center"/>
    </xf>
    <xf numFmtId="0" fontId="22" fillId="14" borderId="44" xfId="0" applyFont="1" applyFill="1" applyBorder="1" applyAlignment="1"/>
    <xf numFmtId="0" fontId="23" fillId="0" borderId="45" xfId="0" applyFont="1" applyBorder="1" applyAlignment="1">
      <alignment vertical="center" wrapText="1"/>
    </xf>
    <xf numFmtId="3" fontId="23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0" borderId="1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5" fillId="0" borderId="0" xfId="0" applyFon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vertical="center"/>
    </xf>
    <xf numFmtId="165" fontId="0" fillId="0" borderId="1" xfId="1" applyNumberFormat="1" applyFont="1" applyBorder="1" applyAlignment="1">
      <alignment horizontal="center" vertical="center"/>
    </xf>
    <xf numFmtId="165" fontId="25" fillId="0" borderId="1" xfId="1" applyNumberFormat="1" applyFont="1" applyBorder="1"/>
    <xf numFmtId="0" fontId="27" fillId="0" borderId="1" xfId="0" applyFont="1" applyBorder="1" applyAlignment="1">
      <alignment horizontal="center" vertical="center"/>
    </xf>
    <xf numFmtId="0" fontId="25" fillId="0" borderId="0" xfId="0" applyFont="1" applyBorder="1"/>
    <xf numFmtId="3" fontId="23" fillId="0" borderId="4" xfId="0" applyNumberFormat="1" applyFont="1" applyBorder="1" applyAlignment="1">
      <alignment vertical="center"/>
    </xf>
    <xf numFmtId="0" fontId="15" fillId="0" borderId="40" xfId="0" applyFont="1" applyBorder="1" applyAlignment="1">
      <alignment horizontal="center"/>
    </xf>
    <xf numFmtId="0" fontId="22" fillId="14" borderId="46" xfId="0" applyFont="1" applyFill="1" applyBorder="1" applyAlignment="1">
      <alignment horizontal="center"/>
    </xf>
    <xf numFmtId="0" fontId="22" fillId="14" borderId="4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65" fontId="15" fillId="0" borderId="0" xfId="1" applyNumberFormat="1" applyFont="1" applyBorder="1" applyAlignment="1"/>
    <xf numFmtId="165" fontId="22" fillId="14" borderId="24" xfId="1" applyNumberFormat="1" applyFont="1" applyFill="1" applyBorder="1" applyAlignment="1">
      <alignment horizontal="center"/>
    </xf>
    <xf numFmtId="165" fontId="22" fillId="14" borderId="3" xfId="1" applyNumberFormat="1" applyFont="1" applyFill="1" applyBorder="1" applyAlignment="1">
      <alignment horizontal="center"/>
    </xf>
    <xf numFmtId="165" fontId="25" fillId="0" borderId="1" xfId="1" applyNumberFormat="1" applyFont="1" applyBorder="1" applyAlignment="1">
      <alignment vertical="center"/>
    </xf>
    <xf numFmtId="165" fontId="23" fillId="0" borderId="1" xfId="1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6" fillId="5" borderId="9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8" fillId="16" borderId="36" xfId="0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44" xfId="0" applyFont="1" applyBorder="1" applyAlignment="1">
      <alignment vertical="center" wrapText="1"/>
    </xf>
    <xf numFmtId="3" fontId="30" fillId="0" borderId="50" xfId="0" applyNumberFormat="1" applyFont="1" applyBorder="1" applyAlignment="1">
      <alignment vertical="center" wrapText="1"/>
    </xf>
    <xf numFmtId="3" fontId="30" fillId="0" borderId="47" xfId="0" applyNumberFormat="1" applyFont="1" applyBorder="1" applyAlignment="1">
      <alignment vertical="center" wrapText="1"/>
    </xf>
    <xf numFmtId="3" fontId="30" fillId="0" borderId="46" xfId="0" applyNumberFormat="1" applyFont="1" applyBorder="1" applyAlignment="1">
      <alignment vertical="center" wrapText="1"/>
    </xf>
    <xf numFmtId="3" fontId="30" fillId="0" borderId="51" xfId="0" applyNumberFormat="1" applyFont="1" applyBorder="1" applyAlignment="1">
      <alignment vertical="center" wrapText="1"/>
    </xf>
    <xf numFmtId="0" fontId="30" fillId="0" borderId="45" xfId="0" applyFont="1" applyBorder="1" applyAlignment="1">
      <alignment vertical="center" wrapText="1"/>
    </xf>
    <xf numFmtId="3" fontId="30" fillId="0" borderId="45" xfId="0" applyNumberFormat="1" applyFont="1" applyBorder="1" applyAlignment="1">
      <alignment vertical="center" wrapText="1"/>
    </xf>
    <xf numFmtId="3" fontId="30" fillId="0" borderId="6" xfId="0" applyNumberFormat="1" applyFont="1" applyBorder="1" applyAlignment="1">
      <alignment vertical="center" wrapText="1"/>
    </xf>
    <xf numFmtId="3" fontId="30" fillId="0" borderId="4" xfId="0" applyNumberFormat="1" applyFont="1" applyBorder="1" applyAlignment="1">
      <alignment vertical="center" wrapText="1"/>
    </xf>
    <xf numFmtId="3" fontId="30" fillId="0" borderId="52" xfId="0" applyNumberFormat="1" applyFont="1" applyBorder="1" applyAlignment="1">
      <alignment vertical="center" wrapText="1"/>
    </xf>
    <xf numFmtId="0" fontId="32" fillId="0" borderId="45" xfId="0" applyFont="1" applyBorder="1" applyAlignment="1">
      <alignment vertical="center" wrapText="1"/>
    </xf>
    <xf numFmtId="3" fontId="32" fillId="0" borderId="45" xfId="0" applyNumberFormat="1" applyFont="1" applyBorder="1" applyAlignment="1">
      <alignment vertical="center" wrapText="1"/>
    </xf>
    <xf numFmtId="3" fontId="32" fillId="0" borderId="6" xfId="0" applyNumberFormat="1" applyFont="1" applyBorder="1" applyAlignment="1">
      <alignment vertical="center" wrapText="1"/>
    </xf>
    <xf numFmtId="3" fontId="32" fillId="0" borderId="4" xfId="0" applyNumberFormat="1" applyFont="1" applyBorder="1" applyAlignment="1">
      <alignment vertical="center" wrapText="1"/>
    </xf>
    <xf numFmtId="3" fontId="32" fillId="0" borderId="52" xfId="0" applyNumberFormat="1" applyFont="1" applyBorder="1" applyAlignment="1">
      <alignment vertical="center" wrapText="1"/>
    </xf>
    <xf numFmtId="0" fontId="32" fillId="0" borderId="53" xfId="0" applyFont="1" applyBorder="1" applyAlignment="1">
      <alignment vertical="center" wrapText="1"/>
    </xf>
    <xf numFmtId="3" fontId="32" fillId="0" borderId="53" xfId="0" applyNumberFormat="1" applyFont="1" applyBorder="1" applyAlignment="1">
      <alignment vertical="center" wrapText="1"/>
    </xf>
    <xf numFmtId="3" fontId="32" fillId="0" borderId="54" xfId="0" applyNumberFormat="1" applyFont="1" applyBorder="1" applyAlignment="1">
      <alignment vertical="center" wrapText="1"/>
    </xf>
    <xf numFmtId="3" fontId="32" fillId="0" borderId="55" xfId="0" applyNumberFormat="1" applyFont="1" applyBorder="1" applyAlignment="1">
      <alignment vertical="center" wrapText="1"/>
    </xf>
    <xf numFmtId="3" fontId="32" fillId="0" borderId="56" xfId="0" applyNumberFormat="1" applyFont="1" applyBorder="1" applyAlignment="1">
      <alignment vertical="center" wrapText="1"/>
    </xf>
    <xf numFmtId="0" fontId="33" fillId="16" borderId="36" xfId="0" applyFont="1" applyFill="1" applyBorder="1" applyAlignment="1">
      <alignment vertical="center" wrapText="1"/>
    </xf>
    <xf numFmtId="0" fontId="33" fillId="16" borderId="44" xfId="0" applyFont="1" applyFill="1" applyBorder="1" applyAlignment="1">
      <alignment vertical="center" wrapText="1"/>
    </xf>
    <xf numFmtId="0" fontId="34" fillId="16" borderId="1" xfId="0" applyFont="1" applyFill="1" applyBorder="1" applyAlignment="1">
      <alignment horizontal="center" vertical="center" wrapText="1"/>
    </xf>
    <xf numFmtId="0" fontId="33" fillId="17" borderId="45" xfId="0" applyFont="1" applyFill="1" applyBorder="1" applyAlignment="1">
      <alignment vertical="center" wrapText="1"/>
    </xf>
    <xf numFmtId="0" fontId="33" fillId="17" borderId="1" xfId="0" applyFont="1" applyFill="1" applyBorder="1" applyAlignment="1">
      <alignment horizontal="center" vertical="center" wrapText="1"/>
    </xf>
    <xf numFmtId="0" fontId="34" fillId="17" borderId="1" xfId="0" applyFont="1" applyFill="1" applyBorder="1" applyAlignment="1">
      <alignment vertical="center" wrapText="1"/>
    </xf>
    <xf numFmtId="0" fontId="38" fillId="17" borderId="39" xfId="0" applyFont="1" applyFill="1" applyBorder="1" applyAlignment="1">
      <alignment vertical="center" wrapText="1"/>
    </xf>
    <xf numFmtId="0" fontId="39" fillId="18" borderId="45" xfId="0" applyFont="1" applyFill="1" applyBorder="1" applyAlignment="1">
      <alignment vertical="center" wrapText="1"/>
    </xf>
    <xf numFmtId="166" fontId="39" fillId="18" borderId="1" xfId="0" applyNumberFormat="1" applyFont="1" applyFill="1" applyBorder="1" applyAlignment="1">
      <alignment horizontal="left" vertical="center" wrapText="1"/>
    </xf>
    <xf numFmtId="166" fontId="38" fillId="18" borderId="1" xfId="1" applyNumberFormat="1" applyFont="1" applyFill="1" applyBorder="1" applyAlignment="1">
      <alignment vertical="center" wrapText="1"/>
    </xf>
    <xf numFmtId="166" fontId="39" fillId="18" borderId="57" xfId="0" applyNumberFormat="1" applyFont="1" applyFill="1" applyBorder="1" applyAlignment="1">
      <alignment horizontal="left" vertical="center" wrapText="1"/>
    </xf>
    <xf numFmtId="0" fontId="38" fillId="18" borderId="45" xfId="0" applyFont="1" applyFill="1" applyBorder="1" applyAlignment="1">
      <alignment vertical="center" wrapText="1"/>
    </xf>
    <xf numFmtId="0" fontId="33" fillId="19" borderId="45" xfId="0" applyFont="1" applyFill="1" applyBorder="1" applyAlignment="1">
      <alignment vertical="center" wrapText="1"/>
    </xf>
    <xf numFmtId="0" fontId="33" fillId="19" borderId="1" xfId="0" applyFont="1" applyFill="1" applyBorder="1" applyAlignment="1">
      <alignment horizontal="center" vertical="center" wrapText="1"/>
    </xf>
    <xf numFmtId="0" fontId="34" fillId="19" borderId="1" xfId="0" applyFont="1" applyFill="1" applyBorder="1" applyAlignment="1">
      <alignment vertical="center" wrapText="1"/>
    </xf>
    <xf numFmtId="0" fontId="38" fillId="19" borderId="39" xfId="0" applyFont="1" applyFill="1" applyBorder="1" applyAlignment="1">
      <alignment vertical="center" wrapText="1"/>
    </xf>
    <xf numFmtId="0" fontId="39" fillId="0" borderId="45" xfId="0" applyFont="1" applyBorder="1" applyAlignment="1">
      <alignment vertical="center" wrapText="1"/>
    </xf>
    <xf numFmtId="166" fontId="38" fillId="0" borderId="1" xfId="1" applyNumberFormat="1" applyFont="1" applyBorder="1" applyAlignment="1">
      <alignment vertical="center" wrapText="1"/>
    </xf>
    <xf numFmtId="166" fontId="39" fillId="0" borderId="1" xfId="0" applyNumberFormat="1" applyFont="1" applyBorder="1" applyAlignment="1">
      <alignment horizontal="left" vertical="center" wrapText="1"/>
    </xf>
    <xf numFmtId="166" fontId="39" fillId="0" borderId="57" xfId="0" applyNumberFormat="1" applyFont="1" applyBorder="1" applyAlignment="1">
      <alignment horizontal="left" vertical="center" wrapText="1"/>
    </xf>
    <xf numFmtId="0" fontId="38" fillId="0" borderId="45" xfId="0" applyFont="1" applyBorder="1" applyAlignment="1">
      <alignment vertical="center" wrapText="1"/>
    </xf>
    <xf numFmtId="166" fontId="38" fillId="0" borderId="58" xfId="1" applyNumberFormat="1" applyFont="1" applyBorder="1" applyAlignment="1">
      <alignment vertical="center" wrapText="1"/>
    </xf>
    <xf numFmtId="166" fontId="39" fillId="0" borderId="58" xfId="0" applyNumberFormat="1" applyFont="1" applyBorder="1" applyAlignment="1">
      <alignment horizontal="left" vertical="center" wrapText="1"/>
    </xf>
    <xf numFmtId="166" fontId="39" fillId="0" borderId="59" xfId="0" applyNumberFormat="1" applyFont="1" applyBorder="1" applyAlignment="1">
      <alignment horizontal="left" vertical="center" wrapText="1"/>
    </xf>
    <xf numFmtId="0" fontId="40" fillId="20" borderId="44" xfId="0" applyFont="1" applyFill="1" applyBorder="1" applyAlignment="1">
      <alignment vertical="center" wrapText="1"/>
    </xf>
    <xf numFmtId="0" fontId="40" fillId="20" borderId="2" xfId="0" applyFont="1" applyFill="1" applyBorder="1" applyAlignment="1">
      <alignment vertical="center" wrapText="1"/>
    </xf>
    <xf numFmtId="0" fontId="40" fillId="20" borderId="60" xfId="0" applyFont="1" applyFill="1" applyBorder="1" applyAlignment="1">
      <alignment vertical="center" wrapText="1"/>
    </xf>
    <xf numFmtId="0" fontId="39" fillId="11" borderId="45" xfId="0" applyFont="1" applyFill="1" applyBorder="1" applyAlignment="1">
      <alignment vertical="center" wrapText="1"/>
    </xf>
    <xf numFmtId="166" fontId="41" fillId="11" borderId="1" xfId="1" applyNumberFormat="1" applyFont="1" applyFill="1" applyBorder="1" applyAlignment="1">
      <alignment vertical="center" wrapText="1"/>
    </xf>
    <xf numFmtId="166" fontId="41" fillId="11" borderId="1" xfId="0" applyNumberFormat="1" applyFont="1" applyFill="1" applyBorder="1" applyAlignment="1">
      <alignment horizontal="left" vertical="center" wrapText="1"/>
    </xf>
    <xf numFmtId="0" fontId="38" fillId="11" borderId="45" xfId="0" applyFont="1" applyFill="1" applyBorder="1" applyAlignment="1">
      <alignment vertical="center" wrapText="1"/>
    </xf>
    <xf numFmtId="166" fontId="41" fillId="11" borderId="58" xfId="1" applyNumberFormat="1" applyFont="1" applyFill="1" applyBorder="1" applyAlignment="1">
      <alignment vertical="center" wrapText="1"/>
    </xf>
    <xf numFmtId="166" fontId="41" fillId="11" borderId="58" xfId="0" applyNumberFormat="1" applyFont="1" applyFill="1" applyBorder="1" applyAlignment="1">
      <alignment horizontal="left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" fontId="2" fillId="3" borderId="0" xfId="0" applyNumberFormat="1" applyFont="1" applyFill="1" applyAlignment="1">
      <alignment horizontal="center" vertical="center"/>
    </xf>
    <xf numFmtId="0" fontId="22" fillId="7" borderId="42" xfId="0" applyFont="1" applyFill="1" applyBorder="1" applyAlignment="1">
      <alignment horizontal="center"/>
    </xf>
    <xf numFmtId="0" fontId="23" fillId="0" borderId="42" xfId="0" applyFont="1" applyBorder="1" applyAlignment="1">
      <alignment vertical="center" wrapText="1"/>
    </xf>
    <xf numFmtId="3" fontId="23" fillId="0" borderId="42" xfId="0" applyNumberFormat="1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42" fillId="0" borderId="0" xfId="0" applyFont="1"/>
    <xf numFmtId="0" fontId="23" fillId="0" borderId="0" xfId="0" applyFont="1"/>
    <xf numFmtId="0" fontId="43" fillId="0" borderId="0" xfId="0" applyFont="1"/>
    <xf numFmtId="0" fontId="15" fillId="7" borderId="20" xfId="0" applyFont="1" applyFill="1" applyBorder="1" applyAlignment="1">
      <alignment horizontal="center" wrapText="1"/>
    </xf>
    <xf numFmtId="0" fontId="15" fillId="7" borderId="23" xfId="0" applyFont="1" applyFill="1" applyBorder="1" applyAlignment="1">
      <alignment horizontal="center" wrapText="1"/>
    </xf>
    <xf numFmtId="0" fontId="15" fillId="7" borderId="42" xfId="0" applyFont="1" applyFill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166" fontId="25" fillId="0" borderId="42" xfId="1" applyNumberFormat="1" applyFont="1" applyBorder="1" applyAlignment="1">
      <alignment horizontal="center" wrapText="1"/>
    </xf>
    <xf numFmtId="0" fontId="43" fillId="0" borderId="42" xfId="0" applyFont="1" applyBorder="1"/>
    <xf numFmtId="0" fontId="22" fillId="0" borderId="0" xfId="0" applyFont="1" applyBorder="1"/>
    <xf numFmtId="9" fontId="23" fillId="0" borderId="0" xfId="3" applyFont="1" applyBorder="1" applyAlignment="1">
      <alignment horizontal="center"/>
    </xf>
    <xf numFmtId="0" fontId="23" fillId="0" borderId="0" xfId="0" applyFont="1" applyBorder="1"/>
    <xf numFmtId="9" fontId="23" fillId="0" borderId="0" xfId="3" applyFont="1" applyBorder="1"/>
    <xf numFmtId="164" fontId="1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5" fontId="0" fillId="0" borderId="0" xfId="1" applyNumberFormat="1" applyFont="1"/>
    <xf numFmtId="4" fontId="0" fillId="0" borderId="0" xfId="0" applyNumberFormat="1"/>
    <xf numFmtId="165" fontId="0" fillId="0" borderId="0" xfId="0" applyNumberFormat="1"/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wrapText="1"/>
    </xf>
    <xf numFmtId="0" fontId="27" fillId="15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45" fillId="0" borderId="0" xfId="5" applyFont="1" applyFill="1" applyBorder="1" applyAlignment="1">
      <alignment horizontal="right" wrapText="1"/>
    </xf>
    <xf numFmtId="0" fontId="0" fillId="0" borderId="0" xfId="0" applyBorder="1" applyAlignment="1">
      <alignment horizontal="left" vertical="center" wrapText="1"/>
    </xf>
    <xf numFmtId="17" fontId="2" fillId="22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45" fillId="23" borderId="0" xfId="5" applyFont="1" applyFill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5" fillId="23" borderId="0" xfId="6" applyFont="1" applyFill="1" applyBorder="1" applyAlignment="1">
      <alignment horizontal="center"/>
    </xf>
    <xf numFmtId="0" fontId="45" fillId="22" borderId="0" xfId="6" applyFont="1" applyFill="1" applyBorder="1" applyAlignment="1">
      <alignment wrapText="1"/>
    </xf>
    <xf numFmtId="0" fontId="0" fillId="22" borderId="0" xfId="0" applyFill="1" applyBorder="1" applyAlignment="1">
      <alignment horizontal="left" vertical="center" wrapText="1"/>
    </xf>
    <xf numFmtId="0" fontId="45" fillId="22" borderId="0" xfId="6" applyFont="1" applyFill="1" applyBorder="1" applyAlignment="1">
      <alignment horizontal="right" wrapText="1"/>
    </xf>
    <xf numFmtId="0" fontId="0" fillId="22" borderId="0" xfId="0" applyFill="1" applyBorder="1" applyAlignment="1">
      <alignment horizontal="center" vertical="center"/>
    </xf>
    <xf numFmtId="0" fontId="45" fillId="0" borderId="61" xfId="7" applyFont="1" applyFill="1" applyBorder="1" applyAlignment="1">
      <alignment wrapText="1"/>
    </xf>
    <xf numFmtId="0" fontId="45" fillId="0" borderId="61" xfId="7" applyFont="1" applyFill="1" applyBorder="1" applyAlignment="1">
      <alignment horizontal="right" wrapText="1"/>
    </xf>
    <xf numFmtId="0" fontId="45" fillId="23" borderId="0" xfId="7" applyFont="1" applyFill="1" applyBorder="1" applyAlignment="1">
      <alignment horizontal="center"/>
    </xf>
    <xf numFmtId="0" fontId="45" fillId="23" borderId="0" xfId="8" applyFont="1" applyFill="1" applyBorder="1" applyAlignment="1">
      <alignment horizontal="center"/>
    </xf>
    <xf numFmtId="0" fontId="0" fillId="0" borderId="0" xfId="0"/>
    <xf numFmtId="0" fontId="0" fillId="22" borderId="0" xfId="0" applyFill="1" applyBorder="1" applyAlignment="1">
      <alignment horizontal="center" vertical="center" wrapText="1"/>
    </xf>
    <xf numFmtId="0" fontId="45" fillId="23" borderId="0" xfId="9" applyFont="1" applyFill="1" applyBorder="1" applyAlignment="1">
      <alignment horizontal="center"/>
    </xf>
    <xf numFmtId="0" fontId="45" fillId="22" borderId="0" xfId="9" applyFont="1" applyFill="1" applyBorder="1" applyAlignment="1">
      <alignment wrapText="1"/>
    </xf>
    <xf numFmtId="164" fontId="0" fillId="0" borderId="0" xfId="0" applyNumberFormat="1" applyAlignment="1">
      <alignment vertical="center"/>
    </xf>
    <xf numFmtId="0" fontId="0" fillId="22" borderId="0" xfId="0" applyFill="1" applyBorder="1" applyAlignment="1">
      <alignment vertical="center"/>
    </xf>
    <xf numFmtId="0" fontId="45" fillId="22" borderId="0" xfId="8" applyFont="1" applyFill="1" applyBorder="1" applyAlignment="1">
      <alignment wrapText="1"/>
    </xf>
    <xf numFmtId="0" fontId="45" fillId="22" borderId="0" xfId="8" applyFont="1" applyFill="1" applyBorder="1" applyAlignment="1">
      <alignment horizontal="right" wrapText="1"/>
    </xf>
    <xf numFmtId="0" fontId="45" fillId="0" borderId="62" xfId="7" applyFont="1" applyFill="1" applyBorder="1" applyAlignment="1">
      <alignment horizontal="right" wrapText="1"/>
    </xf>
    <xf numFmtId="0" fontId="45" fillId="22" borderId="0" xfId="7" applyFont="1" applyFill="1" applyBorder="1" applyAlignment="1">
      <alignment wrapText="1"/>
    </xf>
    <xf numFmtId="0" fontId="45" fillId="0" borderId="0" xfId="6" applyFont="1" applyFill="1" applyBorder="1" applyAlignment="1">
      <alignment wrapText="1"/>
    </xf>
    <xf numFmtId="0" fontId="45" fillId="0" borderId="0" xfId="6" applyFont="1" applyFill="1" applyBorder="1" applyAlignment="1">
      <alignment horizontal="right" wrapText="1"/>
    </xf>
    <xf numFmtId="167" fontId="45" fillId="0" borderId="0" xfId="6" applyNumberFormat="1" applyFont="1" applyFill="1" applyBorder="1" applyAlignment="1">
      <alignment horizontal="right" wrapText="1"/>
    </xf>
    <xf numFmtId="0" fontId="0" fillId="22" borderId="0" xfId="0" applyFill="1" applyBorder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0" fontId="45" fillId="23" borderId="0" xfId="10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2" borderId="0" xfId="0" applyFill="1" applyAlignment="1">
      <alignment horizontal="center" vertical="center" wrapText="1"/>
    </xf>
    <xf numFmtId="0" fontId="0" fillId="22" borderId="0" xfId="0" applyFill="1" applyAlignment="1">
      <alignment vertical="center"/>
    </xf>
    <xf numFmtId="164" fontId="0" fillId="22" borderId="0" xfId="1" applyFont="1" applyFill="1" applyAlignment="1">
      <alignment vertical="center"/>
    </xf>
    <xf numFmtId="0" fontId="0" fillId="22" borderId="0" xfId="0" applyFill="1" applyAlignment="1">
      <alignment horizontal="right" vertical="center"/>
    </xf>
    <xf numFmtId="164" fontId="0" fillId="0" borderId="0" xfId="1" applyFont="1" applyAlignment="1">
      <alignment horizontal="right" vertical="center"/>
    </xf>
    <xf numFmtId="0" fontId="46" fillId="22" borderId="0" xfId="9" applyFont="1" applyFill="1" applyBorder="1" applyAlignment="1">
      <alignment wrapText="1"/>
    </xf>
    <xf numFmtId="0" fontId="18" fillId="22" borderId="0" xfId="0" applyFont="1" applyFill="1" applyBorder="1" applyAlignment="1">
      <alignment horizontal="center"/>
    </xf>
    <xf numFmtId="0" fontId="45" fillId="22" borderId="0" xfId="9" applyFont="1" applyFill="1" applyBorder="1" applyAlignment="1">
      <alignment horizontal="right" wrapText="1"/>
    </xf>
    <xf numFmtId="0" fontId="45" fillId="22" borderId="0" xfId="4" applyFont="1" applyFill="1" applyBorder="1" applyAlignment="1">
      <alignment wrapText="1"/>
    </xf>
    <xf numFmtId="0" fontId="45" fillId="22" borderId="0" xfId="4" applyFont="1" applyFill="1" applyBorder="1" applyAlignment="1">
      <alignment horizontal="right" wrapText="1"/>
    </xf>
    <xf numFmtId="0" fontId="45" fillId="0" borderId="63" xfId="7" applyFont="1" applyFill="1" applyBorder="1" applyAlignment="1">
      <alignment wrapText="1"/>
    </xf>
    <xf numFmtId="0" fontId="45" fillId="0" borderId="64" xfId="7" applyFont="1" applyFill="1" applyBorder="1" applyAlignment="1">
      <alignment horizontal="right" wrapText="1"/>
    </xf>
    <xf numFmtId="43" fontId="0" fillId="22" borderId="0" xfId="0" applyNumberForma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167" fontId="45" fillId="22" borderId="0" xfId="8" applyNumberFormat="1" applyFont="1" applyFill="1" applyBorder="1" applyAlignment="1">
      <alignment horizontal="right" wrapText="1"/>
    </xf>
    <xf numFmtId="0" fontId="0" fillId="22" borderId="0" xfId="0" applyFill="1" applyBorder="1" applyAlignment="1">
      <alignment vertical="center" wrapText="1"/>
    </xf>
    <xf numFmtId="4" fontId="45" fillId="22" borderId="0" xfId="8" applyNumberFormat="1" applyFont="1" applyFill="1" applyBorder="1" applyAlignment="1">
      <alignment wrapText="1"/>
    </xf>
    <xf numFmtId="0" fontId="48" fillId="23" borderId="0" xfId="11" applyFont="1" applyFill="1" applyBorder="1" applyAlignment="1">
      <alignment horizontal="center"/>
    </xf>
    <xf numFmtId="0" fontId="48" fillId="22" borderId="0" xfId="11" applyFont="1" applyFill="1" applyBorder="1" applyAlignment="1">
      <alignment wrapText="1"/>
    </xf>
    <xf numFmtId="167" fontId="48" fillId="22" borderId="0" xfId="11" applyNumberFormat="1" applyFont="1" applyFill="1" applyBorder="1" applyAlignment="1">
      <alignment horizontal="right" wrapText="1"/>
    </xf>
    <xf numFmtId="0" fontId="48" fillId="23" borderId="0" xfId="12" applyFont="1" applyFill="1" applyBorder="1" applyAlignment="1">
      <alignment horizontal="center"/>
    </xf>
    <xf numFmtId="0" fontId="48" fillId="22" borderId="0" xfId="12" applyFont="1" applyFill="1" applyBorder="1" applyAlignment="1">
      <alignment wrapText="1"/>
    </xf>
    <xf numFmtId="167" fontId="48" fillId="22" borderId="0" xfId="12" applyNumberFormat="1" applyFont="1" applyFill="1" applyBorder="1" applyAlignment="1">
      <alignment horizontal="right" wrapText="1"/>
    </xf>
    <xf numFmtId="0" fontId="48" fillId="23" borderId="0" xfId="13" applyFont="1" applyFill="1" applyBorder="1" applyAlignment="1">
      <alignment horizontal="center"/>
    </xf>
    <xf numFmtId="0" fontId="48" fillId="22" borderId="0" xfId="13" applyFont="1" applyFill="1" applyBorder="1" applyAlignment="1">
      <alignment wrapText="1"/>
    </xf>
    <xf numFmtId="167" fontId="48" fillId="22" borderId="0" xfId="13" applyNumberFormat="1" applyFont="1" applyFill="1" applyBorder="1" applyAlignment="1">
      <alignment horizontal="right" wrapText="1"/>
    </xf>
    <xf numFmtId="0" fontId="48" fillId="23" borderId="0" xfId="14" applyFont="1" applyFill="1" applyBorder="1" applyAlignment="1">
      <alignment horizontal="center"/>
    </xf>
    <xf numFmtId="0" fontId="48" fillId="22" borderId="0" xfId="14" applyFont="1" applyFill="1" applyBorder="1" applyAlignment="1">
      <alignment wrapText="1"/>
    </xf>
    <xf numFmtId="167" fontId="48" fillId="22" borderId="0" xfId="14" applyNumberFormat="1" applyFont="1" applyFill="1" applyBorder="1" applyAlignment="1">
      <alignment horizontal="right" wrapText="1"/>
    </xf>
    <xf numFmtId="0" fontId="48" fillId="23" borderId="0" xfId="15" applyFont="1" applyFill="1" applyBorder="1" applyAlignment="1">
      <alignment horizontal="center"/>
    </xf>
    <xf numFmtId="0" fontId="48" fillId="22" borderId="0" xfId="15" applyFont="1" applyFill="1" applyBorder="1" applyAlignment="1">
      <alignment wrapText="1"/>
    </xf>
    <xf numFmtId="0" fontId="0" fillId="0" borderId="0" xfId="0" applyBorder="1"/>
    <xf numFmtId="165" fontId="1" fillId="0" borderId="0" xfId="1" applyNumberFormat="1" applyFont="1" applyBorder="1" applyAlignment="1">
      <alignment horizontal="center" vertical="center"/>
    </xf>
    <xf numFmtId="4" fontId="0" fillId="0" borderId="0" xfId="0" applyNumberFormat="1" applyBorder="1"/>
    <xf numFmtId="165" fontId="0" fillId="0" borderId="0" xfId="0" applyNumberFormat="1" applyBorder="1"/>
    <xf numFmtId="0" fontId="18" fillId="22" borderId="0" xfId="0" applyFont="1" applyFill="1" applyBorder="1" applyAlignment="1"/>
    <xf numFmtId="7" fontId="47" fillId="22" borderId="0" xfId="5" applyNumberFormat="1" applyFont="1" applyFill="1" applyBorder="1" applyAlignment="1">
      <alignment horizontal="right" wrapText="1"/>
    </xf>
    <xf numFmtId="43" fontId="0" fillId="0" borderId="0" xfId="0" applyNumberFormat="1" applyBorder="1" applyAlignment="1">
      <alignment horizontal="center"/>
    </xf>
    <xf numFmtId="43" fontId="48" fillId="22" borderId="0" xfId="12" applyNumberFormat="1" applyFont="1" applyFill="1" applyBorder="1" applyAlignment="1">
      <alignment horizontal="right" wrapText="1"/>
    </xf>
    <xf numFmtId="7" fontId="45" fillId="22" borderId="0" xfId="4" applyNumberFormat="1" applyFont="1" applyFill="1" applyBorder="1" applyAlignment="1">
      <alignment horizontal="right" wrapText="1"/>
    </xf>
    <xf numFmtId="0" fontId="45" fillId="23" borderId="0" xfId="16" applyFont="1" applyFill="1" applyBorder="1" applyAlignment="1">
      <alignment horizontal="center"/>
    </xf>
    <xf numFmtId="0" fontId="45" fillId="22" borderId="0" xfId="16" applyFont="1" applyFill="1" applyBorder="1" applyAlignment="1">
      <alignment wrapText="1"/>
    </xf>
    <xf numFmtId="167" fontId="45" fillId="22" borderId="0" xfId="16" applyNumberFormat="1" applyFont="1" applyFill="1" applyBorder="1" applyAlignment="1">
      <alignment horizontal="right" wrapText="1"/>
    </xf>
    <xf numFmtId="7" fontId="0" fillId="22" borderId="0" xfId="0" applyNumberFormat="1" applyFill="1" applyBorder="1" applyAlignment="1">
      <alignment horizontal="center"/>
    </xf>
    <xf numFmtId="7" fontId="0" fillId="22" borderId="0" xfId="0" applyNumberFormat="1" applyFill="1" applyBorder="1" applyAlignment="1">
      <alignment horizontal="center" vertical="center" wrapText="1"/>
    </xf>
    <xf numFmtId="7" fontId="51" fillId="22" borderId="0" xfId="0" applyNumberFormat="1" applyFont="1" applyFill="1" applyBorder="1" applyAlignment="1">
      <alignment horizontal="center"/>
    </xf>
    <xf numFmtId="167" fontId="50" fillId="22" borderId="0" xfId="15" applyNumberFormat="1" applyFont="1" applyFill="1" applyBorder="1" applyAlignment="1">
      <alignment horizontal="right" wrapText="1"/>
    </xf>
    <xf numFmtId="167" fontId="48" fillId="22" borderId="0" xfId="15" applyNumberFormat="1" applyFont="1" applyFill="1" applyBorder="1" applyAlignment="1">
      <alignment horizontal="right" wrapText="1"/>
    </xf>
    <xf numFmtId="165" fontId="1" fillId="22" borderId="1" xfId="1" applyNumberFormat="1" applyFont="1" applyFill="1" applyBorder="1" applyAlignment="1">
      <alignment horizontal="center" vertical="center"/>
    </xf>
    <xf numFmtId="0" fontId="48" fillId="22" borderId="0" xfId="11" applyFont="1" applyFill="1" applyBorder="1" applyAlignment="1">
      <alignment horizontal="right" wrapText="1"/>
    </xf>
    <xf numFmtId="0" fontId="1" fillId="4" borderId="8" xfId="0" applyFont="1" applyFill="1" applyBorder="1" applyAlignment="1">
      <alignment vertical="center" wrapText="1"/>
    </xf>
    <xf numFmtId="0" fontId="52" fillId="23" borderId="0" xfId="11" applyFont="1" applyFill="1" applyBorder="1" applyAlignment="1">
      <alignment horizontal="center"/>
    </xf>
    <xf numFmtId="0" fontId="52" fillId="22" borderId="0" xfId="11" applyFont="1" applyFill="1" applyBorder="1" applyAlignment="1">
      <alignment wrapText="1"/>
    </xf>
    <xf numFmtId="167" fontId="52" fillId="22" borderId="0" xfId="11" applyNumberFormat="1" applyFont="1" applyFill="1" applyBorder="1" applyAlignment="1">
      <alignment horizontal="right" wrapText="1"/>
    </xf>
    <xf numFmtId="0" fontId="52" fillId="23" borderId="0" xfId="19" applyFont="1" applyFill="1" applyBorder="1" applyAlignment="1">
      <alignment horizontal="center"/>
    </xf>
    <xf numFmtId="0" fontId="45" fillId="23" borderId="0" xfId="20" applyFont="1" applyFill="1" applyBorder="1" applyAlignment="1">
      <alignment horizontal="center"/>
    </xf>
    <xf numFmtId="0" fontId="45" fillId="22" borderId="0" xfId="20" applyFont="1" applyFill="1" applyBorder="1" applyAlignment="1">
      <alignment wrapText="1"/>
    </xf>
    <xf numFmtId="167" fontId="45" fillId="22" borderId="0" xfId="20" applyNumberFormat="1" applyFont="1" applyFill="1" applyBorder="1" applyAlignment="1">
      <alignment horizontal="right" wrapText="1"/>
    </xf>
    <xf numFmtId="0" fontId="48" fillId="23" borderId="0" xfId="21" applyFont="1" applyFill="1" applyBorder="1" applyAlignment="1">
      <alignment horizontal="center"/>
    </xf>
    <xf numFmtId="0" fontId="48" fillId="22" borderId="0" xfId="21" applyFont="1" applyFill="1" applyBorder="1" applyAlignment="1">
      <alignment wrapText="1"/>
    </xf>
    <xf numFmtId="167" fontId="48" fillId="22" borderId="0" xfId="21" applyNumberFormat="1" applyFont="1" applyFill="1" applyBorder="1" applyAlignment="1">
      <alignment horizontal="right" wrapText="1"/>
    </xf>
    <xf numFmtId="0" fontId="48" fillId="23" borderId="0" xfId="18" applyFont="1" applyFill="1" applyBorder="1" applyAlignment="1">
      <alignment horizontal="center"/>
    </xf>
    <xf numFmtId="0" fontId="48" fillId="22" borderId="0" xfId="18" applyFont="1" applyFill="1" applyBorder="1" applyAlignment="1">
      <alignment wrapText="1"/>
    </xf>
    <xf numFmtId="167" fontId="48" fillId="22" borderId="0" xfId="18" applyNumberFormat="1" applyFont="1" applyFill="1" applyBorder="1" applyAlignment="1">
      <alignment horizontal="right" wrapText="1"/>
    </xf>
    <xf numFmtId="0" fontId="48" fillId="23" borderId="0" xfId="19" applyFont="1" applyFill="1" applyBorder="1" applyAlignment="1">
      <alignment horizontal="center"/>
    </xf>
    <xf numFmtId="0" fontId="48" fillId="22" borderId="0" xfId="19" applyFont="1" applyFill="1" applyBorder="1" applyAlignment="1">
      <alignment wrapText="1"/>
    </xf>
    <xf numFmtId="167" fontId="48" fillId="22" borderId="0" xfId="19" applyNumberFormat="1" applyFont="1" applyFill="1" applyBorder="1" applyAlignment="1">
      <alignment horizontal="right" wrapText="1"/>
    </xf>
    <xf numFmtId="0" fontId="48" fillId="23" borderId="0" xfId="17" applyFont="1" applyFill="1" applyBorder="1" applyAlignment="1">
      <alignment horizontal="center"/>
    </xf>
    <xf numFmtId="0" fontId="48" fillId="22" borderId="0" xfId="17" applyFont="1" applyFill="1" applyBorder="1" applyAlignment="1">
      <alignment wrapText="1"/>
    </xf>
    <xf numFmtId="167" fontId="48" fillId="22" borderId="0" xfId="17" applyNumberFormat="1" applyFont="1" applyFill="1" applyBorder="1" applyAlignment="1">
      <alignment horizontal="right" wrapText="1"/>
    </xf>
    <xf numFmtId="0" fontId="18" fillId="22" borderId="0" xfId="0" applyFont="1" applyFill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wrapText="1"/>
    </xf>
    <xf numFmtId="0" fontId="12" fillId="7" borderId="21" xfId="0" applyFont="1" applyFill="1" applyBorder="1" applyAlignment="1">
      <alignment horizontal="center" wrapText="1"/>
    </xf>
    <xf numFmtId="0" fontId="0" fillId="0" borderId="22" xfId="0" applyBorder="1" applyAlignment="1"/>
    <xf numFmtId="0" fontId="2" fillId="2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2" fillId="21" borderId="4" xfId="0" applyFont="1" applyFill="1" applyBorder="1" applyAlignment="1">
      <alignment horizontal="center" vertical="center"/>
    </xf>
    <xf numFmtId="0" fontId="2" fillId="21" borderId="5" xfId="0" applyFont="1" applyFill="1" applyBorder="1" applyAlignment="1">
      <alignment horizontal="center" vertical="center"/>
    </xf>
    <xf numFmtId="0" fontId="2" fillId="21" borderId="6" xfId="0" applyFont="1" applyFill="1" applyBorder="1" applyAlignment="1">
      <alignment horizontal="center" vertical="center"/>
    </xf>
    <xf numFmtId="4" fontId="20" fillId="9" borderId="4" xfId="2" applyNumberFormat="1" applyFont="1" applyFill="1" applyBorder="1" applyAlignment="1">
      <alignment horizontal="center"/>
    </xf>
    <xf numFmtId="4" fontId="20" fillId="9" borderId="5" xfId="2" applyNumberFormat="1" applyFont="1" applyFill="1" applyBorder="1" applyAlignment="1">
      <alignment horizontal="center"/>
    </xf>
    <xf numFmtId="4" fontId="20" fillId="9" borderId="6" xfId="2" applyNumberFormat="1" applyFont="1" applyFill="1" applyBorder="1" applyAlignment="1">
      <alignment horizontal="center"/>
    </xf>
    <xf numFmtId="4" fontId="20" fillId="2" borderId="4" xfId="2" applyNumberFormat="1" applyFont="1" applyFill="1" applyBorder="1" applyAlignment="1">
      <alignment horizontal="center"/>
    </xf>
    <xf numFmtId="4" fontId="20" fillId="2" borderId="6" xfId="2" applyNumberFormat="1" applyFont="1" applyFill="1" applyBorder="1" applyAlignment="1">
      <alignment horizontal="center"/>
    </xf>
    <xf numFmtId="4" fontId="20" fillId="2" borderId="5" xfId="2" applyNumberFormat="1" applyFont="1" applyFill="1" applyBorder="1" applyAlignment="1">
      <alignment horizontal="center"/>
    </xf>
    <xf numFmtId="0" fontId="19" fillId="0" borderId="4" xfId="2" applyFont="1" applyBorder="1" applyAlignment="1">
      <alignment horizontal="center"/>
    </xf>
    <xf numFmtId="0" fontId="19" fillId="0" borderId="5" xfId="2" applyFont="1" applyBorder="1" applyAlignment="1">
      <alignment horizontal="center"/>
    </xf>
    <xf numFmtId="0" fontId="19" fillId="0" borderId="6" xfId="2" applyFont="1" applyBorder="1" applyAlignment="1">
      <alignment horizontal="center"/>
    </xf>
    <xf numFmtId="0" fontId="33" fillId="16" borderId="50" xfId="0" applyFont="1" applyFill="1" applyBorder="1" applyAlignment="1">
      <alignment horizontal="center" vertical="center" wrapText="1"/>
    </xf>
    <xf numFmtId="0" fontId="33" fillId="16" borderId="47" xfId="0" applyFont="1" applyFill="1" applyBorder="1" applyAlignment="1">
      <alignment horizontal="center" vertical="center" wrapText="1"/>
    </xf>
    <xf numFmtId="0" fontId="33" fillId="16" borderId="46" xfId="0" applyFont="1" applyFill="1" applyBorder="1" applyAlignment="1">
      <alignment horizontal="center" vertical="center" wrapText="1"/>
    </xf>
    <xf numFmtId="0" fontId="33" fillId="16" borderId="5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28" fillId="16" borderId="20" xfId="0" applyFont="1" applyFill="1" applyBorder="1" applyAlignment="1">
      <alignment horizontal="center" vertical="center" wrapText="1"/>
    </xf>
    <xf numFmtId="0" fontId="28" fillId="16" borderId="48" xfId="0" applyFont="1" applyFill="1" applyBorder="1" applyAlignment="1">
      <alignment horizontal="center" vertical="center" wrapText="1"/>
    </xf>
    <xf numFmtId="0" fontId="28" fillId="16" borderId="49" xfId="0" applyFont="1" applyFill="1" applyBorder="1" applyAlignment="1">
      <alignment horizontal="center" vertical="center" wrapText="1"/>
    </xf>
    <xf numFmtId="0" fontId="28" fillId="16" borderId="2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38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39" xfId="0" applyFont="1" applyBorder="1" applyAlignment="1">
      <alignment horizontal="left" wrapText="1"/>
    </xf>
    <xf numFmtId="0" fontId="2" fillId="4" borderId="7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2" fillId="21" borderId="5" xfId="0" applyFont="1" applyFill="1" applyBorder="1" applyAlignment="1">
      <alignment horizontal="center" vertical="center" wrapText="1"/>
    </xf>
    <xf numFmtId="0" fontId="2" fillId="21" borderId="6" xfId="0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left" wrapText="1"/>
    </xf>
    <xf numFmtId="0" fontId="8" fillId="0" borderId="37" xfId="0" applyFont="1" applyBorder="1" applyAlignment="1">
      <alignment horizontal="left" wrapText="1"/>
    </xf>
    <xf numFmtId="0" fontId="8" fillId="0" borderId="30" xfId="0" applyFont="1" applyBorder="1" applyAlignment="1">
      <alignment horizontal="left" wrapText="1"/>
    </xf>
    <xf numFmtId="0" fontId="27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27" fillId="15" borderId="1" xfId="0" applyFont="1" applyFill="1" applyBorder="1" applyAlignment="1">
      <alignment horizontal="center" vertical="center"/>
    </xf>
  </cellXfs>
  <cellStyles count="22">
    <cellStyle name="Comma" xfId="1" builtinId="3"/>
    <cellStyle name="Normal" xfId="0" builtinId="0"/>
    <cellStyle name="Normal 2" xfId="2"/>
    <cellStyle name="Normal_MSIG Happy Life - OTO" xfId="7"/>
    <cellStyle name="Normal_MSIG Happy Life - OTO_1" xfId="21"/>
    <cellStyle name="Normal_MSIG Happy Life - OTO_2" xfId="16"/>
    <cellStyle name="Normal_MSIG POM Enjoy Life - OTO" xfId="8"/>
    <cellStyle name="Normal_MSIG POM Enjoy Life - OTO_1" xfId="12"/>
    <cellStyle name="Normal_MSIG POM Enjoy Life - OTO_2" xfId="20"/>
    <cellStyle name="Normal_MSIG UOB - Tele" xfId="6"/>
    <cellStyle name="Normal_MSIG UOB - Tele_1" xfId="11"/>
    <cellStyle name="Normal_MTL Broker - OTO" xfId="5"/>
    <cellStyle name="Normal_MTL Broker - OTO_1" xfId="17"/>
    <cellStyle name="Normal_MTL Broker - OTO_2" xfId="15"/>
    <cellStyle name="Normal_MTL POM - OTO" xfId="10"/>
    <cellStyle name="Normal_MTL POM - OTO_1" xfId="19"/>
    <cellStyle name="Normal_MTL POM - OTO_2" xfId="14"/>
    <cellStyle name="Normal_MTL WIN - OTO" xfId="9"/>
    <cellStyle name="Normal_MTL WIN - OTO_1" xfId="18"/>
    <cellStyle name="Normal_MTL WIN - OTO_2" xfId="13"/>
    <cellStyle name="Normal_Sheet3" xfId="4"/>
    <cellStyle name="Percent" xfId="3" builtinId="5"/>
  </cellStyles>
  <dxfs count="0"/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57150</xdr:rowOff>
    </xdr:from>
    <xdr:to>
      <xdr:col>4</xdr:col>
      <xdr:colOff>419100</xdr:colOff>
      <xdr:row>37</xdr:row>
      <xdr:rowOff>180975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4705350"/>
          <a:ext cx="4600575" cy="38576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57150</xdr:rowOff>
    </xdr:from>
    <xdr:to>
      <xdr:col>4</xdr:col>
      <xdr:colOff>114300</xdr:colOff>
      <xdr:row>33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4705350"/>
          <a:ext cx="4600575" cy="3857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Microsoft_Office_PowerPoint_97-2003_Presentation1.ppt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ackage" Target="../embeddings/Microsoft_Office_Word_Document1.docx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66"/>
  </sheetPr>
  <dimension ref="A1:O53"/>
  <sheetViews>
    <sheetView zoomScale="85" zoomScaleNormal="85" workbookViewId="0">
      <selection activeCell="J6" sqref="J6"/>
    </sheetView>
  </sheetViews>
  <sheetFormatPr defaultColWidth="16.85546875" defaultRowHeight="36" customHeight="1"/>
  <sheetData>
    <row r="1" spans="1:15" s="3" customFormat="1" ht="36" customHeight="1">
      <c r="A1" s="2" t="s">
        <v>12</v>
      </c>
      <c r="B1" s="367" t="s">
        <v>191</v>
      </c>
      <c r="C1" s="368"/>
      <c r="D1" s="368"/>
      <c r="E1" s="368"/>
      <c r="F1" s="368"/>
      <c r="G1" s="368"/>
      <c r="H1" s="368"/>
      <c r="I1" s="369"/>
    </row>
    <row r="2" spans="1:15" ht="36" customHeight="1">
      <c r="A2" s="217" t="s">
        <v>8</v>
      </c>
      <c r="B2" s="366" t="s">
        <v>10</v>
      </c>
      <c r="C2" s="366"/>
      <c r="D2" s="366"/>
      <c r="E2" s="366"/>
      <c r="F2" s="366" t="s">
        <v>11</v>
      </c>
      <c r="G2" s="366"/>
      <c r="H2" s="366"/>
      <c r="I2" s="366"/>
      <c r="K2" s="285"/>
    </row>
    <row r="3" spans="1:15" ht="36" customHeight="1">
      <c r="A3" s="219" t="s">
        <v>201</v>
      </c>
      <c r="B3" s="215" t="s">
        <v>2</v>
      </c>
      <c r="C3" s="215" t="s">
        <v>3</v>
      </c>
      <c r="D3" s="215" t="s">
        <v>4</v>
      </c>
      <c r="E3" s="215" t="s">
        <v>9</v>
      </c>
      <c r="F3" s="215" t="s">
        <v>2</v>
      </c>
      <c r="G3" s="215" t="s">
        <v>3</v>
      </c>
      <c r="H3" s="215" t="s">
        <v>4</v>
      </c>
      <c r="I3" s="215" t="s">
        <v>9</v>
      </c>
      <c r="K3" s="285"/>
      <c r="M3" s="242"/>
    </row>
    <row r="4" spans="1:15" ht="36" customHeight="1">
      <c r="A4" s="21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3">
        <f>SUM(B4:I4)</f>
        <v>0</v>
      </c>
      <c r="K4" s="285"/>
      <c r="L4" s="241"/>
    </row>
    <row r="5" spans="1:15" ht="36" customHeight="1">
      <c r="A5" s="215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12">
        <f>SUM(B5:I5)</f>
        <v>0</v>
      </c>
      <c r="K5" s="285"/>
      <c r="L5" s="241"/>
      <c r="M5" s="242"/>
    </row>
    <row r="6" spans="1:15" ht="36" customHeight="1">
      <c r="A6" s="215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2">
        <f>IF(J4 = 0, 0, J5/12/J4)</f>
        <v>0</v>
      </c>
      <c r="K6" s="285"/>
      <c r="L6" s="241"/>
    </row>
    <row r="7" spans="1:15" ht="36" customHeight="1">
      <c r="A7" s="370" t="s">
        <v>170</v>
      </c>
      <c r="B7" s="371"/>
      <c r="C7" s="371"/>
      <c r="D7" s="371"/>
      <c r="E7" s="371"/>
      <c r="F7" s="371"/>
      <c r="G7" s="371"/>
      <c r="H7" s="371"/>
      <c r="I7" s="372"/>
      <c r="J7" s="12"/>
      <c r="K7" s="285"/>
      <c r="L7" s="241"/>
    </row>
    <row r="8" spans="1:15" ht="36" customHeight="1">
      <c r="A8" s="216" t="s">
        <v>5</v>
      </c>
      <c r="B8" s="11">
        <v>0</v>
      </c>
      <c r="C8" s="11">
        <v>0</v>
      </c>
      <c r="D8" s="11">
        <v>0</v>
      </c>
      <c r="E8" s="339">
        <v>0</v>
      </c>
      <c r="F8" s="11">
        <v>0</v>
      </c>
      <c r="G8" s="11">
        <v>0</v>
      </c>
      <c r="H8" s="11">
        <v>0</v>
      </c>
      <c r="I8" s="11">
        <v>0</v>
      </c>
      <c r="J8" s="13">
        <f>SUM(B8:I8)</f>
        <v>0</v>
      </c>
      <c r="K8" s="285"/>
      <c r="L8" s="241"/>
      <c r="N8" s="243"/>
    </row>
    <row r="9" spans="1:15" ht="36" customHeight="1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12">
        <f>SUM(B9:I9)</f>
        <v>0</v>
      </c>
      <c r="K9" s="285"/>
      <c r="L9" s="241"/>
      <c r="O9" s="243"/>
    </row>
    <row r="10" spans="1:15" ht="36" customHeight="1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2">
        <f>IF(J8 = 0, 0, J9/12/J8)</f>
        <v>0</v>
      </c>
      <c r="K10" s="285"/>
      <c r="L10" s="241"/>
      <c r="M10" s="256"/>
      <c r="O10" s="242"/>
    </row>
    <row r="11" spans="1:15" ht="15" customHeight="1">
      <c r="N11" s="242"/>
    </row>
    <row r="12" spans="1:15" s="322" customFormat="1" ht="15" customHeight="1">
      <c r="B12" s="323"/>
      <c r="C12" s="323"/>
      <c r="D12" s="323"/>
      <c r="E12" s="323"/>
      <c r="F12" s="323"/>
      <c r="G12" s="323"/>
      <c r="H12" s="323"/>
      <c r="I12" s="323"/>
      <c r="L12" s="324"/>
    </row>
    <row r="13" spans="1:15" s="322" customFormat="1" ht="15" customHeight="1">
      <c r="B13" s="325"/>
      <c r="C13" s="325"/>
      <c r="D13" s="325"/>
      <c r="E13" s="325"/>
      <c r="F13" s="325"/>
      <c r="G13" s="325"/>
      <c r="H13" s="325"/>
      <c r="I13" s="325"/>
    </row>
    <row r="14" spans="1:15" s="322" customFormat="1" ht="15" customHeight="1">
      <c r="B14" s="325"/>
      <c r="C14" s="325"/>
      <c r="D14" s="325"/>
      <c r="E14" s="325"/>
      <c r="F14" s="325"/>
      <c r="G14" s="325"/>
      <c r="H14" s="325"/>
      <c r="I14" s="325"/>
      <c r="J14" s="325"/>
    </row>
    <row r="15" spans="1:15" ht="15" customHeight="1"/>
    <row r="16" spans="1:15" s="1" customFormat="1" ht="15">
      <c r="A16" s="16" t="s">
        <v>17</v>
      </c>
      <c r="B16" s="17"/>
      <c r="C16" s="17"/>
      <c r="D16" s="17"/>
      <c r="E16" s="17"/>
      <c r="F16" s="17"/>
      <c r="G16" s="17"/>
      <c r="H16" s="17"/>
      <c r="I16" s="17"/>
      <c r="J16" s="18"/>
    </row>
    <row r="17" spans="1:10" s="1" customFormat="1" ht="15">
      <c r="A17" s="19" t="s">
        <v>18</v>
      </c>
      <c r="B17" s="20" t="s">
        <v>19</v>
      </c>
      <c r="C17" s="20" t="s">
        <v>20</v>
      </c>
      <c r="D17" s="20" t="s">
        <v>21</v>
      </c>
      <c r="E17" s="20" t="s">
        <v>57</v>
      </c>
      <c r="F17" s="20" t="s">
        <v>19</v>
      </c>
      <c r="G17" s="20" t="s">
        <v>20</v>
      </c>
      <c r="H17" s="20" t="s">
        <v>21</v>
      </c>
      <c r="I17" s="20" t="s">
        <v>57</v>
      </c>
      <c r="J17" s="22"/>
    </row>
    <row r="18" spans="1:10" s="1" customFormat="1" ht="15">
      <c r="A18" s="23" t="s">
        <v>22</v>
      </c>
      <c r="B18" s="24" t="s">
        <v>23</v>
      </c>
      <c r="C18" s="24" t="s">
        <v>23</v>
      </c>
      <c r="D18" s="24" t="s">
        <v>23</v>
      </c>
      <c r="E18" s="24" t="s">
        <v>23</v>
      </c>
      <c r="F18" s="24" t="s">
        <v>24</v>
      </c>
      <c r="G18" s="24" t="s">
        <v>24</v>
      </c>
      <c r="H18" s="24" t="s">
        <v>24</v>
      </c>
      <c r="I18" s="24" t="s">
        <v>24</v>
      </c>
      <c r="J18" s="26"/>
    </row>
    <row r="19" spans="1:10" s="1" customFormat="1" ht="15">
      <c r="A19" s="27"/>
      <c r="B19"/>
      <c r="C19"/>
      <c r="D19"/>
      <c r="E19"/>
      <c r="F19"/>
      <c r="G19"/>
      <c r="H19"/>
      <c r="I19"/>
      <c r="J19"/>
    </row>
    <row r="20" spans="1:10" s="1" customFormat="1" ht="15">
      <c r="A20" s="28" t="s">
        <v>25</v>
      </c>
      <c r="B20" s="29"/>
      <c r="C20" s="29"/>
      <c r="D20" s="29"/>
      <c r="E20" s="29"/>
      <c r="F20" s="29"/>
      <c r="G20" s="29"/>
      <c r="H20" s="29"/>
      <c r="I20" s="29"/>
      <c r="J20" s="30"/>
    </row>
    <row r="21" spans="1:10" s="1" customFormat="1" ht="15">
      <c r="A21" s="19" t="s">
        <v>26</v>
      </c>
      <c r="B21" s="21" t="s">
        <v>72</v>
      </c>
      <c r="C21" s="21" t="s">
        <v>73</v>
      </c>
      <c r="D21" s="21" t="s">
        <v>74</v>
      </c>
      <c r="E21" s="21" t="s">
        <v>75</v>
      </c>
      <c r="F21" s="21" t="s">
        <v>72</v>
      </c>
      <c r="G21" s="21" t="s">
        <v>73</v>
      </c>
      <c r="H21" s="21" t="s">
        <v>74</v>
      </c>
      <c r="I21" s="21" t="s">
        <v>75</v>
      </c>
      <c r="J21" s="22"/>
    </row>
    <row r="22" spans="1:10" s="1" customFormat="1" ht="15">
      <c r="A22" s="23" t="s">
        <v>30</v>
      </c>
      <c r="B22" s="24" t="s">
        <v>31</v>
      </c>
      <c r="C22" s="24" t="s">
        <v>31</v>
      </c>
      <c r="D22" s="24" t="s">
        <v>31</v>
      </c>
      <c r="E22" s="24" t="s">
        <v>31</v>
      </c>
      <c r="F22" s="24" t="s">
        <v>32</v>
      </c>
      <c r="G22" s="24" t="s">
        <v>32</v>
      </c>
      <c r="H22" s="24" t="s">
        <v>32</v>
      </c>
      <c r="I22" s="24" t="s">
        <v>32</v>
      </c>
      <c r="J22" s="32"/>
    </row>
    <row r="23" spans="1:10" ht="15"/>
    <row r="24" spans="1:10" ht="21">
      <c r="A24" s="57" t="s">
        <v>76</v>
      </c>
      <c r="E24" s="57" t="s">
        <v>77</v>
      </c>
    </row>
    <row r="25" spans="1:10" ht="15.75" thickBot="1"/>
    <row r="26" spans="1:10" ht="15.75" thickBot="1">
      <c r="A26" s="34" t="s">
        <v>34</v>
      </c>
      <c r="B26" s="35" t="s">
        <v>72</v>
      </c>
      <c r="C26" s="35" t="s">
        <v>73</v>
      </c>
      <c r="D26" s="35" t="s">
        <v>74</v>
      </c>
      <c r="E26" s="35" t="s">
        <v>75</v>
      </c>
    </row>
    <row r="27" spans="1:10" ht="15.75" thickBot="1">
      <c r="A27" s="36" t="s">
        <v>35</v>
      </c>
      <c r="B27" s="37">
        <v>40000</v>
      </c>
      <c r="C27" s="37">
        <v>40000</v>
      </c>
      <c r="D27" s="37">
        <v>40000</v>
      </c>
      <c r="E27" s="37">
        <v>40000</v>
      </c>
    </row>
    <row r="28" spans="1:10" ht="26.25">
      <c r="A28" s="38" t="s">
        <v>36</v>
      </c>
      <c r="B28" s="39"/>
      <c r="C28" s="39"/>
      <c r="D28" s="39"/>
      <c r="E28" s="39"/>
    </row>
    <row r="29" spans="1:10" ht="26.25">
      <c r="A29" s="38" t="s">
        <v>37</v>
      </c>
      <c r="B29" s="39">
        <v>40000</v>
      </c>
      <c r="C29" s="39">
        <v>40000</v>
      </c>
      <c r="D29" s="39">
        <v>40000</v>
      </c>
      <c r="E29" s="39">
        <v>40000</v>
      </c>
    </row>
    <row r="30" spans="1:10" ht="26.25">
      <c r="A30" s="38" t="s">
        <v>38</v>
      </c>
      <c r="B30" s="39"/>
      <c r="C30" s="39"/>
      <c r="D30" s="39"/>
      <c r="E30" s="39"/>
    </row>
    <row r="31" spans="1:10" ht="39">
      <c r="A31" s="38" t="s">
        <v>39</v>
      </c>
      <c r="B31" s="77">
        <v>80000</v>
      </c>
      <c r="C31" s="77">
        <v>80000</v>
      </c>
      <c r="D31" s="77">
        <v>80000</v>
      </c>
      <c r="E31" s="77">
        <v>80000</v>
      </c>
    </row>
    <row r="32" spans="1:10" ht="27" thickBot="1">
      <c r="A32" s="36" t="s">
        <v>40</v>
      </c>
      <c r="B32" s="78"/>
      <c r="C32" s="78"/>
      <c r="D32" s="78"/>
      <c r="E32" s="78"/>
    </row>
    <row r="33" spans="1:5" ht="15">
      <c r="A33" s="42" t="s">
        <v>41</v>
      </c>
      <c r="B33" s="39"/>
      <c r="C33" s="39"/>
      <c r="D33" s="39"/>
      <c r="E33" s="39"/>
    </row>
    <row r="34" spans="1:5" ht="39">
      <c r="A34" s="79" t="s">
        <v>78</v>
      </c>
      <c r="B34" s="39">
        <v>1000</v>
      </c>
      <c r="C34" s="39">
        <v>2000</v>
      </c>
      <c r="D34" s="39">
        <v>3000</v>
      </c>
      <c r="E34" s="39">
        <v>4000</v>
      </c>
    </row>
    <row r="35" spans="1:5" ht="90.75" thickBot="1">
      <c r="A35" s="36" t="s">
        <v>79</v>
      </c>
      <c r="B35" s="80">
        <v>2000</v>
      </c>
      <c r="C35" s="80">
        <v>4000</v>
      </c>
      <c r="D35" s="80">
        <v>6000</v>
      </c>
      <c r="E35" s="80">
        <v>8000</v>
      </c>
    </row>
    <row r="36" spans="1:5" ht="15.75" thickBot="1">
      <c r="A36" s="45"/>
    </row>
    <row r="37" spans="1:5" ht="15.75" thickBot="1">
      <c r="A37" s="56" t="s">
        <v>80</v>
      </c>
      <c r="B37" s="81" t="s">
        <v>72</v>
      </c>
      <c r="C37" s="82" t="s">
        <v>73</v>
      </c>
      <c r="D37" s="82" t="s">
        <v>74</v>
      </c>
      <c r="E37" s="82" t="s">
        <v>75</v>
      </c>
    </row>
    <row r="38" spans="1:5" ht="15.75" thickBot="1">
      <c r="A38" s="56" t="s">
        <v>44</v>
      </c>
      <c r="B38" s="363" t="s">
        <v>81</v>
      </c>
      <c r="C38" s="364"/>
      <c r="D38" s="364"/>
      <c r="E38" s="365"/>
    </row>
    <row r="39" spans="1:5" ht="15.75" thickBot="1">
      <c r="A39" s="46" t="s">
        <v>46</v>
      </c>
      <c r="B39" s="83">
        <v>2654</v>
      </c>
      <c r="C39" s="84">
        <v>3887</v>
      </c>
      <c r="D39" s="84">
        <v>5139</v>
      </c>
      <c r="E39" s="84">
        <v>6369</v>
      </c>
    </row>
    <row r="40" spans="1:5" ht="15.75" thickBot="1">
      <c r="A40" s="46" t="s">
        <v>47</v>
      </c>
      <c r="B40" s="83">
        <v>3078</v>
      </c>
      <c r="C40" s="84">
        <v>4699</v>
      </c>
      <c r="D40" s="84">
        <v>6321</v>
      </c>
      <c r="E40" s="84">
        <v>7925</v>
      </c>
    </row>
    <row r="41" spans="1:5" ht="15.75" thickBot="1">
      <c r="A41" s="46" t="s">
        <v>48</v>
      </c>
      <c r="B41" s="83">
        <v>3832</v>
      </c>
      <c r="C41" s="84">
        <v>5877</v>
      </c>
      <c r="D41" s="84">
        <v>7924</v>
      </c>
      <c r="E41" s="84">
        <v>9948</v>
      </c>
    </row>
    <row r="42" spans="1:5" ht="15.75" thickBot="1">
      <c r="A42" s="56" t="s">
        <v>44</v>
      </c>
      <c r="B42" s="363" t="s">
        <v>82</v>
      </c>
      <c r="C42" s="364"/>
      <c r="D42" s="364"/>
      <c r="E42" s="365"/>
    </row>
    <row r="43" spans="1:5" ht="15.75" thickBot="1">
      <c r="A43" s="46" t="s">
        <v>46</v>
      </c>
      <c r="B43" s="85">
        <v>239</v>
      </c>
      <c r="C43" s="86">
        <v>350</v>
      </c>
      <c r="D43" s="86">
        <v>463</v>
      </c>
      <c r="E43" s="86">
        <v>574</v>
      </c>
    </row>
    <row r="44" spans="1:5" ht="15.75" thickBot="1">
      <c r="A44" s="46" t="s">
        <v>47</v>
      </c>
      <c r="B44" s="85">
        <v>278</v>
      </c>
      <c r="C44" s="86">
        <v>423</v>
      </c>
      <c r="D44" s="86">
        <v>569</v>
      </c>
      <c r="E44" s="86">
        <v>714</v>
      </c>
    </row>
    <row r="45" spans="1:5" ht="15.75" thickBot="1">
      <c r="A45" s="46" t="s">
        <v>48</v>
      </c>
      <c r="B45" s="85">
        <v>345</v>
      </c>
      <c r="C45" s="86">
        <v>529</v>
      </c>
      <c r="D45" s="86">
        <v>714</v>
      </c>
      <c r="E45" s="86">
        <v>896</v>
      </c>
    </row>
    <row r="46" spans="1:5" ht="15.75" thickBot="1">
      <c r="A46" s="56" t="s">
        <v>44</v>
      </c>
      <c r="B46" s="363" t="s">
        <v>83</v>
      </c>
      <c r="C46" s="364"/>
      <c r="D46" s="364"/>
      <c r="E46" s="365"/>
    </row>
    <row r="47" spans="1:5" ht="15.75" thickBot="1">
      <c r="A47" s="46" t="s">
        <v>46</v>
      </c>
      <c r="B47" s="83">
        <v>2522</v>
      </c>
      <c r="C47" s="84">
        <v>3693</v>
      </c>
      <c r="D47" s="84">
        <v>4883</v>
      </c>
      <c r="E47" s="84">
        <v>6051</v>
      </c>
    </row>
    <row r="48" spans="1:5" ht="15.75" thickBot="1">
      <c r="A48" s="46" t="s">
        <v>47</v>
      </c>
      <c r="B48" s="83">
        <v>2925</v>
      </c>
      <c r="C48" s="84">
        <v>4465</v>
      </c>
      <c r="D48" s="84">
        <v>6005</v>
      </c>
      <c r="E48" s="84">
        <v>7529</v>
      </c>
    </row>
    <row r="49" spans="1:5" ht="15.75" thickBot="1">
      <c r="A49" s="46" t="s">
        <v>48</v>
      </c>
      <c r="B49" s="83">
        <v>3640</v>
      </c>
      <c r="C49" s="84">
        <v>5584</v>
      </c>
      <c r="D49" s="84">
        <v>7528</v>
      </c>
      <c r="E49" s="84">
        <v>9451</v>
      </c>
    </row>
    <row r="50" spans="1:5" ht="15.75" thickBot="1">
      <c r="A50" s="56" t="s">
        <v>44</v>
      </c>
      <c r="B50" s="363" t="s">
        <v>84</v>
      </c>
      <c r="C50" s="364"/>
      <c r="D50" s="364"/>
      <c r="E50" s="365"/>
    </row>
    <row r="51" spans="1:5" ht="15.75" thickBot="1">
      <c r="A51" s="46" t="s">
        <v>46</v>
      </c>
      <c r="B51" s="85">
        <v>228</v>
      </c>
      <c r="C51" s="86">
        <v>333</v>
      </c>
      <c r="D51" s="86">
        <v>440</v>
      </c>
      <c r="E51" s="86">
        <v>546</v>
      </c>
    </row>
    <row r="52" spans="1:5" ht="15.75" thickBot="1">
      <c r="A52" s="46" t="s">
        <v>47</v>
      </c>
      <c r="B52" s="85">
        <v>265</v>
      </c>
      <c r="C52" s="86">
        <v>402</v>
      </c>
      <c r="D52" s="86">
        <v>541</v>
      </c>
      <c r="E52" s="86">
        <v>679</v>
      </c>
    </row>
    <row r="53" spans="1:5" ht="15.75" thickBot="1">
      <c r="A53" s="46" t="s">
        <v>48</v>
      </c>
      <c r="B53" s="85">
        <v>328</v>
      </c>
      <c r="C53" s="86">
        <v>503</v>
      </c>
      <c r="D53" s="86">
        <v>679</v>
      </c>
      <c r="E53" s="86">
        <v>852</v>
      </c>
    </row>
  </sheetData>
  <mergeCells count="8">
    <mergeCell ref="B46:E46"/>
    <mergeCell ref="B50:E50"/>
    <mergeCell ref="B2:E2"/>
    <mergeCell ref="F2:I2"/>
    <mergeCell ref="B1:I1"/>
    <mergeCell ref="B38:E38"/>
    <mergeCell ref="B42:E42"/>
    <mergeCell ref="A7:I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66"/>
  </sheetPr>
  <dimension ref="A1:V36"/>
  <sheetViews>
    <sheetView zoomScale="70" zoomScaleNormal="70" workbookViewId="0">
      <selection activeCell="G9" sqref="G9:G10"/>
    </sheetView>
  </sheetViews>
  <sheetFormatPr defaultColWidth="16.140625" defaultRowHeight="37.5" customHeight="1"/>
  <cols>
    <col min="1" max="9" width="16.140625" style="3"/>
    <col min="10" max="10" width="23.5703125" style="3" customWidth="1"/>
    <col min="11" max="16384" width="16.140625" style="3"/>
  </cols>
  <sheetData>
    <row r="1" spans="1:22" s="6" customFormat="1" ht="37.5" customHeight="1">
      <c r="A1" s="257" t="s">
        <v>12</v>
      </c>
      <c r="B1" s="396" t="s">
        <v>190</v>
      </c>
      <c r="C1" s="397"/>
      <c r="D1" s="397"/>
      <c r="E1" s="397"/>
      <c r="F1" s="397"/>
      <c r="G1" s="397"/>
      <c r="H1" s="397"/>
      <c r="I1" s="397"/>
      <c r="K1" s="262"/>
      <c r="L1" s="262"/>
      <c r="M1" s="262"/>
      <c r="N1" s="271"/>
      <c r="O1" s="271"/>
      <c r="P1" s="271"/>
    </row>
    <row r="2" spans="1:22" ht="37.5" customHeight="1">
      <c r="A2" s="4" t="s">
        <v>8</v>
      </c>
      <c r="B2" s="398" t="s">
        <v>0</v>
      </c>
      <c r="C2" s="398"/>
      <c r="D2" s="398"/>
      <c r="E2" s="398"/>
      <c r="F2" s="398" t="s">
        <v>1</v>
      </c>
      <c r="G2" s="398"/>
      <c r="H2" s="398"/>
      <c r="I2" s="398"/>
      <c r="K2" s="271"/>
      <c r="L2" s="271"/>
      <c r="M2" s="271"/>
      <c r="N2" s="272"/>
      <c r="O2" s="270"/>
      <c r="P2" s="270"/>
    </row>
    <row r="3" spans="1:22" ht="37.5" customHeight="1">
      <c r="A3" s="219" t="s">
        <v>201</v>
      </c>
      <c r="B3" s="259" t="s">
        <v>2</v>
      </c>
      <c r="C3" s="259" t="s">
        <v>3</v>
      </c>
      <c r="D3" s="259" t="s">
        <v>4</v>
      </c>
      <c r="E3" s="259" t="s">
        <v>9</v>
      </c>
      <c r="F3" s="259" t="s">
        <v>2</v>
      </c>
      <c r="G3" s="259" t="s">
        <v>3</v>
      </c>
      <c r="H3" s="259" t="s">
        <v>4</v>
      </c>
      <c r="I3" s="259" t="s">
        <v>9</v>
      </c>
      <c r="K3" s="293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</row>
    <row r="4" spans="1:22" ht="37.5" customHeight="1">
      <c r="A4" s="259" t="s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>
        <f>SUM(B4:I4)</f>
        <v>0</v>
      </c>
      <c r="K4" s="270"/>
      <c r="L4" s="352"/>
      <c r="M4" s="352"/>
      <c r="N4" s="352"/>
      <c r="O4" s="352"/>
      <c r="P4" s="352"/>
      <c r="Q4" s="352"/>
      <c r="R4" s="352"/>
      <c r="S4" s="352"/>
      <c r="T4" s="352"/>
      <c r="U4" s="270"/>
      <c r="V4" s="270"/>
    </row>
    <row r="5" spans="1:22" ht="37.5" customHeight="1">
      <c r="A5" s="259" t="s">
        <v>6</v>
      </c>
      <c r="B5" s="362">
        <v>0</v>
      </c>
      <c r="C5" s="362">
        <v>0</v>
      </c>
      <c r="D5" s="362">
        <v>0</v>
      </c>
      <c r="E5" s="362">
        <v>0</v>
      </c>
      <c r="F5" s="362">
        <v>0</v>
      </c>
      <c r="G5" s="362">
        <v>0</v>
      </c>
      <c r="H5" s="362">
        <v>0</v>
      </c>
      <c r="I5" s="362">
        <v>0</v>
      </c>
      <c r="J5" s="9">
        <f>SUM(B5:I5)</f>
        <v>0</v>
      </c>
      <c r="K5" s="270"/>
      <c r="L5" s="353"/>
      <c r="M5" s="354"/>
      <c r="N5" s="354"/>
      <c r="O5" s="354"/>
      <c r="P5" s="354"/>
      <c r="Q5" s="354"/>
      <c r="R5" s="354"/>
      <c r="S5" s="354"/>
      <c r="T5" s="354"/>
      <c r="U5" s="270"/>
      <c r="V5" s="270"/>
    </row>
    <row r="6" spans="1:22" ht="37.5" customHeight="1">
      <c r="A6" s="259" t="s">
        <v>7</v>
      </c>
      <c r="B6" s="362">
        <v>0</v>
      </c>
      <c r="C6" s="362">
        <v>0</v>
      </c>
      <c r="D6" s="362">
        <v>0</v>
      </c>
      <c r="E6" s="362">
        <v>0</v>
      </c>
      <c r="F6" s="362">
        <v>0</v>
      </c>
      <c r="G6" s="362">
        <v>0</v>
      </c>
      <c r="H6" s="362">
        <v>0</v>
      </c>
      <c r="I6" s="362">
        <v>0</v>
      </c>
      <c r="J6" s="9" t="e">
        <f>J5/12/J4</f>
        <v>#DIV/0!</v>
      </c>
      <c r="K6" s="270"/>
      <c r="L6" s="353"/>
      <c r="M6" s="354"/>
      <c r="N6" s="354"/>
      <c r="O6" s="354"/>
      <c r="P6" s="354"/>
      <c r="Q6" s="354"/>
      <c r="R6" s="354"/>
      <c r="S6" s="354"/>
      <c r="T6" s="354"/>
      <c r="U6" s="270"/>
      <c r="V6" s="270"/>
    </row>
    <row r="7" spans="1:22" ht="37.5" customHeight="1">
      <c r="A7" s="399" t="s">
        <v>170</v>
      </c>
      <c r="B7" s="400"/>
      <c r="C7" s="400"/>
      <c r="D7" s="400"/>
      <c r="E7" s="400"/>
      <c r="F7" s="400"/>
      <c r="G7" s="400"/>
      <c r="H7" s="400"/>
      <c r="I7" s="401"/>
      <c r="J7" s="9"/>
      <c r="K7" s="270"/>
      <c r="L7" s="270"/>
      <c r="M7" s="270"/>
      <c r="N7" s="295"/>
      <c r="O7" s="295"/>
      <c r="P7" s="270"/>
      <c r="Q7" s="270"/>
      <c r="R7" s="270"/>
      <c r="S7" s="270"/>
      <c r="T7" s="270"/>
      <c r="U7" s="270"/>
      <c r="V7" s="270"/>
    </row>
    <row r="8" spans="1:22" ht="37.5" customHeight="1">
      <c r="A8" s="214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8">
        <f>SUM(B8:I8)</f>
        <v>0</v>
      </c>
      <c r="K8" s="270"/>
      <c r="L8" s="314"/>
      <c r="M8" s="314"/>
      <c r="N8" s="314"/>
      <c r="O8" s="314"/>
      <c r="P8" s="314"/>
      <c r="Q8" s="314"/>
      <c r="R8" s="314"/>
      <c r="S8" s="314"/>
      <c r="T8" s="314"/>
      <c r="U8" s="270"/>
      <c r="V8" s="270"/>
    </row>
    <row r="9" spans="1:22" ht="37.5" customHeight="1">
      <c r="A9" s="214" t="s">
        <v>6</v>
      </c>
      <c r="B9" s="362">
        <v>0</v>
      </c>
      <c r="C9" s="362">
        <v>0</v>
      </c>
      <c r="D9" s="362">
        <v>0</v>
      </c>
      <c r="E9" s="362">
        <v>0</v>
      </c>
      <c r="F9" s="362">
        <v>0</v>
      </c>
      <c r="G9" s="362">
        <v>0</v>
      </c>
      <c r="H9" s="362">
        <v>0</v>
      </c>
      <c r="I9" s="362">
        <v>0</v>
      </c>
      <c r="J9" s="9">
        <f>SUM(B9:I9)</f>
        <v>0</v>
      </c>
      <c r="K9" s="270"/>
      <c r="L9" s="315"/>
      <c r="M9" s="316"/>
      <c r="N9" s="316"/>
      <c r="O9" s="316"/>
      <c r="P9" s="316"/>
      <c r="Q9" s="316"/>
      <c r="R9" s="316"/>
      <c r="S9" s="316"/>
      <c r="T9" s="316"/>
      <c r="U9" s="270"/>
      <c r="V9" s="270"/>
    </row>
    <row r="10" spans="1:22" ht="37.5" customHeight="1">
      <c r="A10" s="214" t="s">
        <v>7</v>
      </c>
      <c r="B10" s="362">
        <v>0</v>
      </c>
      <c r="C10" s="362">
        <v>0</v>
      </c>
      <c r="D10" s="362">
        <v>0</v>
      </c>
      <c r="E10" s="362">
        <v>0</v>
      </c>
      <c r="F10" s="362">
        <v>0</v>
      </c>
      <c r="G10" s="362">
        <v>0</v>
      </c>
      <c r="H10" s="362">
        <v>0</v>
      </c>
      <c r="I10" s="362">
        <v>0</v>
      </c>
      <c r="J10" s="9" t="e">
        <f>J9/12/J8</f>
        <v>#DIV/0!</v>
      </c>
      <c r="K10" s="270"/>
      <c r="L10" s="315"/>
      <c r="M10" s="316"/>
      <c r="N10" s="316"/>
      <c r="O10" s="316"/>
      <c r="P10" s="316"/>
      <c r="Q10" s="316"/>
      <c r="R10" s="316"/>
      <c r="S10" s="316"/>
      <c r="T10" s="316"/>
      <c r="U10" s="270"/>
      <c r="V10" s="270"/>
    </row>
    <row r="11" spans="1:22" ht="15" customHeight="1">
      <c r="B11" s="283"/>
      <c r="C11" s="283"/>
      <c r="D11" s="283"/>
      <c r="E11" s="283"/>
      <c r="F11" s="283"/>
      <c r="G11" s="283"/>
      <c r="H11" s="283"/>
      <c r="I11" s="283"/>
      <c r="K11" s="270"/>
      <c r="L11" s="270"/>
      <c r="M11" s="335"/>
      <c r="N11" s="335"/>
      <c r="O11" s="335"/>
      <c r="P11" s="335"/>
      <c r="Q11" s="335"/>
      <c r="R11" s="335"/>
      <c r="S11" s="335"/>
      <c r="T11" s="335"/>
      <c r="U11" s="270"/>
      <c r="V11" s="270"/>
    </row>
    <row r="12" spans="1:22" ht="15" customHeight="1">
      <c r="B12" s="283"/>
      <c r="C12" s="283"/>
      <c r="D12" s="283"/>
      <c r="E12" s="283"/>
      <c r="F12" s="283"/>
      <c r="G12" s="283"/>
      <c r="H12" s="283"/>
      <c r="I12" s="283"/>
      <c r="M12" s="335"/>
      <c r="N12" s="335"/>
      <c r="O12" s="335"/>
      <c r="P12" s="335"/>
      <c r="Q12" s="335"/>
      <c r="R12" s="335"/>
      <c r="S12" s="335"/>
      <c r="T12" s="335"/>
    </row>
    <row r="13" spans="1:22" ht="15" customHeight="1">
      <c r="B13" s="283"/>
      <c r="C13" s="283"/>
      <c r="D13" s="283"/>
      <c r="E13" s="283"/>
      <c r="F13" s="283"/>
      <c r="G13" s="283"/>
      <c r="H13" s="283"/>
      <c r="I13" s="283"/>
    </row>
    <row r="14" spans="1:22" ht="15" customHeight="1"/>
    <row r="15" spans="1:22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22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57</v>
      </c>
      <c r="F16" s="21" t="s">
        <v>58</v>
      </c>
      <c r="G16" s="21" t="s">
        <v>58</v>
      </c>
      <c r="H16" s="21" t="s">
        <v>58</v>
      </c>
      <c r="I16" s="21" t="s">
        <v>58</v>
      </c>
      <c r="J16" s="22"/>
    </row>
    <row r="17" spans="1:10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23</v>
      </c>
      <c r="F17" s="24" t="s">
        <v>58</v>
      </c>
      <c r="G17" s="24" t="s">
        <v>58</v>
      </c>
      <c r="H17" s="24" t="s">
        <v>58</v>
      </c>
      <c r="I17" s="24" t="s">
        <v>58</v>
      </c>
      <c r="J17" s="26"/>
    </row>
    <row r="18" spans="1:10" ht="15">
      <c r="A18" s="27"/>
      <c r="B18" s="269"/>
      <c r="C18" s="269"/>
      <c r="D18" s="269"/>
      <c r="E18" s="269"/>
      <c r="F18" s="269"/>
      <c r="G18" s="269"/>
      <c r="H18" s="269"/>
      <c r="I18" s="269"/>
      <c r="J18" s="269"/>
    </row>
    <row r="19" spans="1:10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ht="15">
      <c r="A20" s="19" t="s">
        <v>26</v>
      </c>
      <c r="B20" s="21" t="s">
        <v>59</v>
      </c>
      <c r="C20" s="21" t="s">
        <v>60</v>
      </c>
      <c r="D20" s="21" t="s">
        <v>61</v>
      </c>
      <c r="E20" s="21" t="s">
        <v>62</v>
      </c>
      <c r="F20" s="21" t="s">
        <v>59</v>
      </c>
      <c r="G20" s="21" t="s">
        <v>60</v>
      </c>
      <c r="H20" s="21" t="s">
        <v>61</v>
      </c>
      <c r="I20" s="21" t="s">
        <v>62</v>
      </c>
      <c r="J20" s="22"/>
    </row>
    <row r="21" spans="1:10" ht="1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32</v>
      </c>
      <c r="G21" s="24" t="s">
        <v>32</v>
      </c>
      <c r="H21" s="24" t="s">
        <v>32</v>
      </c>
      <c r="I21" s="24" t="s">
        <v>32</v>
      </c>
      <c r="J21" s="32"/>
    </row>
    <row r="22" spans="1:10" ht="15">
      <c r="A22" s="27"/>
      <c r="B22" s="269"/>
      <c r="C22" s="269"/>
      <c r="D22" s="269"/>
      <c r="E22" s="269"/>
      <c r="F22" s="269"/>
      <c r="G22" s="269"/>
      <c r="H22" s="269"/>
      <c r="I22" s="269"/>
      <c r="J22" s="269"/>
    </row>
    <row r="23" spans="1:10" ht="15">
      <c r="A23" s="33" t="s">
        <v>33</v>
      </c>
      <c r="B23" s="269"/>
      <c r="C23" s="269"/>
      <c r="D23" s="269"/>
      <c r="E23" s="269"/>
      <c r="F23" s="269"/>
      <c r="G23" s="269"/>
      <c r="H23" s="269"/>
      <c r="I23" s="269"/>
      <c r="J23" s="269"/>
    </row>
    <row r="24" spans="1:10" ht="15"/>
    <row r="25" spans="1:10" ht="21">
      <c r="A25" s="57" t="s">
        <v>63</v>
      </c>
      <c r="B25" s="269"/>
      <c r="C25" s="269"/>
      <c r="D25" s="269"/>
      <c r="E25" s="269"/>
    </row>
    <row r="26" spans="1:10" ht="15.75" thickBot="1">
      <c r="A26" s="269"/>
      <c r="B26" s="269"/>
      <c r="C26" s="269"/>
      <c r="D26" s="269"/>
      <c r="E26" s="269"/>
    </row>
    <row r="27" spans="1:10" ht="15.75" thickBot="1">
      <c r="A27" s="34" t="s">
        <v>34</v>
      </c>
      <c r="B27" s="35" t="s">
        <v>59</v>
      </c>
      <c r="C27" s="35" t="s">
        <v>60</v>
      </c>
      <c r="D27" s="35" t="s">
        <v>61</v>
      </c>
      <c r="E27" s="35" t="s">
        <v>62</v>
      </c>
    </row>
    <row r="28" spans="1:10" ht="102.75" thickBot="1">
      <c r="A28" s="42" t="s">
        <v>64</v>
      </c>
      <c r="B28" s="39">
        <v>500000</v>
      </c>
      <c r="C28" s="39">
        <v>1000000</v>
      </c>
      <c r="D28" s="39">
        <v>1500000</v>
      </c>
      <c r="E28" s="39">
        <v>2000000</v>
      </c>
    </row>
    <row r="29" spans="1:10" ht="102.75" thickBot="1">
      <c r="A29" s="58" t="s">
        <v>65</v>
      </c>
      <c r="B29" s="59">
        <v>500000</v>
      </c>
      <c r="C29" s="59">
        <v>1000000</v>
      </c>
      <c r="D29" s="59">
        <v>1000000</v>
      </c>
      <c r="E29" s="60">
        <v>1000000</v>
      </c>
    </row>
    <row r="30" spans="1:10" ht="141" thickBot="1">
      <c r="A30" s="58" t="s">
        <v>66</v>
      </c>
      <c r="B30" s="59">
        <v>250000</v>
      </c>
      <c r="C30" s="59">
        <v>500000</v>
      </c>
      <c r="D30" s="59">
        <v>500000</v>
      </c>
      <c r="E30" s="60">
        <v>500000</v>
      </c>
    </row>
    <row r="31" spans="1:10" ht="26.25" thickBot="1">
      <c r="A31" s="61" t="s">
        <v>67</v>
      </c>
      <c r="B31" s="62">
        <v>50000</v>
      </c>
      <c r="C31" s="62">
        <v>100000</v>
      </c>
      <c r="D31" s="62">
        <v>100000</v>
      </c>
      <c r="E31" s="63">
        <v>100000</v>
      </c>
    </row>
    <row r="32" spans="1:10" ht="25.5">
      <c r="A32" s="64" t="s">
        <v>68</v>
      </c>
      <c r="B32" s="65">
        <v>228</v>
      </c>
      <c r="C32" s="66">
        <v>435</v>
      </c>
      <c r="D32" s="67">
        <v>538</v>
      </c>
      <c r="E32" s="68">
        <v>725</v>
      </c>
    </row>
    <row r="33" spans="1:5" ht="26.25" thickBot="1">
      <c r="A33" s="69" t="s">
        <v>69</v>
      </c>
      <c r="B33" s="70">
        <v>217</v>
      </c>
      <c r="C33" s="71">
        <v>413</v>
      </c>
      <c r="D33" s="72">
        <v>511</v>
      </c>
      <c r="E33" s="73">
        <v>689</v>
      </c>
    </row>
    <row r="34" spans="1:5" ht="15">
      <c r="A34" s="402" t="s">
        <v>70</v>
      </c>
      <c r="B34" s="403"/>
      <c r="C34" s="403"/>
      <c r="D34" s="403"/>
      <c r="E34" s="404"/>
    </row>
    <row r="35" spans="1:5" ht="15">
      <c r="A35" s="393" t="s">
        <v>71</v>
      </c>
      <c r="B35" s="394"/>
      <c r="C35" s="394"/>
      <c r="D35" s="394"/>
      <c r="E35" s="395"/>
    </row>
    <row r="36" spans="1:5" ht="15.75" thickBot="1">
      <c r="A36" s="74"/>
      <c r="B36" s="75"/>
      <c r="C36" s="75"/>
      <c r="D36" s="75"/>
      <c r="E36" s="76"/>
    </row>
  </sheetData>
  <mergeCells count="6">
    <mergeCell ref="A35:E35"/>
    <mergeCell ref="B1:I1"/>
    <mergeCell ref="B2:E2"/>
    <mergeCell ref="F2:I2"/>
    <mergeCell ref="A7:I7"/>
    <mergeCell ref="A34:E3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72"/>
  <sheetViews>
    <sheetView zoomScale="70" zoomScaleNormal="70" workbookViewId="0">
      <selection activeCell="B9" sqref="B9"/>
    </sheetView>
  </sheetViews>
  <sheetFormatPr defaultColWidth="19.28515625" defaultRowHeight="38.25" customHeight="1"/>
  <cols>
    <col min="1" max="1" width="19.28515625" style="1"/>
    <col min="2" max="2" width="16.7109375" style="1" customWidth="1"/>
    <col min="3" max="4" width="18.5703125" style="1" bestFit="1" customWidth="1"/>
    <col min="5" max="9" width="16.7109375" style="1" customWidth="1"/>
    <col min="10" max="16384" width="19.28515625" style="1"/>
  </cols>
  <sheetData>
    <row r="1" spans="1:24" s="6" customFormat="1" ht="38.25" customHeight="1">
      <c r="A1" s="244" t="s">
        <v>12</v>
      </c>
      <c r="B1" s="386" t="s">
        <v>198</v>
      </c>
      <c r="C1" s="387"/>
      <c r="D1" s="387"/>
      <c r="E1" s="387"/>
      <c r="F1" s="387"/>
      <c r="G1" s="387"/>
      <c r="H1" s="387"/>
      <c r="I1" s="387"/>
      <c r="L1" s="262"/>
      <c r="M1" s="267"/>
      <c r="N1" s="267"/>
      <c r="O1" s="267"/>
      <c r="Q1" s="265"/>
      <c r="R1" s="265"/>
      <c r="S1" s="265"/>
      <c r="T1" s="265"/>
      <c r="U1" s="265"/>
      <c r="V1" s="265"/>
      <c r="W1" s="120"/>
      <c r="X1" s="265"/>
    </row>
    <row r="2" spans="1:24" s="120" customFormat="1" ht="38.25" customHeight="1">
      <c r="A2" s="217" t="s">
        <v>8</v>
      </c>
      <c r="B2" s="366" t="s">
        <v>10</v>
      </c>
      <c r="C2" s="366"/>
      <c r="D2" s="366"/>
      <c r="E2" s="366"/>
      <c r="F2" s="366" t="s">
        <v>11</v>
      </c>
      <c r="G2" s="366"/>
      <c r="H2" s="366"/>
      <c r="I2" s="366"/>
      <c r="L2" s="267"/>
      <c r="M2" s="278"/>
      <c r="N2" s="264"/>
      <c r="O2" s="264"/>
      <c r="P2" s="298"/>
      <c r="Q2" s="299"/>
      <c r="R2" s="299"/>
      <c r="S2" s="299"/>
      <c r="T2" s="299"/>
      <c r="V2" s="266"/>
      <c r="X2" s="266"/>
    </row>
    <row r="3" spans="1:24" s="120" customFormat="1" ht="38.25" customHeight="1">
      <c r="A3" s="219" t="s">
        <v>201</v>
      </c>
      <c r="B3" s="245" t="s">
        <v>2</v>
      </c>
      <c r="C3" s="245" t="s">
        <v>3</v>
      </c>
      <c r="D3" s="245" t="s">
        <v>4</v>
      </c>
      <c r="E3" s="245" t="s">
        <v>9</v>
      </c>
      <c r="F3" s="245" t="s">
        <v>2</v>
      </c>
      <c r="G3" s="245" t="s">
        <v>3</v>
      </c>
      <c r="H3" s="245" t="s">
        <v>4</v>
      </c>
      <c r="I3" s="245" t="s">
        <v>9</v>
      </c>
      <c r="K3" s="264"/>
      <c r="L3" s="264"/>
      <c r="M3" s="349"/>
      <c r="N3" s="349"/>
      <c r="O3" s="349"/>
      <c r="P3" s="349"/>
      <c r="Q3" s="349"/>
      <c r="R3" s="349"/>
      <c r="S3" s="349"/>
      <c r="T3" s="349"/>
      <c r="U3" s="349"/>
      <c r="V3" s="277"/>
      <c r="X3" s="266"/>
    </row>
    <row r="4" spans="1:24" s="120" customFormat="1" ht="38.25" customHeight="1">
      <c r="A4" s="24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4">
        <f>SUM(B4:I4)</f>
        <v>0</v>
      </c>
      <c r="K4" s="264"/>
      <c r="L4" s="331"/>
      <c r="M4" s="350"/>
      <c r="N4" s="351"/>
      <c r="O4" s="351"/>
      <c r="P4" s="351"/>
      <c r="Q4" s="351"/>
      <c r="R4" s="351"/>
      <c r="S4" s="351"/>
      <c r="T4" s="351"/>
      <c r="U4" s="351"/>
    </row>
    <row r="5" spans="1:24" s="120" customFormat="1" ht="38.25" customHeight="1">
      <c r="A5" s="245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15">
        <f>SUM(B5:I5)</f>
        <v>0</v>
      </c>
      <c r="K5" s="264"/>
      <c r="L5" s="332"/>
      <c r="M5" s="350"/>
      <c r="N5" s="351"/>
      <c r="O5" s="351"/>
      <c r="P5" s="351"/>
      <c r="Q5" s="351"/>
      <c r="R5" s="351"/>
      <c r="S5" s="351"/>
      <c r="T5" s="351"/>
      <c r="U5" s="351"/>
    </row>
    <row r="6" spans="1:24" s="120" customFormat="1" ht="38.25" customHeight="1">
      <c r="A6" s="245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5">
        <f>IF(J5=0,0,J5/12/J4)</f>
        <v>0</v>
      </c>
      <c r="K6" s="264"/>
      <c r="L6" s="332"/>
      <c r="M6" s="333"/>
      <c r="N6" s="333"/>
      <c r="O6" s="333"/>
      <c r="P6" s="333"/>
      <c r="Q6" s="333"/>
      <c r="R6" s="333"/>
      <c r="S6" s="333"/>
      <c r="T6" s="333"/>
      <c r="U6" s="264"/>
      <c r="V6" s="264"/>
      <c r="W6" s="264"/>
    </row>
    <row r="7" spans="1:24" s="120" customFormat="1" ht="38.25" customHeight="1">
      <c r="A7" s="370" t="s">
        <v>170</v>
      </c>
      <c r="B7" s="371"/>
      <c r="C7" s="371"/>
      <c r="D7" s="371"/>
      <c r="E7" s="371"/>
      <c r="F7" s="371"/>
      <c r="G7" s="371"/>
      <c r="H7" s="371"/>
      <c r="I7" s="372"/>
      <c r="J7" s="15"/>
      <c r="K7" s="264"/>
      <c r="L7" s="264"/>
      <c r="M7" s="331"/>
      <c r="N7" s="331"/>
      <c r="O7" s="331"/>
      <c r="P7" s="331"/>
      <c r="Q7" s="331"/>
      <c r="R7" s="331"/>
      <c r="S7" s="331"/>
      <c r="T7" s="331"/>
      <c r="U7" s="331"/>
      <c r="V7" s="264"/>
      <c r="W7" s="264"/>
    </row>
    <row r="8" spans="1:24" s="120" customFormat="1" ht="38.25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4">
        <f>SUM(B8:I8)</f>
        <v>0</v>
      </c>
      <c r="K8" s="264"/>
      <c r="L8" s="300"/>
      <c r="M8" s="332"/>
      <c r="N8" s="333"/>
      <c r="O8" s="333"/>
      <c r="P8" s="333"/>
      <c r="Q8" s="333"/>
      <c r="R8" s="333"/>
      <c r="S8" s="333"/>
      <c r="T8" s="333"/>
      <c r="U8" s="333"/>
      <c r="V8" s="264"/>
      <c r="W8" s="264"/>
    </row>
    <row r="9" spans="1:24" s="120" customFormat="1" ht="38.25" customHeight="1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15">
        <f>SUM(B9:I9)</f>
        <v>0</v>
      </c>
      <c r="K9" s="264"/>
      <c r="L9" s="264"/>
      <c r="M9" s="332"/>
      <c r="N9" s="333"/>
      <c r="O9" s="333"/>
      <c r="P9" s="333"/>
      <c r="Q9" s="333"/>
      <c r="R9" s="333"/>
      <c r="S9" s="333"/>
      <c r="T9" s="333"/>
      <c r="U9" s="333"/>
      <c r="V9" s="264"/>
      <c r="W9" s="264"/>
    </row>
    <row r="10" spans="1:24" s="120" customFormat="1" ht="38.25" customHeight="1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5">
        <f>IF(J9=0,0,J9/12/J8)</f>
        <v>0</v>
      </c>
      <c r="K10" s="264"/>
      <c r="L10" s="296"/>
      <c r="M10" s="297"/>
      <c r="N10" s="330"/>
      <c r="O10" s="330"/>
      <c r="P10" s="330"/>
      <c r="Q10" s="330"/>
      <c r="R10" s="330"/>
      <c r="S10" s="330"/>
      <c r="T10" s="330"/>
      <c r="U10" s="330"/>
      <c r="V10" s="264"/>
      <c r="W10" s="264"/>
    </row>
    <row r="11" spans="1:24" ht="15" customHeight="1">
      <c r="B11" s="248"/>
      <c r="C11" s="248"/>
      <c r="D11" s="248"/>
      <c r="E11" s="248"/>
      <c r="F11" s="248"/>
      <c r="G11" s="248"/>
      <c r="H11" s="248"/>
      <c r="I11" s="248"/>
      <c r="L11" s="296"/>
      <c r="M11" s="297"/>
      <c r="N11" s="330"/>
      <c r="O11" s="330"/>
      <c r="P11" s="330"/>
      <c r="Q11" s="330"/>
      <c r="R11" s="330"/>
      <c r="S11" s="330"/>
      <c r="T11" s="330"/>
      <c r="U11" s="330"/>
      <c r="V11" s="282"/>
      <c r="W11" s="282"/>
    </row>
    <row r="12" spans="1:24" ht="15" customHeight="1">
      <c r="B12" s="248"/>
      <c r="C12" s="248"/>
      <c r="D12" s="248"/>
      <c r="E12" s="248"/>
      <c r="F12" s="248"/>
      <c r="G12" s="248"/>
      <c r="H12" s="248"/>
      <c r="I12" s="248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</row>
    <row r="13" spans="1:24" ht="15" customHeight="1">
      <c r="B13" s="248"/>
      <c r="C13" s="248"/>
      <c r="D13" s="248"/>
      <c r="E13" s="248"/>
      <c r="F13" s="248"/>
      <c r="G13" s="248"/>
      <c r="H13" s="248"/>
      <c r="I13" s="248"/>
    </row>
    <row r="14" spans="1:24" ht="15" customHeight="1"/>
    <row r="15" spans="1:24" customFormat="1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1:24" customFormat="1" ht="15">
      <c r="A16" s="19" t="s">
        <v>18</v>
      </c>
      <c r="B16" s="20" t="s">
        <v>20</v>
      </c>
      <c r="C16" s="20" t="s">
        <v>21</v>
      </c>
      <c r="D16" s="20" t="s">
        <v>57</v>
      </c>
      <c r="E16" s="20" t="s">
        <v>20</v>
      </c>
      <c r="F16" s="20" t="s">
        <v>21</v>
      </c>
      <c r="G16" s="20" t="s">
        <v>57</v>
      </c>
      <c r="H16" s="21"/>
      <c r="I16" s="21"/>
      <c r="J16" s="21"/>
      <c r="K16" s="21"/>
      <c r="L16" s="21"/>
      <c r="M16" s="22"/>
    </row>
    <row r="17" spans="1:13" customFormat="1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4"/>
      <c r="I17" s="24"/>
      <c r="J17" s="24"/>
      <c r="K17" s="25"/>
      <c r="L17" s="25"/>
      <c r="M17" s="26"/>
    </row>
    <row r="18" spans="1:13" customFormat="1" ht="15">
      <c r="A18" s="27"/>
    </row>
    <row r="19" spans="1:13" customFormat="1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</row>
    <row r="20" spans="1:13" customFormat="1" ht="15">
      <c r="A20" s="19" t="s">
        <v>26</v>
      </c>
      <c r="B20" s="21" t="s">
        <v>109</v>
      </c>
      <c r="C20" s="21" t="s">
        <v>110</v>
      </c>
      <c r="D20" s="21" t="s">
        <v>111</v>
      </c>
      <c r="E20" s="21" t="s">
        <v>109</v>
      </c>
      <c r="F20" s="21" t="s">
        <v>110</v>
      </c>
      <c r="G20" s="21" t="s">
        <v>111</v>
      </c>
      <c r="H20" s="21"/>
      <c r="I20" s="21"/>
      <c r="J20" s="21"/>
      <c r="K20" s="21"/>
      <c r="L20" s="21"/>
      <c r="M20" s="22"/>
    </row>
    <row r="21" spans="1:13" customFormat="1" ht="1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92"/>
      <c r="I21" s="92"/>
      <c r="J21" s="92"/>
      <c r="K21" s="31"/>
      <c r="L21" s="31"/>
      <c r="M21" s="32"/>
    </row>
    <row r="22" spans="1:13" ht="15"/>
    <row r="23" spans="1:13" ht="15"/>
    <row r="24" spans="1:13" ht="15"/>
    <row r="25" spans="1:13" ht="15"/>
    <row r="26" spans="1:13" ht="15"/>
    <row r="27" spans="1:13" ht="15"/>
    <row r="28" spans="1:13" ht="21.75" thickBot="1">
      <c r="A28" s="105" t="s">
        <v>112</v>
      </c>
      <c r="B28" s="133" t="s">
        <v>109</v>
      </c>
      <c r="C28" s="136" t="s">
        <v>110</v>
      </c>
      <c r="D28" s="106" t="s">
        <v>111</v>
      </c>
      <c r="G28" s="137" t="s">
        <v>113</v>
      </c>
    </row>
    <row r="29" spans="1:13" ht="21">
      <c r="A29" s="107" t="s">
        <v>114</v>
      </c>
      <c r="B29" s="134" t="s">
        <v>115</v>
      </c>
      <c r="C29" s="135" t="s">
        <v>116</v>
      </c>
      <c r="D29" s="108" t="s">
        <v>117</v>
      </c>
      <c r="G29" s="138" t="s">
        <v>118</v>
      </c>
    </row>
    <row r="30" spans="1:13" ht="21">
      <c r="A30" s="109"/>
      <c r="B30" s="135" t="s">
        <v>119</v>
      </c>
      <c r="C30" s="135" t="s">
        <v>119</v>
      </c>
      <c r="D30" s="108" t="s">
        <v>119</v>
      </c>
      <c r="G30" s="139"/>
    </row>
    <row r="31" spans="1:13" ht="152.25">
      <c r="A31" s="110" t="s">
        <v>120</v>
      </c>
      <c r="B31" s="132">
        <v>1000</v>
      </c>
      <c r="C31" s="132">
        <v>2000</v>
      </c>
      <c r="D31" s="111">
        <v>3000</v>
      </c>
      <c r="E31" s="112" t="s">
        <v>121</v>
      </c>
      <c r="G31" s="140">
        <v>500</v>
      </c>
    </row>
    <row r="32" spans="1:13" ht="195.75">
      <c r="A32" s="110" t="s">
        <v>122</v>
      </c>
      <c r="B32" s="132">
        <v>2000</v>
      </c>
      <c r="C32" s="132">
        <v>4000</v>
      </c>
      <c r="D32" s="111">
        <v>6000</v>
      </c>
      <c r="E32" s="112" t="s">
        <v>121</v>
      </c>
      <c r="G32" s="140">
        <v>1000</v>
      </c>
    </row>
    <row r="33" spans="1:10" ht="195.75">
      <c r="A33" s="110" t="s">
        <v>123</v>
      </c>
      <c r="B33" s="132">
        <v>3000</v>
      </c>
      <c r="C33" s="132">
        <v>6000</v>
      </c>
      <c r="D33" s="111">
        <v>9000</v>
      </c>
      <c r="E33" s="112" t="s">
        <v>121</v>
      </c>
      <c r="G33" s="140">
        <v>1500</v>
      </c>
    </row>
    <row r="34" spans="1:10" ht="130.5">
      <c r="A34" s="110" t="s">
        <v>124</v>
      </c>
      <c r="B34" s="132">
        <v>1000</v>
      </c>
      <c r="C34" s="132">
        <v>2000</v>
      </c>
      <c r="D34" s="111">
        <v>3000</v>
      </c>
      <c r="E34" s="112" t="s">
        <v>121</v>
      </c>
      <c r="G34" s="140">
        <v>500</v>
      </c>
    </row>
    <row r="35" spans="1:10" ht="65.25">
      <c r="A35" s="110" t="s">
        <v>125</v>
      </c>
      <c r="B35" s="132">
        <v>500000</v>
      </c>
      <c r="C35" s="132">
        <v>750000</v>
      </c>
      <c r="D35" s="111">
        <v>1000000</v>
      </c>
      <c r="E35" s="112" t="s">
        <v>126</v>
      </c>
      <c r="G35" s="141">
        <v>250000</v>
      </c>
    </row>
    <row r="36" spans="1:10" ht="65.25">
      <c r="A36" s="110" t="s">
        <v>127</v>
      </c>
      <c r="B36" s="132">
        <v>250000</v>
      </c>
      <c r="C36" s="132">
        <v>375000</v>
      </c>
      <c r="D36" s="111">
        <v>500000</v>
      </c>
      <c r="E36" s="112" t="s">
        <v>126</v>
      </c>
      <c r="G36" s="141">
        <v>125000</v>
      </c>
    </row>
    <row r="37" spans="1:10" ht="87">
      <c r="A37" s="110" t="s">
        <v>128</v>
      </c>
      <c r="B37" s="132">
        <v>250000</v>
      </c>
      <c r="C37" s="132">
        <v>375000</v>
      </c>
      <c r="D37" s="111">
        <v>500000</v>
      </c>
      <c r="E37" s="112" t="s">
        <v>126</v>
      </c>
      <c r="G37" s="141">
        <v>125000</v>
      </c>
      <c r="I37" s="21"/>
      <c r="J37" s="21"/>
    </row>
    <row r="38" spans="1:10" ht="21.75">
      <c r="A38" s="113"/>
      <c r="B38" s="113"/>
      <c r="C38" s="113"/>
      <c r="D38" s="113"/>
      <c r="I38" s="142"/>
      <c r="J38" s="142"/>
    </row>
    <row r="39" spans="1:10" ht="21.75">
      <c r="A39" s="114" t="s">
        <v>129</v>
      </c>
      <c r="B39" s="115"/>
      <c r="C39" s="116"/>
      <c r="D39" s="116"/>
      <c r="E39" s="116"/>
      <c r="F39" s="116"/>
      <c r="G39" s="116"/>
      <c r="H39" s="117"/>
      <c r="I39" s="118" t="s">
        <v>130</v>
      </c>
      <c r="J39" s="116"/>
    </row>
    <row r="40" spans="1:10" ht="21.75">
      <c r="A40" s="119"/>
      <c r="B40" s="120"/>
      <c r="C40" s="120"/>
      <c r="D40" s="120"/>
      <c r="E40" s="120"/>
      <c r="F40" s="120"/>
      <c r="G40" s="120"/>
      <c r="H40" s="117"/>
      <c r="I40" s="120"/>
      <c r="J40" s="120"/>
    </row>
    <row r="41" spans="1:10" ht="21.75">
      <c r="A41" s="405" t="s">
        <v>44</v>
      </c>
      <c r="B41" s="407" t="s">
        <v>109</v>
      </c>
      <c r="C41" s="407"/>
      <c r="D41" s="407" t="s">
        <v>110</v>
      </c>
      <c r="E41" s="407"/>
      <c r="F41" s="407" t="s">
        <v>111</v>
      </c>
      <c r="G41" s="407"/>
      <c r="H41" s="121"/>
      <c r="I41" s="247" t="s">
        <v>113</v>
      </c>
      <c r="J41" s="247"/>
    </row>
    <row r="42" spans="1:10" ht="21.75">
      <c r="A42" s="406"/>
      <c r="B42" s="247" t="s">
        <v>131</v>
      </c>
      <c r="C42" s="247" t="s">
        <v>132</v>
      </c>
      <c r="D42" s="247" t="s">
        <v>131</v>
      </c>
      <c r="E42" s="247" t="s">
        <v>132</v>
      </c>
      <c r="F42" s="247" t="s">
        <v>131</v>
      </c>
      <c r="G42" s="247" t="s">
        <v>132</v>
      </c>
      <c r="H42" s="121"/>
      <c r="I42" s="247" t="s">
        <v>131</v>
      </c>
      <c r="J42" s="247" t="s">
        <v>132</v>
      </c>
    </row>
    <row r="43" spans="1:10" ht="21.75">
      <c r="A43" s="122" t="s">
        <v>133</v>
      </c>
      <c r="B43" s="123">
        <v>4188</v>
      </c>
      <c r="C43" s="123">
        <v>349</v>
      </c>
      <c r="D43" s="123">
        <v>7812</v>
      </c>
      <c r="E43" s="123">
        <v>651</v>
      </c>
      <c r="F43" s="123">
        <v>11412</v>
      </c>
      <c r="G43" s="123">
        <v>951</v>
      </c>
      <c r="H43" s="121"/>
      <c r="I43" s="123">
        <v>2100</v>
      </c>
      <c r="J43" s="123">
        <v>175</v>
      </c>
    </row>
    <row r="44" spans="1:10" ht="21.75">
      <c r="A44" s="122" t="s">
        <v>134</v>
      </c>
      <c r="B44" s="123">
        <v>4800</v>
      </c>
      <c r="C44" s="123">
        <v>400</v>
      </c>
      <c r="D44" s="123">
        <v>9024</v>
      </c>
      <c r="E44" s="123">
        <v>752</v>
      </c>
      <c r="F44" s="123">
        <v>13200</v>
      </c>
      <c r="G44" s="123">
        <v>1100</v>
      </c>
      <c r="H44" s="121"/>
      <c r="I44" s="123">
        <v>2400</v>
      </c>
      <c r="J44" s="123">
        <v>200</v>
      </c>
    </row>
    <row r="45" spans="1:10" ht="21.75">
      <c r="A45" s="122" t="s">
        <v>135</v>
      </c>
      <c r="B45" s="123">
        <v>5472</v>
      </c>
      <c r="C45" s="123">
        <v>456</v>
      </c>
      <c r="D45" s="123">
        <v>10356</v>
      </c>
      <c r="E45" s="123">
        <v>863</v>
      </c>
      <c r="F45" s="123">
        <v>15216</v>
      </c>
      <c r="G45" s="123">
        <v>1268</v>
      </c>
      <c r="H45" s="121"/>
      <c r="I45" s="123">
        <v>2724</v>
      </c>
      <c r="J45" s="123">
        <v>227</v>
      </c>
    </row>
    <row r="46" spans="1:10" ht="21.75">
      <c r="A46" s="119"/>
      <c r="B46" s="120"/>
      <c r="C46" s="120"/>
      <c r="D46" s="120"/>
      <c r="E46" s="120"/>
      <c r="F46" s="120"/>
      <c r="G46" s="120"/>
      <c r="H46" s="121"/>
      <c r="I46" s="124"/>
      <c r="J46" s="120"/>
    </row>
    <row r="47" spans="1:10" ht="21.75">
      <c r="A47" s="119"/>
      <c r="B47" s="120"/>
      <c r="C47" s="120"/>
      <c r="D47" s="120"/>
      <c r="E47" s="120"/>
      <c r="F47" s="120"/>
      <c r="G47" s="120"/>
      <c r="H47" s="121"/>
      <c r="I47" s="124"/>
      <c r="J47" s="120"/>
    </row>
    <row r="48" spans="1:10" ht="21.75">
      <c r="A48" s="125" t="s">
        <v>129</v>
      </c>
      <c r="B48" s="126"/>
      <c r="C48" s="120"/>
      <c r="D48" s="120"/>
      <c r="E48" s="120"/>
      <c r="F48" s="120"/>
      <c r="G48" s="120"/>
      <c r="H48" s="121"/>
      <c r="I48" s="126" t="s">
        <v>136</v>
      </c>
      <c r="J48" s="119"/>
    </row>
    <row r="49" spans="1:10" ht="21.75">
      <c r="A49" s="119"/>
      <c r="B49" s="120"/>
      <c r="C49" s="120"/>
      <c r="D49" s="120"/>
      <c r="E49" s="120"/>
      <c r="F49" s="120"/>
      <c r="G49" s="120"/>
      <c r="H49" s="121"/>
      <c r="I49" s="120"/>
      <c r="J49" s="120"/>
    </row>
    <row r="50" spans="1:10" ht="21.75">
      <c r="A50" s="405" t="s">
        <v>44</v>
      </c>
      <c r="B50" s="407" t="s">
        <v>109</v>
      </c>
      <c r="C50" s="407"/>
      <c r="D50" s="407" t="s">
        <v>110</v>
      </c>
      <c r="E50" s="407"/>
      <c r="F50" s="407" t="s">
        <v>111</v>
      </c>
      <c r="G50" s="407"/>
      <c r="H50" s="121"/>
      <c r="I50" s="247" t="s">
        <v>113</v>
      </c>
      <c r="J50" s="247"/>
    </row>
    <row r="51" spans="1:10" ht="21.75">
      <c r="A51" s="406"/>
      <c r="B51" s="247" t="s">
        <v>131</v>
      </c>
      <c r="C51" s="247" t="s">
        <v>132</v>
      </c>
      <c r="D51" s="247" t="s">
        <v>131</v>
      </c>
      <c r="E51" s="247" t="s">
        <v>132</v>
      </c>
      <c r="F51" s="247" t="s">
        <v>131</v>
      </c>
      <c r="G51" s="247" t="s">
        <v>132</v>
      </c>
      <c r="H51" s="121"/>
      <c r="I51" s="247" t="s">
        <v>131</v>
      </c>
      <c r="J51" s="247" t="s">
        <v>132</v>
      </c>
    </row>
    <row r="52" spans="1:10" ht="21.75">
      <c r="A52" s="127" t="s">
        <v>137</v>
      </c>
      <c r="B52" s="123">
        <v>7776</v>
      </c>
      <c r="C52" s="123">
        <v>648</v>
      </c>
      <c r="D52" s="123">
        <v>14448</v>
      </c>
      <c r="E52" s="123">
        <v>1204</v>
      </c>
      <c r="F52" s="123">
        <v>21072</v>
      </c>
      <c r="G52" s="123">
        <v>1756</v>
      </c>
      <c r="H52" s="121"/>
      <c r="I52" s="123">
        <v>3888</v>
      </c>
      <c r="J52" s="123">
        <v>324</v>
      </c>
    </row>
    <row r="53" spans="1:10" ht="21.75">
      <c r="A53" s="127" t="s">
        <v>138</v>
      </c>
      <c r="B53" s="123">
        <v>9000</v>
      </c>
      <c r="C53" s="123">
        <v>750</v>
      </c>
      <c r="D53" s="123">
        <v>16872</v>
      </c>
      <c r="E53" s="123">
        <v>1406</v>
      </c>
      <c r="F53" s="123">
        <v>24720</v>
      </c>
      <c r="G53" s="123">
        <v>2060</v>
      </c>
      <c r="H53" s="121"/>
      <c r="I53" s="123">
        <v>4512</v>
      </c>
      <c r="J53" s="123">
        <v>376</v>
      </c>
    </row>
    <row r="54" spans="1:10" ht="21.75">
      <c r="A54" s="127" t="s">
        <v>139</v>
      </c>
      <c r="B54" s="123">
        <v>10368</v>
      </c>
      <c r="C54" s="123">
        <v>864</v>
      </c>
      <c r="D54" s="123">
        <v>19632</v>
      </c>
      <c r="E54" s="123">
        <v>1636</v>
      </c>
      <c r="F54" s="123">
        <v>28824</v>
      </c>
      <c r="G54" s="123">
        <v>2402</v>
      </c>
      <c r="H54" s="121"/>
      <c r="I54" s="123">
        <v>5184</v>
      </c>
      <c r="J54" s="123">
        <v>432</v>
      </c>
    </row>
    <row r="55" spans="1:10" ht="21.75">
      <c r="A55" s="119"/>
      <c r="B55" s="120"/>
      <c r="C55" s="120"/>
      <c r="D55" s="120"/>
      <c r="E55" s="120"/>
      <c r="F55" s="120"/>
      <c r="G55" s="120"/>
      <c r="H55" s="121"/>
      <c r="I55" s="120"/>
      <c r="J55" s="120"/>
    </row>
    <row r="56" spans="1:10" ht="21.75">
      <c r="A56" s="119"/>
      <c r="B56" s="120"/>
      <c r="C56" s="120"/>
      <c r="D56" s="120"/>
      <c r="E56" s="120"/>
      <c r="F56" s="120"/>
      <c r="G56" s="120"/>
      <c r="H56" s="121"/>
      <c r="I56" s="120"/>
      <c r="J56" s="120"/>
    </row>
    <row r="57" spans="1:10" ht="21.75">
      <c r="A57" s="119"/>
      <c r="B57" s="120"/>
      <c r="C57" s="120"/>
      <c r="D57" s="120"/>
      <c r="E57" s="120"/>
      <c r="F57" s="120"/>
      <c r="G57" s="120"/>
      <c r="H57" s="121"/>
      <c r="I57" s="120"/>
      <c r="J57" s="120"/>
    </row>
    <row r="58" spans="1:10" ht="21.75">
      <c r="A58" s="125" t="s">
        <v>129</v>
      </c>
      <c r="B58" s="126"/>
      <c r="C58" s="120"/>
      <c r="D58" s="120"/>
      <c r="E58" s="120"/>
      <c r="F58" s="120"/>
      <c r="G58" s="120"/>
      <c r="H58" s="121"/>
      <c r="I58" s="126" t="s">
        <v>140</v>
      </c>
      <c r="J58" s="119"/>
    </row>
    <row r="59" spans="1:10" ht="21.75">
      <c r="A59" s="119"/>
      <c r="B59" s="120"/>
      <c r="C59" s="120"/>
      <c r="D59" s="120"/>
      <c r="E59" s="120"/>
      <c r="F59" s="120"/>
      <c r="G59" s="120"/>
      <c r="H59" s="121"/>
      <c r="I59" s="120"/>
      <c r="J59" s="120"/>
    </row>
    <row r="60" spans="1:10" ht="21.75">
      <c r="A60" s="405" t="s">
        <v>44</v>
      </c>
      <c r="B60" s="407" t="s">
        <v>109</v>
      </c>
      <c r="C60" s="407"/>
      <c r="D60" s="407" t="s">
        <v>110</v>
      </c>
      <c r="E60" s="407"/>
      <c r="F60" s="407" t="s">
        <v>111</v>
      </c>
      <c r="G60" s="407"/>
      <c r="H60" s="121"/>
      <c r="I60" s="247" t="s">
        <v>113</v>
      </c>
      <c r="J60" s="247"/>
    </row>
    <row r="61" spans="1:10" ht="21.75">
      <c r="A61" s="406"/>
      <c r="B61" s="247" t="s">
        <v>131</v>
      </c>
      <c r="C61" s="247" t="s">
        <v>132</v>
      </c>
      <c r="D61" s="247" t="s">
        <v>131</v>
      </c>
      <c r="E61" s="247" t="s">
        <v>132</v>
      </c>
      <c r="F61" s="247" t="s">
        <v>131</v>
      </c>
      <c r="G61" s="247" t="s">
        <v>132</v>
      </c>
      <c r="H61" s="121"/>
      <c r="I61" s="247" t="s">
        <v>131</v>
      </c>
      <c r="J61" s="247" t="s">
        <v>132</v>
      </c>
    </row>
    <row r="62" spans="1:10" ht="21.75">
      <c r="A62" s="122" t="s">
        <v>141</v>
      </c>
      <c r="B62" s="128">
        <v>3887.9953999999998</v>
      </c>
      <c r="C62" s="128">
        <v>323.99961666666667</v>
      </c>
      <c r="D62" s="128">
        <v>7223.9961999999996</v>
      </c>
      <c r="E62" s="129">
        <v>601.99968333333334</v>
      </c>
      <c r="F62" s="129">
        <v>10536.0023</v>
      </c>
      <c r="G62" s="129">
        <v>878.00019166666664</v>
      </c>
      <c r="H62" s="121"/>
      <c r="I62" s="128">
        <v>1943.9949999999999</v>
      </c>
      <c r="J62" s="128">
        <v>161.99958333333333</v>
      </c>
    </row>
    <row r="63" spans="1:10" ht="21.75">
      <c r="A63" s="122" t="s">
        <v>142</v>
      </c>
      <c r="B63" s="128">
        <v>4500</v>
      </c>
      <c r="C63" s="128">
        <v>375</v>
      </c>
      <c r="D63" s="128">
        <v>8436</v>
      </c>
      <c r="E63" s="129">
        <v>703</v>
      </c>
      <c r="F63" s="129">
        <v>12360</v>
      </c>
      <c r="G63" s="129">
        <v>1030</v>
      </c>
      <c r="H63" s="121"/>
      <c r="I63" s="128">
        <v>2256</v>
      </c>
      <c r="J63" s="128">
        <v>188</v>
      </c>
    </row>
    <row r="64" spans="1:10" ht="21.75">
      <c r="A64" s="122" t="s">
        <v>143</v>
      </c>
      <c r="B64" s="128">
        <v>5184</v>
      </c>
      <c r="C64" s="128">
        <v>432</v>
      </c>
      <c r="D64" s="128">
        <v>9816</v>
      </c>
      <c r="E64" s="129">
        <v>818</v>
      </c>
      <c r="F64" s="129">
        <v>14412</v>
      </c>
      <c r="G64" s="129">
        <v>1201</v>
      </c>
      <c r="H64" s="121"/>
      <c r="I64" s="128">
        <v>2592</v>
      </c>
      <c r="J64" s="128">
        <v>216</v>
      </c>
    </row>
    <row r="65" spans="1:10" ht="21.75">
      <c r="A65" s="119"/>
      <c r="B65" s="120"/>
      <c r="C65" s="120"/>
      <c r="D65" s="120"/>
      <c r="E65" s="120"/>
      <c r="F65" s="120"/>
      <c r="G65" s="120"/>
      <c r="H65" s="121"/>
      <c r="I65" s="120"/>
      <c r="J65" s="120"/>
    </row>
    <row r="66" spans="1:10" ht="21.75">
      <c r="A66" s="125" t="s">
        <v>129</v>
      </c>
      <c r="B66" s="126"/>
      <c r="C66" s="120"/>
      <c r="D66" s="120"/>
      <c r="E66" s="120"/>
      <c r="F66" s="120"/>
      <c r="G66" s="120"/>
      <c r="H66" s="121"/>
      <c r="I66" s="126" t="s">
        <v>144</v>
      </c>
      <c r="J66" s="119"/>
    </row>
    <row r="67" spans="1:10" ht="21.75">
      <c r="A67" s="119"/>
      <c r="B67" s="120"/>
      <c r="C67" s="120"/>
      <c r="D67" s="120"/>
      <c r="E67" s="120"/>
      <c r="F67" s="120"/>
      <c r="G67" s="120"/>
      <c r="H67" s="121"/>
      <c r="I67" s="120"/>
      <c r="J67" s="120"/>
    </row>
    <row r="68" spans="1:10" ht="21.75">
      <c r="A68" s="405" t="s">
        <v>44</v>
      </c>
      <c r="B68" s="407" t="s">
        <v>109</v>
      </c>
      <c r="C68" s="407"/>
      <c r="D68" s="407" t="s">
        <v>110</v>
      </c>
      <c r="E68" s="407"/>
      <c r="F68" s="407" t="s">
        <v>111</v>
      </c>
      <c r="G68" s="407"/>
      <c r="H68" s="121"/>
      <c r="I68" s="247" t="s">
        <v>113</v>
      </c>
      <c r="J68" s="247"/>
    </row>
    <row r="69" spans="1:10" ht="21.75">
      <c r="A69" s="406"/>
      <c r="B69" s="247" t="s">
        <v>131</v>
      </c>
      <c r="C69" s="247" t="s">
        <v>132</v>
      </c>
      <c r="D69" s="247" t="s">
        <v>131</v>
      </c>
      <c r="E69" s="247" t="s">
        <v>132</v>
      </c>
      <c r="F69" s="247" t="s">
        <v>131</v>
      </c>
      <c r="G69" s="247" t="s">
        <v>132</v>
      </c>
      <c r="H69" s="121"/>
      <c r="I69" s="247" t="s">
        <v>131</v>
      </c>
      <c r="J69" s="247" t="s">
        <v>132</v>
      </c>
    </row>
    <row r="70" spans="1:10" ht="21.75">
      <c r="A70" s="130" t="s">
        <v>145</v>
      </c>
      <c r="B70" s="123">
        <v>8388</v>
      </c>
      <c r="C70" s="123">
        <v>699</v>
      </c>
      <c r="D70" s="123">
        <v>15660</v>
      </c>
      <c r="E70" s="123">
        <v>1305</v>
      </c>
      <c r="F70" s="123">
        <v>22896</v>
      </c>
      <c r="G70" s="123">
        <v>1908</v>
      </c>
      <c r="H70" s="121"/>
      <c r="I70" s="123">
        <v>4200</v>
      </c>
      <c r="J70" s="123">
        <v>350</v>
      </c>
    </row>
    <row r="71" spans="1:10" ht="21.75">
      <c r="A71" s="130" t="s">
        <v>146</v>
      </c>
      <c r="B71" s="123">
        <v>9072</v>
      </c>
      <c r="C71" s="123">
        <v>756</v>
      </c>
      <c r="D71" s="123">
        <v>17040</v>
      </c>
      <c r="E71" s="123">
        <v>1420</v>
      </c>
      <c r="F71" s="123">
        <v>24948</v>
      </c>
      <c r="G71" s="123">
        <v>2079</v>
      </c>
      <c r="H71" s="121"/>
      <c r="I71" s="123">
        <v>4536</v>
      </c>
      <c r="J71" s="123">
        <v>378</v>
      </c>
    </row>
    <row r="72" spans="1:10" ht="21.75">
      <c r="A72" s="130" t="s">
        <v>147</v>
      </c>
      <c r="B72" s="123">
        <v>9684</v>
      </c>
      <c r="C72" s="123">
        <v>807</v>
      </c>
      <c r="D72" s="123">
        <v>18252</v>
      </c>
      <c r="E72" s="123">
        <v>1521</v>
      </c>
      <c r="F72" s="123">
        <v>26772</v>
      </c>
      <c r="G72" s="123">
        <v>2231</v>
      </c>
      <c r="H72" s="131"/>
      <c r="I72" s="123">
        <v>4848</v>
      </c>
      <c r="J72" s="123">
        <v>404</v>
      </c>
    </row>
  </sheetData>
  <mergeCells count="20">
    <mergeCell ref="B1:I1"/>
    <mergeCell ref="B2:E2"/>
    <mergeCell ref="F2:I2"/>
    <mergeCell ref="A7:I7"/>
    <mergeCell ref="A41:A42"/>
    <mergeCell ref="B41:C41"/>
    <mergeCell ref="D41:E41"/>
    <mergeCell ref="F41:G41"/>
    <mergeCell ref="A68:A69"/>
    <mergeCell ref="B68:C68"/>
    <mergeCell ref="D68:E68"/>
    <mergeCell ref="F68:G68"/>
    <mergeCell ref="A50:A51"/>
    <mergeCell ref="B50:C50"/>
    <mergeCell ref="D50:E50"/>
    <mergeCell ref="F50:G50"/>
    <mergeCell ref="A60:A61"/>
    <mergeCell ref="B60:C60"/>
    <mergeCell ref="D60:E60"/>
    <mergeCell ref="F60:G6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40"/>
  <sheetViews>
    <sheetView zoomScale="70" zoomScaleNormal="70" workbookViewId="0">
      <selection activeCell="H6" sqref="H6"/>
    </sheetView>
  </sheetViews>
  <sheetFormatPr defaultColWidth="19.28515625" defaultRowHeight="38.25" customHeight="1"/>
  <cols>
    <col min="1" max="1" width="19.28515625" style="1"/>
    <col min="2" max="7" width="16.7109375" style="1" customWidth="1"/>
    <col min="8" max="16384" width="19.28515625" style="1"/>
  </cols>
  <sheetData>
    <row r="1" spans="1:20" s="6" customFormat="1" ht="38.25" customHeight="1">
      <c r="A1" s="257" t="s">
        <v>12</v>
      </c>
      <c r="B1" s="386" t="s">
        <v>199</v>
      </c>
      <c r="C1" s="387"/>
      <c r="D1" s="387"/>
      <c r="E1" s="387"/>
      <c r="F1" s="387"/>
      <c r="G1" s="387"/>
      <c r="K1" s="275"/>
      <c r="L1" s="262"/>
      <c r="M1" s="275"/>
    </row>
    <row r="2" spans="1:20" s="120" customFormat="1" ht="38.25" customHeight="1">
      <c r="A2" s="217" t="s">
        <v>8</v>
      </c>
      <c r="B2" s="366" t="s">
        <v>10</v>
      </c>
      <c r="C2" s="366"/>
      <c r="D2" s="366"/>
      <c r="E2" s="366" t="s">
        <v>11</v>
      </c>
      <c r="F2" s="366"/>
      <c r="G2" s="366"/>
      <c r="I2" s="116"/>
      <c r="J2" s="346"/>
      <c r="K2" s="346"/>
      <c r="L2" s="346"/>
      <c r="M2" s="346"/>
      <c r="N2" s="346"/>
      <c r="O2" s="346"/>
      <c r="P2" s="346"/>
    </row>
    <row r="3" spans="1:20" s="120" customFormat="1" ht="38.25" customHeight="1">
      <c r="A3" s="219" t="s">
        <v>201</v>
      </c>
      <c r="B3" s="258" t="s">
        <v>2</v>
      </c>
      <c r="C3" s="258" t="s">
        <v>3</v>
      </c>
      <c r="D3" s="258" t="s">
        <v>4</v>
      </c>
      <c r="E3" s="258" t="s">
        <v>2</v>
      </c>
      <c r="F3" s="258" t="s">
        <v>3</v>
      </c>
      <c r="G3" s="258" t="s">
        <v>4</v>
      </c>
      <c r="I3" s="264"/>
      <c r="J3" s="347"/>
      <c r="K3" s="348"/>
      <c r="L3" s="348"/>
      <c r="M3" s="348"/>
      <c r="N3" s="348"/>
      <c r="O3" s="348"/>
      <c r="P3" s="348"/>
      <c r="Q3" s="264"/>
    </row>
    <row r="4" spans="1:20" s="120" customFormat="1" ht="38.25" customHeight="1">
      <c r="A4" s="25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4">
        <f>SUM(B4:G4)</f>
        <v>0</v>
      </c>
      <c r="I4" s="264"/>
      <c r="J4" s="347"/>
      <c r="K4" s="311"/>
      <c r="L4" s="311"/>
      <c r="M4" s="311"/>
      <c r="N4" s="311"/>
      <c r="O4" s="311"/>
      <c r="P4" s="311"/>
      <c r="Q4" s="311"/>
      <c r="R4" s="264"/>
      <c r="S4" s="264"/>
      <c r="T4" s="264"/>
    </row>
    <row r="5" spans="1:20" s="120" customFormat="1" ht="38.25" customHeight="1">
      <c r="A5" s="258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15">
        <f>SUM(B5:G5)</f>
        <v>0</v>
      </c>
      <c r="I5" s="264"/>
      <c r="J5" s="312"/>
      <c r="K5" s="312"/>
      <c r="L5" s="313"/>
      <c r="M5" s="313"/>
      <c r="N5" s="313"/>
      <c r="O5" s="313"/>
      <c r="P5" s="313"/>
      <c r="Q5" s="313"/>
      <c r="R5" s="264"/>
      <c r="S5" s="264"/>
      <c r="T5" s="264"/>
    </row>
    <row r="6" spans="1:20" s="120" customFormat="1" ht="38.25" customHeight="1">
      <c r="A6" s="258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15">
        <f>IF(H5=0,0,H5/12/H4)</f>
        <v>0</v>
      </c>
      <c r="I6" s="264"/>
      <c r="J6" s="312"/>
      <c r="K6" s="312"/>
      <c r="L6" s="313"/>
      <c r="M6" s="313"/>
      <c r="N6" s="313"/>
      <c r="O6" s="313"/>
      <c r="P6" s="313"/>
      <c r="Q6" s="313"/>
      <c r="R6" s="264"/>
      <c r="S6" s="264"/>
      <c r="T6" s="264"/>
    </row>
    <row r="7" spans="1:20" s="120" customFormat="1" ht="38.25" customHeight="1">
      <c r="A7" s="370" t="s">
        <v>170</v>
      </c>
      <c r="B7" s="371"/>
      <c r="C7" s="371"/>
      <c r="D7" s="371"/>
      <c r="E7" s="371"/>
      <c r="F7" s="371"/>
      <c r="G7" s="371"/>
      <c r="H7" s="15"/>
      <c r="I7" s="264"/>
      <c r="J7" s="275"/>
      <c r="K7" s="311"/>
      <c r="L7" s="311"/>
      <c r="M7" s="311"/>
      <c r="N7" s="311"/>
      <c r="O7" s="311"/>
      <c r="P7" s="311"/>
      <c r="Q7" s="311"/>
      <c r="R7" s="264"/>
      <c r="S7" s="264"/>
      <c r="T7" s="264"/>
    </row>
    <row r="8" spans="1:20" s="120" customFormat="1" ht="38.25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4">
        <f>SUM(B8:G8)</f>
        <v>0</v>
      </c>
      <c r="I8" s="264"/>
      <c r="J8" s="276"/>
      <c r="K8" s="312"/>
      <c r="L8" s="313"/>
      <c r="M8" s="313"/>
      <c r="N8" s="313"/>
      <c r="O8" s="313"/>
      <c r="P8" s="313"/>
      <c r="Q8" s="313"/>
      <c r="R8" s="264"/>
      <c r="S8" s="264"/>
    </row>
    <row r="9" spans="1:20" s="120" customFormat="1" ht="38.25" customHeight="1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15">
        <f>SUM(B9:G9)</f>
        <v>0</v>
      </c>
      <c r="I9" s="264"/>
      <c r="J9" s="276"/>
      <c r="K9" s="312"/>
      <c r="L9" s="313"/>
      <c r="M9" s="313"/>
      <c r="N9" s="313"/>
      <c r="O9" s="313"/>
      <c r="P9" s="313"/>
      <c r="Q9" s="313"/>
      <c r="R9" s="264"/>
      <c r="S9" s="264"/>
    </row>
    <row r="10" spans="1:20" s="120" customFormat="1" ht="38.25" customHeight="1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15">
        <f>IF(H9=0,0,H9/12/H8)</f>
        <v>0</v>
      </c>
      <c r="I10" s="264"/>
      <c r="J10" s="264"/>
      <c r="K10" s="312"/>
      <c r="L10" s="329"/>
      <c r="M10" s="329"/>
      <c r="N10" s="329"/>
      <c r="O10" s="329"/>
      <c r="P10" s="329"/>
      <c r="Q10" s="329"/>
      <c r="R10" s="264"/>
      <c r="S10" s="264"/>
    </row>
    <row r="11" spans="1:20" ht="15" customHeight="1">
      <c r="B11" s="301"/>
      <c r="C11" s="301"/>
      <c r="D11" s="301"/>
      <c r="E11" s="301"/>
      <c r="F11" s="301"/>
      <c r="G11" s="301"/>
      <c r="J11" s="282"/>
      <c r="K11" s="282"/>
      <c r="L11" s="329"/>
      <c r="M11" s="329"/>
      <c r="N11" s="329"/>
      <c r="O11" s="329"/>
      <c r="P11" s="329"/>
      <c r="Q11" s="329"/>
      <c r="R11" s="282"/>
    </row>
    <row r="12" spans="1:20" ht="15" customHeight="1">
      <c r="B12" s="301"/>
      <c r="C12" s="301"/>
      <c r="D12" s="301"/>
      <c r="E12" s="301"/>
      <c r="F12" s="301"/>
      <c r="G12" s="301"/>
      <c r="J12" s="282"/>
      <c r="K12" s="282"/>
      <c r="L12" s="282"/>
      <c r="M12" s="282"/>
      <c r="N12" s="282"/>
      <c r="O12" s="282"/>
      <c r="P12" s="282"/>
      <c r="Q12" s="282"/>
      <c r="R12" s="282"/>
    </row>
    <row r="13" spans="1:20" ht="15" customHeight="1">
      <c r="B13" s="301"/>
      <c r="C13" s="301"/>
      <c r="D13" s="301"/>
      <c r="E13" s="301"/>
      <c r="F13" s="301"/>
      <c r="G13" s="301"/>
    </row>
    <row r="14" spans="1:20" ht="15" customHeight="1"/>
    <row r="15" spans="1:20" customFormat="1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7"/>
      <c r="K15" s="18"/>
    </row>
    <row r="16" spans="1:20" customFormat="1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1"/>
      <c r="I16" s="21"/>
      <c r="J16" s="21"/>
      <c r="K16" s="22"/>
    </row>
    <row r="17" spans="1:11" customFormat="1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4"/>
      <c r="I17" s="25"/>
      <c r="J17" s="25"/>
      <c r="K17" s="26"/>
    </row>
    <row r="18" spans="1:11" customFormat="1" ht="15">
      <c r="A18" s="27"/>
    </row>
    <row r="19" spans="1:11" customFormat="1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29"/>
      <c r="K19" s="30"/>
    </row>
    <row r="20" spans="1:11" customFormat="1" ht="15">
      <c r="A20" s="19" t="s">
        <v>26</v>
      </c>
      <c r="B20" s="21" t="s">
        <v>171</v>
      </c>
      <c r="C20" s="21" t="s">
        <v>172</v>
      </c>
      <c r="D20" s="21" t="s">
        <v>173</v>
      </c>
      <c r="E20" s="21" t="s">
        <v>171</v>
      </c>
      <c r="F20" s="21" t="s">
        <v>172</v>
      </c>
      <c r="G20" s="21" t="s">
        <v>173</v>
      </c>
      <c r="H20" s="21"/>
      <c r="I20" s="21"/>
      <c r="J20" s="21"/>
      <c r="K20" s="22"/>
    </row>
    <row r="21" spans="1:11" customFormat="1" ht="1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92"/>
      <c r="I21" s="31"/>
      <c r="J21" s="31"/>
      <c r="K21" s="32"/>
    </row>
    <row r="22" spans="1:11" ht="15"/>
    <row r="23" spans="1:11" ht="15"/>
    <row r="24" spans="1:11" ht="15.75" thickBot="1"/>
    <row r="25" spans="1:11" ht="21.75" thickBot="1">
      <c r="A25" s="220" t="s">
        <v>91</v>
      </c>
      <c r="B25" s="220" t="s">
        <v>2</v>
      </c>
      <c r="C25" s="220" t="s">
        <v>3</v>
      </c>
      <c r="D25" s="220" t="s">
        <v>4</v>
      </c>
    </row>
    <row r="26" spans="1:11" ht="87.75" thickBot="1">
      <c r="A26" s="221" t="s">
        <v>174</v>
      </c>
      <c r="B26" s="222">
        <v>1000000</v>
      </c>
      <c r="C26" s="222">
        <v>1500000</v>
      </c>
      <c r="D26" s="222">
        <v>2000000</v>
      </c>
    </row>
    <row r="27" spans="1:11" ht="131.25" thickBot="1">
      <c r="A27" s="221" t="s">
        <v>175</v>
      </c>
      <c r="B27" s="222">
        <v>1000000</v>
      </c>
      <c r="C27" s="222">
        <v>1500000</v>
      </c>
      <c r="D27" s="222">
        <v>2000000</v>
      </c>
    </row>
    <row r="28" spans="1:11" ht="131.25" thickBot="1">
      <c r="A28" s="223" t="s">
        <v>176</v>
      </c>
      <c r="B28" s="222">
        <v>500000</v>
      </c>
      <c r="C28" s="222">
        <v>750000</v>
      </c>
      <c r="D28" s="222">
        <v>1000000</v>
      </c>
    </row>
    <row r="29" spans="1:11" ht="44.25" thickBot="1">
      <c r="A29" s="221" t="s">
        <v>177</v>
      </c>
      <c r="B29" s="222">
        <v>20000</v>
      </c>
      <c r="C29" s="222">
        <v>30000</v>
      </c>
      <c r="D29" s="222">
        <v>40000</v>
      </c>
    </row>
    <row r="30" spans="1:11" ht="22.5" thickBot="1">
      <c r="A30" s="221" t="s">
        <v>178</v>
      </c>
      <c r="B30" s="222">
        <v>20000</v>
      </c>
      <c r="C30" s="222">
        <v>30000</v>
      </c>
      <c r="D30" s="222">
        <v>40000</v>
      </c>
    </row>
    <row r="31" spans="1:11" ht="87.75" thickBot="1">
      <c r="A31" s="221" t="s">
        <v>179</v>
      </c>
      <c r="B31" s="222">
        <v>20000</v>
      </c>
      <c r="C31" s="222">
        <v>30000</v>
      </c>
      <c r="D31" s="222">
        <v>40000</v>
      </c>
    </row>
    <row r="32" spans="1:11" ht="22.5" thickBot="1">
      <c r="A32" s="224"/>
      <c r="B32" s="225"/>
      <c r="C32" s="225"/>
      <c r="D32" s="226"/>
    </row>
    <row r="33" spans="1:4" ht="21.75" thickBot="1">
      <c r="A33" s="227" t="s">
        <v>180</v>
      </c>
      <c r="B33" s="220" t="s">
        <v>2</v>
      </c>
      <c r="C33" s="220" t="s">
        <v>3</v>
      </c>
      <c r="D33" s="220" t="s">
        <v>4</v>
      </c>
    </row>
    <row r="34" spans="1:4" ht="21.75" thickBot="1">
      <c r="A34" s="228" t="s">
        <v>181</v>
      </c>
      <c r="B34" s="229" t="s">
        <v>92</v>
      </c>
      <c r="C34" s="229" t="s">
        <v>92</v>
      </c>
      <c r="D34" s="229" t="s">
        <v>92</v>
      </c>
    </row>
    <row r="35" spans="1:4" ht="22.5" thickBot="1">
      <c r="A35" s="230" t="s">
        <v>182</v>
      </c>
      <c r="B35" s="231">
        <v>450</v>
      </c>
      <c r="C35" s="232">
        <v>575</v>
      </c>
      <c r="D35" s="232">
        <v>700</v>
      </c>
    </row>
    <row r="36" spans="1:4" ht="22.5" thickBot="1">
      <c r="A36" s="230" t="s">
        <v>183</v>
      </c>
      <c r="B36" s="231">
        <f>B35*12</f>
        <v>5400</v>
      </c>
      <c r="C36" s="231">
        <f>C35*12</f>
        <v>6900</v>
      </c>
      <c r="D36" s="231">
        <f>D35*12</f>
        <v>8400</v>
      </c>
    </row>
    <row r="37" spans="1:4" ht="21.75">
      <c r="A37" s="224"/>
      <c r="B37" s="226"/>
      <c r="C37" s="226"/>
      <c r="D37" s="226"/>
    </row>
    <row r="38" spans="1:4" ht="21.75">
      <c r="A38" s="233" t="s">
        <v>184</v>
      </c>
      <c r="B38" s="234"/>
      <c r="C38" s="225"/>
      <c r="D38" s="226"/>
    </row>
    <row r="39" spans="1:4" ht="21.75">
      <c r="A39" s="235" t="s">
        <v>185</v>
      </c>
      <c r="B39" s="236"/>
      <c r="C39" s="225"/>
      <c r="D39" s="226"/>
    </row>
    <row r="40" spans="1:4" ht="21.75">
      <c r="A40" s="235" t="s">
        <v>186</v>
      </c>
      <c r="B40" s="226"/>
      <c r="C40" s="226"/>
      <c r="D40" s="226"/>
    </row>
  </sheetData>
  <mergeCells count="4">
    <mergeCell ref="B1:G1"/>
    <mergeCell ref="B2:D2"/>
    <mergeCell ref="E2:G2"/>
    <mergeCell ref="A7:G7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3"/>
  <sheetViews>
    <sheetView tabSelected="1" zoomScale="70" zoomScaleNormal="70" workbookViewId="0">
      <selection activeCell="C6" sqref="C6"/>
    </sheetView>
  </sheetViews>
  <sheetFormatPr defaultColWidth="19.28515625" defaultRowHeight="38.25" customHeight="1"/>
  <cols>
    <col min="1" max="1" width="25.5703125" style="1" bestFit="1" customWidth="1"/>
    <col min="2" max="2" width="26" style="1" customWidth="1"/>
    <col min="3" max="16384" width="19.28515625" style="1"/>
  </cols>
  <sheetData>
    <row r="1" spans="1:11" s="6" customFormat="1" ht="38.25" customHeight="1">
      <c r="A1" s="303" t="s">
        <v>12</v>
      </c>
      <c r="B1" s="341" t="s">
        <v>200</v>
      </c>
      <c r="F1" s="275"/>
      <c r="G1" s="262"/>
      <c r="H1" s="275"/>
    </row>
    <row r="2" spans="1:11" s="120" customFormat="1" ht="38.25" customHeight="1">
      <c r="A2" s="217" t="s">
        <v>8</v>
      </c>
      <c r="B2" s="304" t="s">
        <v>187</v>
      </c>
      <c r="D2" s="116"/>
      <c r="E2" s="116"/>
      <c r="F2" s="276"/>
      <c r="G2" s="264"/>
      <c r="H2" s="276"/>
    </row>
    <row r="3" spans="1:11" s="120" customFormat="1" ht="38.25" customHeight="1">
      <c r="A3" s="219" t="s">
        <v>201</v>
      </c>
      <c r="B3" s="304" t="s">
        <v>2</v>
      </c>
      <c r="D3" s="264"/>
      <c r="E3" s="268"/>
      <c r="F3" s="276"/>
      <c r="G3" s="268"/>
      <c r="H3" s="276"/>
      <c r="I3" s="264"/>
      <c r="J3" s="264"/>
      <c r="K3" s="264"/>
    </row>
    <row r="4" spans="1:11" s="120" customFormat="1" ht="38.25" customHeight="1">
      <c r="A4" s="304" t="s">
        <v>5</v>
      </c>
      <c r="B4" s="11">
        <v>0</v>
      </c>
      <c r="C4" s="14">
        <f>SUM(B4)</f>
        <v>0</v>
      </c>
      <c r="D4" s="264"/>
      <c r="E4" s="275"/>
      <c r="F4" s="268"/>
      <c r="G4" s="268"/>
      <c r="H4" s="268"/>
      <c r="J4" s="268"/>
      <c r="K4" s="268"/>
    </row>
    <row r="5" spans="1:11" s="120" customFormat="1" ht="38.25" customHeight="1">
      <c r="A5" s="304" t="s">
        <v>6</v>
      </c>
      <c r="B5" s="10">
        <v>0</v>
      </c>
      <c r="C5" s="15">
        <f>SUM(B5)</f>
        <v>0</v>
      </c>
      <c r="D5" s="264"/>
      <c r="E5" s="307"/>
      <c r="F5" s="305"/>
      <c r="G5" s="305"/>
      <c r="H5" s="305"/>
      <c r="J5" s="305"/>
      <c r="K5" s="305"/>
    </row>
    <row r="6" spans="1:11" s="120" customFormat="1" ht="38.25" customHeight="1">
      <c r="A6" s="304" t="s">
        <v>7</v>
      </c>
      <c r="B6" s="10">
        <v>0</v>
      </c>
      <c r="C6" s="15">
        <f>IF(C5=0,0,C5/12/C4)</f>
        <v>0</v>
      </c>
      <c r="D6" s="264"/>
      <c r="E6" s="275"/>
      <c r="F6" s="305"/>
      <c r="G6" s="305"/>
      <c r="H6" s="305"/>
      <c r="I6" s="305"/>
      <c r="J6" s="305"/>
      <c r="K6" s="305"/>
    </row>
    <row r="7" spans="1:11" s="120" customFormat="1" ht="38.25" customHeight="1">
      <c r="A7" s="370" t="s">
        <v>170</v>
      </c>
      <c r="B7" s="371"/>
      <c r="C7" s="15"/>
      <c r="D7" s="264"/>
      <c r="E7" s="276"/>
      <c r="F7" s="274"/>
      <c r="G7" s="275"/>
      <c r="H7" s="264"/>
      <c r="I7" s="264"/>
      <c r="J7" s="264"/>
      <c r="K7" s="264"/>
    </row>
    <row r="8" spans="1:11" s="120" customFormat="1" ht="38.25" customHeight="1">
      <c r="A8" s="216" t="s">
        <v>5</v>
      </c>
      <c r="B8" s="11">
        <v>0</v>
      </c>
      <c r="C8" s="14">
        <f>SUM(B8)</f>
        <v>0</v>
      </c>
      <c r="D8" s="264"/>
      <c r="E8" s="276"/>
      <c r="F8" s="268"/>
      <c r="G8" s="305"/>
      <c r="H8" s="264"/>
      <c r="I8" s="264"/>
      <c r="J8" s="264"/>
      <c r="K8" s="264"/>
    </row>
    <row r="9" spans="1:11" s="120" customFormat="1" ht="38.25" customHeight="1">
      <c r="A9" s="216" t="s">
        <v>6</v>
      </c>
      <c r="B9" s="10">
        <v>0</v>
      </c>
      <c r="C9" s="15">
        <f>SUM(B9)</f>
        <v>0</v>
      </c>
      <c r="D9" s="264"/>
      <c r="F9" s="305"/>
      <c r="G9" s="305"/>
      <c r="H9" s="264"/>
      <c r="I9" s="264"/>
      <c r="J9" s="264"/>
      <c r="K9" s="264"/>
    </row>
    <row r="10" spans="1:11" s="120" customFormat="1" ht="38.25" customHeight="1">
      <c r="A10" s="216" t="s">
        <v>7</v>
      </c>
      <c r="B10" s="10">
        <v>0</v>
      </c>
      <c r="C10" s="15">
        <f>IF(C9=0,0,C9/12/C8)</f>
        <v>0</v>
      </c>
      <c r="D10" s="264"/>
      <c r="E10" s="264"/>
      <c r="F10" s="264"/>
      <c r="G10" s="264"/>
      <c r="H10" s="264"/>
      <c r="I10" s="264"/>
      <c r="J10" s="264"/>
      <c r="K10" s="264"/>
    </row>
    <row r="11" spans="1:11" ht="15" customHeight="1">
      <c r="B11" s="301"/>
      <c r="F11" s="248"/>
    </row>
    <row r="12" spans="1:11" ht="15" customHeight="1">
      <c r="B12" s="301"/>
      <c r="F12" s="248"/>
    </row>
    <row r="13" spans="1:11" ht="15" customHeight="1">
      <c r="B13" s="301"/>
    </row>
    <row r="14" spans="1:11" ht="15" customHeight="1"/>
    <row r="15" spans="1:11" s="269" customFormat="1" ht="15">
      <c r="A15" s="16" t="s">
        <v>17</v>
      </c>
      <c r="B15" s="17"/>
      <c r="C15" s="17"/>
      <c r="D15" s="17"/>
      <c r="E15" s="17"/>
      <c r="F15" s="18"/>
    </row>
    <row r="16" spans="1:11" s="269" customFormat="1" ht="15">
      <c r="A16" s="19" t="s">
        <v>18</v>
      </c>
      <c r="B16" s="20" t="s">
        <v>19</v>
      </c>
      <c r="C16" s="21"/>
      <c r="D16" s="21"/>
      <c r="E16" s="21"/>
      <c r="F16" s="22"/>
    </row>
    <row r="17" spans="1:6" s="269" customFormat="1" ht="15">
      <c r="A17" s="23" t="s">
        <v>22</v>
      </c>
      <c r="B17" s="24" t="s">
        <v>23</v>
      </c>
      <c r="C17" s="24"/>
      <c r="D17" s="25"/>
      <c r="E17" s="25"/>
      <c r="F17" s="26"/>
    </row>
    <row r="18" spans="1:6" s="269" customFormat="1" ht="15">
      <c r="A18" s="27"/>
    </row>
    <row r="19" spans="1:6" s="269" customFormat="1" ht="15">
      <c r="A19" s="28" t="s">
        <v>25</v>
      </c>
      <c r="B19" s="29"/>
      <c r="C19" s="29"/>
      <c r="D19" s="29"/>
      <c r="E19" s="29"/>
      <c r="F19" s="30"/>
    </row>
    <row r="20" spans="1:6" s="269" customFormat="1" ht="15">
      <c r="A20" s="19" t="s">
        <v>26</v>
      </c>
      <c r="B20" s="21" t="s">
        <v>171</v>
      </c>
      <c r="C20" s="21"/>
      <c r="D20" s="21"/>
      <c r="E20" s="21"/>
      <c r="F20" s="22"/>
    </row>
    <row r="21" spans="1:6" s="269" customFormat="1" ht="15">
      <c r="A21" s="23" t="s">
        <v>30</v>
      </c>
      <c r="B21" s="24" t="s">
        <v>31</v>
      </c>
      <c r="C21" s="92"/>
      <c r="D21" s="31"/>
      <c r="E21" s="31"/>
      <c r="F21" s="32"/>
    </row>
    <row r="22" spans="1:6" ht="15"/>
    <row r="23" spans="1:6" ht="15"/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66"/>
  </sheetPr>
  <dimension ref="A1:L22"/>
  <sheetViews>
    <sheetView workbookViewId="0">
      <selection activeCell="F10" sqref="F10"/>
    </sheetView>
  </sheetViews>
  <sheetFormatPr defaultColWidth="16.85546875" defaultRowHeight="36" customHeight="1"/>
  <sheetData>
    <row r="1" spans="1:12" s="3" customFormat="1" ht="36" customHeight="1">
      <c r="A1" s="2" t="s">
        <v>12</v>
      </c>
      <c r="B1" s="367" t="s">
        <v>192</v>
      </c>
      <c r="C1" s="368"/>
      <c r="D1" s="368"/>
      <c r="E1" s="368"/>
      <c r="F1" s="368"/>
      <c r="G1" s="368"/>
    </row>
    <row r="2" spans="1:12" ht="36" customHeight="1">
      <c r="A2" s="217" t="s">
        <v>8</v>
      </c>
      <c r="B2" s="366" t="s">
        <v>10</v>
      </c>
      <c r="C2" s="366"/>
      <c r="D2" s="366"/>
      <c r="E2" s="366" t="s">
        <v>11</v>
      </c>
      <c r="F2" s="366"/>
      <c r="G2" s="366"/>
      <c r="I2" s="269"/>
      <c r="J2" s="242"/>
    </row>
    <row r="3" spans="1:12" ht="36" customHeight="1">
      <c r="A3" s="219" t="s">
        <v>201</v>
      </c>
      <c r="B3" s="238" t="s">
        <v>2</v>
      </c>
      <c r="C3" s="238" t="s">
        <v>3</v>
      </c>
      <c r="D3" s="238" t="s">
        <v>4</v>
      </c>
      <c r="E3" s="238" t="s">
        <v>2</v>
      </c>
      <c r="F3" s="238" t="s">
        <v>3</v>
      </c>
      <c r="G3" s="238" t="s">
        <v>4</v>
      </c>
      <c r="I3" s="254"/>
      <c r="J3" s="242"/>
    </row>
    <row r="4" spans="1:12" ht="36" customHeight="1">
      <c r="A4" s="23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>
        <f>SUM(B4:G4)</f>
        <v>0</v>
      </c>
      <c r="I4" s="269"/>
      <c r="J4" s="241"/>
    </row>
    <row r="5" spans="1:12" ht="36" customHeight="1">
      <c r="A5" s="238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2">
        <f>SUM(B5:G5)</f>
        <v>0</v>
      </c>
      <c r="J5" s="241"/>
    </row>
    <row r="6" spans="1:12" ht="36" customHeight="1">
      <c r="A6" s="238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2" t="e">
        <f>H5/12/H4</f>
        <v>#DIV/0!</v>
      </c>
      <c r="J6" s="241"/>
    </row>
    <row r="7" spans="1:12" ht="36" customHeight="1">
      <c r="A7" s="370" t="s">
        <v>170</v>
      </c>
      <c r="B7" s="371"/>
      <c r="C7" s="371"/>
      <c r="D7" s="371"/>
      <c r="E7" s="371"/>
      <c r="F7" s="371"/>
      <c r="G7" s="371"/>
      <c r="H7" s="12"/>
      <c r="J7" s="241"/>
    </row>
    <row r="8" spans="1:12" ht="36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3">
        <f>SUM(B8:G8)</f>
        <v>0</v>
      </c>
      <c r="J8" s="241"/>
      <c r="K8" s="243"/>
    </row>
    <row r="9" spans="1:12" ht="36" customHeight="1">
      <c r="A9" s="216" t="s">
        <v>6</v>
      </c>
      <c r="B9" s="10">
        <v>0</v>
      </c>
      <c r="C9" s="10">
        <v>0</v>
      </c>
      <c r="D9" s="10">
        <v>0</v>
      </c>
      <c r="E9" s="237">
        <v>0</v>
      </c>
      <c r="F9" s="237">
        <v>0</v>
      </c>
      <c r="G9" s="237">
        <v>0</v>
      </c>
      <c r="H9" s="12">
        <f>SUM(B9:G9)</f>
        <v>0</v>
      </c>
      <c r="J9" s="241"/>
    </row>
    <row r="10" spans="1:12" ht="36" customHeight="1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2" t="e">
        <f>H9/12/H8</f>
        <v>#DIV/0!</v>
      </c>
      <c r="J10" s="241"/>
      <c r="L10" s="243"/>
    </row>
    <row r="11" spans="1:12" ht="15" customHeight="1"/>
    <row r="12" spans="1:12" ht="15" customHeight="1">
      <c r="J12" s="255"/>
      <c r="K12" s="256"/>
    </row>
    <row r="13" spans="1:12" ht="15" customHeight="1">
      <c r="A13" s="16" t="s">
        <v>17</v>
      </c>
      <c r="B13" s="17"/>
      <c r="C13" s="17"/>
      <c r="D13" s="17"/>
      <c r="E13" s="17"/>
      <c r="F13" s="17"/>
      <c r="G13" s="18"/>
      <c r="I13" s="256"/>
      <c r="K13" s="256"/>
    </row>
    <row r="14" spans="1:12" ht="15" customHeight="1">
      <c r="A14" s="19" t="s">
        <v>18</v>
      </c>
      <c r="B14" s="20" t="s">
        <v>19</v>
      </c>
      <c r="C14" s="20" t="s">
        <v>20</v>
      </c>
      <c r="D14" s="20" t="s">
        <v>21</v>
      </c>
      <c r="E14" s="20"/>
      <c r="F14" s="20"/>
      <c r="G14" s="87"/>
    </row>
    <row r="15" spans="1:12" ht="15" customHeight="1">
      <c r="A15" s="23" t="s">
        <v>22</v>
      </c>
      <c r="B15" s="24" t="s">
        <v>23</v>
      </c>
      <c r="C15" s="24" t="s">
        <v>23</v>
      </c>
      <c r="D15" s="24" t="s">
        <v>23</v>
      </c>
      <c r="E15" s="24"/>
      <c r="F15" s="24"/>
      <c r="G15" s="88"/>
    </row>
    <row r="16" spans="1:12" ht="15" customHeight="1">
      <c r="A16" s="27"/>
    </row>
    <row r="17" spans="1:7" ht="15" customHeight="1">
      <c r="A17" s="28" t="s">
        <v>25</v>
      </c>
      <c r="B17" s="29"/>
      <c r="C17" s="29"/>
      <c r="D17" s="29"/>
      <c r="E17" s="29"/>
      <c r="F17" s="29"/>
      <c r="G17" s="30"/>
    </row>
    <row r="18" spans="1:7" ht="15" customHeight="1">
      <c r="A18" s="19" t="s">
        <v>26</v>
      </c>
      <c r="B18" s="21" t="s">
        <v>72</v>
      </c>
      <c r="C18" s="21" t="s">
        <v>73</v>
      </c>
      <c r="D18" s="21" t="s">
        <v>74</v>
      </c>
      <c r="E18" s="21"/>
      <c r="F18" s="21"/>
      <c r="G18" s="22"/>
    </row>
    <row r="19" spans="1:7" ht="15" customHeight="1">
      <c r="A19" s="23" t="s">
        <v>30</v>
      </c>
      <c r="B19" s="24" t="s">
        <v>31</v>
      </c>
      <c r="C19" s="24" t="s">
        <v>31</v>
      </c>
      <c r="D19" s="24" t="s">
        <v>31</v>
      </c>
      <c r="E19" s="24"/>
      <c r="F19" s="24"/>
      <c r="G19" s="88"/>
    </row>
    <row r="20" spans="1:7" ht="15" customHeight="1"/>
    <row r="21" spans="1:7" ht="15" customHeight="1"/>
    <row r="22" spans="1:7" ht="15"/>
  </sheetData>
  <mergeCells count="4">
    <mergeCell ref="B1:G1"/>
    <mergeCell ref="B2:D2"/>
    <mergeCell ref="E2:G2"/>
    <mergeCell ref="A7:G7"/>
  </mergeCells>
  <pageMargins left="0.7" right="0.7" top="0.75" bottom="0.75" header="0.3" footer="0.3"/>
  <legacyDrawing r:id="rId1"/>
  <oleObjects>
    <oleObject progId="Presentation" dvAspect="DVASPECT_ICON" shapeId="9217" r:id="rId2"/>
  </oleObjec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66"/>
  </sheetPr>
  <dimension ref="A1:L22"/>
  <sheetViews>
    <sheetView workbookViewId="0">
      <selection activeCell="B9" sqref="B9:G10"/>
    </sheetView>
  </sheetViews>
  <sheetFormatPr defaultColWidth="16.85546875" defaultRowHeight="36" customHeight="1"/>
  <cols>
    <col min="1" max="16384" width="16.85546875" style="269"/>
  </cols>
  <sheetData>
    <row r="1" spans="1:12" s="3" customFormat="1" ht="36" customHeight="1">
      <c r="A1" s="2" t="s">
        <v>12</v>
      </c>
      <c r="B1" s="367" t="s">
        <v>193</v>
      </c>
      <c r="C1" s="368"/>
      <c r="D1" s="368"/>
      <c r="E1" s="368"/>
      <c r="F1" s="368"/>
      <c r="G1" s="368"/>
    </row>
    <row r="2" spans="1:12" ht="36" customHeight="1">
      <c r="A2" s="217" t="s">
        <v>8</v>
      </c>
      <c r="B2" s="366" t="s">
        <v>10</v>
      </c>
      <c r="C2" s="366"/>
      <c r="D2" s="366"/>
      <c r="E2" s="366" t="s">
        <v>11</v>
      </c>
      <c r="F2" s="366"/>
      <c r="G2" s="366"/>
      <c r="J2" s="242"/>
    </row>
    <row r="3" spans="1:12" ht="36" customHeight="1">
      <c r="A3" s="219" t="s">
        <v>201</v>
      </c>
      <c r="B3" s="287" t="s">
        <v>2</v>
      </c>
      <c r="C3" s="287" t="s">
        <v>3</v>
      </c>
      <c r="D3" s="287" t="s">
        <v>4</v>
      </c>
      <c r="E3" s="287" t="s">
        <v>2</v>
      </c>
      <c r="F3" s="287" t="s">
        <v>3</v>
      </c>
      <c r="G3" s="287" t="s">
        <v>4</v>
      </c>
      <c r="I3" s="254"/>
      <c r="J3" s="242"/>
    </row>
    <row r="4" spans="1:12" ht="36" customHeight="1">
      <c r="A4" s="287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>
        <f>SUM(B4:G4)</f>
        <v>0</v>
      </c>
      <c r="J4" s="241"/>
    </row>
    <row r="5" spans="1:12" ht="36" customHeight="1">
      <c r="A5" s="287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12">
        <f>SUM(B5:G5)</f>
        <v>0</v>
      </c>
      <c r="J5" s="241"/>
    </row>
    <row r="6" spans="1:12" ht="36" customHeight="1">
      <c r="A6" s="287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12" t="e">
        <f>H5/12/H4</f>
        <v>#DIV/0!</v>
      </c>
      <c r="J6" s="241"/>
    </row>
    <row r="7" spans="1:12" ht="36" customHeight="1">
      <c r="A7" s="370" t="s">
        <v>170</v>
      </c>
      <c r="B7" s="371"/>
      <c r="C7" s="371"/>
      <c r="D7" s="371"/>
      <c r="E7" s="371"/>
      <c r="F7" s="371"/>
      <c r="G7" s="371"/>
      <c r="H7" s="12"/>
      <c r="J7" s="241"/>
    </row>
    <row r="8" spans="1:12" ht="36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3">
        <f>SUM(B8:G8)</f>
        <v>0</v>
      </c>
      <c r="J8" s="241"/>
      <c r="K8" s="243"/>
    </row>
    <row r="9" spans="1:12" ht="36" customHeight="1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12">
        <f>SUM(B9:G9)</f>
        <v>0</v>
      </c>
      <c r="J9" s="241"/>
    </row>
    <row r="10" spans="1:12" ht="36" customHeight="1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12" t="e">
        <f>H9/12/H8</f>
        <v>#DIV/0!</v>
      </c>
      <c r="J10" s="241"/>
      <c r="L10" s="243"/>
    </row>
    <row r="11" spans="1:12" ht="15" customHeight="1"/>
    <row r="12" spans="1:12" ht="15" customHeight="1">
      <c r="J12" s="255"/>
      <c r="K12" s="256"/>
    </row>
    <row r="13" spans="1:12" ht="15" customHeight="1">
      <c r="A13" s="16" t="s">
        <v>17</v>
      </c>
      <c r="B13" s="17"/>
      <c r="C13" s="17"/>
      <c r="D13" s="17"/>
      <c r="E13" s="17"/>
      <c r="F13" s="17"/>
      <c r="G13" s="18"/>
      <c r="I13" s="256"/>
      <c r="K13" s="256"/>
    </row>
    <row r="14" spans="1:12" ht="15" customHeight="1">
      <c r="A14" s="19" t="s">
        <v>18</v>
      </c>
      <c r="B14" s="20" t="s">
        <v>19</v>
      </c>
      <c r="C14" s="20" t="s">
        <v>20</v>
      </c>
      <c r="D14" s="20" t="s">
        <v>21</v>
      </c>
      <c r="E14" s="20"/>
      <c r="F14" s="20"/>
      <c r="G14" s="87"/>
    </row>
    <row r="15" spans="1:12" ht="15" customHeight="1">
      <c r="A15" s="23" t="s">
        <v>22</v>
      </c>
      <c r="B15" s="24" t="s">
        <v>23</v>
      </c>
      <c r="C15" s="24" t="s">
        <v>23</v>
      </c>
      <c r="D15" s="24" t="s">
        <v>23</v>
      </c>
      <c r="E15" s="24"/>
      <c r="F15" s="24"/>
      <c r="G15" s="88"/>
    </row>
    <row r="16" spans="1:12" ht="15" customHeight="1">
      <c r="A16" s="27"/>
    </row>
    <row r="17" spans="1:7" ht="15" customHeight="1">
      <c r="A17" s="28" t="s">
        <v>25</v>
      </c>
      <c r="B17" s="29"/>
      <c r="C17" s="29"/>
      <c r="D17" s="29"/>
      <c r="E17" s="29"/>
      <c r="F17" s="29"/>
      <c r="G17" s="30"/>
    </row>
    <row r="18" spans="1:7" ht="15" customHeight="1">
      <c r="A18" s="19" t="s">
        <v>26</v>
      </c>
      <c r="B18" s="21" t="s">
        <v>72</v>
      </c>
      <c r="C18" s="21" t="s">
        <v>73</v>
      </c>
      <c r="D18" s="21" t="s">
        <v>74</v>
      </c>
      <c r="E18" s="21"/>
      <c r="F18" s="21"/>
      <c r="G18" s="22"/>
    </row>
    <row r="19" spans="1:7" ht="15" customHeight="1">
      <c r="A19" s="23" t="s">
        <v>30</v>
      </c>
      <c r="B19" s="24" t="s">
        <v>31</v>
      </c>
      <c r="C19" s="24" t="s">
        <v>31</v>
      </c>
      <c r="D19" s="24" t="s">
        <v>31</v>
      </c>
      <c r="E19" s="24"/>
      <c r="F19" s="24"/>
      <c r="G19" s="88"/>
    </row>
    <row r="20" spans="1:7" ht="15" customHeight="1"/>
    <row r="21" spans="1:7" ht="15" customHeight="1"/>
    <row r="22" spans="1:7" ht="15"/>
  </sheetData>
  <mergeCells count="4">
    <mergeCell ref="B1:G1"/>
    <mergeCell ref="B2:D2"/>
    <mergeCell ref="E2:G2"/>
    <mergeCell ref="A7:G7"/>
  </mergeCells>
  <pageMargins left="0.7" right="0.7" top="0.75" bottom="0.75" header="0.3" footer="0.3"/>
  <legacyDrawing r:id="rId1"/>
  <oleObjects>
    <oleObject progId="Document" dvAspect="DVASPECT_ICON" shapeId="12290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S42"/>
  <sheetViews>
    <sheetView workbookViewId="0">
      <selection activeCell="L8" sqref="L8"/>
    </sheetView>
  </sheetViews>
  <sheetFormatPr defaultColWidth="16.5703125" defaultRowHeight="21" customHeight="1"/>
  <cols>
    <col min="2" max="13" width="15.42578125" customWidth="1"/>
    <col min="14" max="14" width="14.28515625" bestFit="1" customWidth="1"/>
  </cols>
  <sheetData>
    <row r="1" spans="1:16" s="3" customFormat="1" ht="21" customHeight="1">
      <c r="A1" s="2" t="s">
        <v>12</v>
      </c>
      <c r="B1" s="367" t="s">
        <v>194</v>
      </c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9"/>
      <c r="O1" s="288"/>
      <c r="P1" s="288"/>
    </row>
    <row r="2" spans="1:16" s="119" customFormat="1" ht="21" customHeight="1">
      <c r="A2" s="217" t="s">
        <v>8</v>
      </c>
      <c r="B2" s="366" t="s">
        <v>13</v>
      </c>
      <c r="C2" s="366"/>
      <c r="D2" s="366"/>
      <c r="E2" s="366" t="s">
        <v>14</v>
      </c>
      <c r="F2" s="366"/>
      <c r="G2" s="366"/>
      <c r="H2" s="366" t="s">
        <v>16</v>
      </c>
      <c r="I2" s="366"/>
      <c r="J2" s="366"/>
      <c r="K2" s="366" t="s">
        <v>15</v>
      </c>
      <c r="L2" s="366"/>
      <c r="M2" s="366"/>
      <c r="O2" s="289"/>
      <c r="P2" s="289"/>
    </row>
    <row r="3" spans="1:16" s="119" customFormat="1" ht="21" customHeight="1">
      <c r="A3" s="219" t="s">
        <v>201</v>
      </c>
      <c r="B3" s="239" t="s">
        <v>2</v>
      </c>
      <c r="C3" s="239" t="s">
        <v>3</v>
      </c>
      <c r="D3" s="239" t="s">
        <v>4</v>
      </c>
      <c r="E3" s="239" t="s">
        <v>2</v>
      </c>
      <c r="F3" s="239" t="s">
        <v>3</v>
      </c>
      <c r="G3" s="239" t="s">
        <v>4</v>
      </c>
      <c r="H3" s="239" t="s">
        <v>2</v>
      </c>
      <c r="I3" s="239" t="s">
        <v>3</v>
      </c>
      <c r="J3" s="239" t="s">
        <v>4</v>
      </c>
      <c r="K3" s="239" t="s">
        <v>2</v>
      </c>
      <c r="L3" s="239" t="s">
        <v>3</v>
      </c>
      <c r="M3" s="239" t="s">
        <v>4</v>
      </c>
      <c r="O3" s="291"/>
      <c r="P3" s="289"/>
    </row>
    <row r="4" spans="1:16" s="119" customFormat="1" ht="21" customHeight="1">
      <c r="A4" s="239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  <c r="O4" s="290"/>
      <c r="P4" s="289"/>
    </row>
    <row r="5" spans="1:16" s="119" customFormat="1" ht="21" customHeight="1">
      <c r="A5" s="239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5">
        <f t="shared" ref="N5" si="0">SUM(B5:M5)</f>
        <v>0</v>
      </c>
      <c r="O5" s="290"/>
      <c r="P5" s="289"/>
    </row>
    <row r="6" spans="1:16" s="119" customFormat="1" ht="21" customHeight="1">
      <c r="A6" s="239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5">
        <f>IF(N5=0,0,N5/12/N4)</f>
        <v>0</v>
      </c>
      <c r="O6" s="290"/>
      <c r="P6" s="289"/>
    </row>
    <row r="7" spans="1:16" s="119" customFormat="1" ht="21" customHeight="1">
      <c r="A7" s="370" t="s">
        <v>170</v>
      </c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2"/>
      <c r="N7" s="15"/>
      <c r="O7" s="289"/>
      <c r="P7" s="289"/>
    </row>
    <row r="8" spans="1:16" s="119" customFormat="1" ht="21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O8" s="290"/>
      <c r="P8" s="289"/>
    </row>
    <row r="9" spans="1:16" s="119" customFormat="1" ht="21" customHeight="1">
      <c r="A9" s="216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5">
        <f t="shared" ref="N9" si="1">SUM(B9:M9)</f>
        <v>0</v>
      </c>
      <c r="O9" s="290"/>
      <c r="P9" s="289"/>
    </row>
    <row r="10" spans="1:16" s="119" customFormat="1" ht="21" customHeight="1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5">
        <f>IF(N9=0,0,N9/12/N8)</f>
        <v>0</v>
      </c>
      <c r="O10" s="289"/>
      <c r="P10" s="289"/>
    </row>
    <row r="11" spans="1:16" ht="15" customHeight="1"/>
    <row r="12" spans="1:16" ht="15" customHeight="1">
      <c r="P12" s="255"/>
    </row>
    <row r="13" spans="1:16" ht="15" customHeight="1"/>
    <row r="15" spans="1:16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9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9" ht="15">
      <c r="A18" s="27"/>
    </row>
    <row r="19" spans="1:19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9" ht="1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9" ht="30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9" ht="15">
      <c r="A22" s="27"/>
    </row>
    <row r="23" spans="1:19" ht="15">
      <c r="A23" s="33" t="s">
        <v>33</v>
      </c>
    </row>
    <row r="24" spans="1:19" s="95" customFormat="1" ht="15">
      <c r="A24" s="93" t="s">
        <v>90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</row>
    <row r="25" spans="1:19" s="95" customFormat="1" ht="15">
      <c r="A25" s="96" t="s">
        <v>91</v>
      </c>
      <c r="B25" s="379" t="s">
        <v>2</v>
      </c>
      <c r="C25" s="380"/>
      <c r="D25" s="380"/>
      <c r="E25" s="380"/>
      <c r="F25" s="380"/>
      <c r="G25" s="381"/>
      <c r="H25" s="379" t="s">
        <v>3</v>
      </c>
      <c r="I25" s="380"/>
      <c r="J25" s="380"/>
      <c r="K25" s="380"/>
      <c r="L25" s="380"/>
      <c r="M25" s="381"/>
      <c r="N25" s="379" t="s">
        <v>4</v>
      </c>
      <c r="O25" s="380"/>
      <c r="P25" s="380"/>
      <c r="Q25" s="380"/>
      <c r="R25" s="380"/>
      <c r="S25" s="381"/>
    </row>
    <row r="26" spans="1:19" s="95" customFormat="1" ht="15">
      <c r="A26" s="96"/>
      <c r="B26" s="97" t="s">
        <v>87</v>
      </c>
      <c r="C26" s="379" t="s">
        <v>88</v>
      </c>
      <c r="D26" s="381"/>
      <c r="E26" s="379" t="s">
        <v>89</v>
      </c>
      <c r="F26" s="380"/>
      <c r="G26" s="381"/>
      <c r="H26" s="97" t="s">
        <v>87</v>
      </c>
      <c r="I26" s="379" t="s">
        <v>88</v>
      </c>
      <c r="J26" s="381"/>
      <c r="K26" s="379" t="s">
        <v>89</v>
      </c>
      <c r="L26" s="380"/>
      <c r="M26" s="381"/>
      <c r="N26" s="97" t="s">
        <v>87</v>
      </c>
      <c r="O26" s="379" t="s">
        <v>88</v>
      </c>
      <c r="P26" s="381"/>
      <c r="Q26" s="379" t="s">
        <v>89</v>
      </c>
      <c r="R26" s="380"/>
      <c r="S26" s="381"/>
    </row>
    <row r="27" spans="1:19" s="95" customFormat="1" ht="15">
      <c r="A27" s="96"/>
      <c r="B27" s="97" t="s">
        <v>92</v>
      </c>
      <c r="C27" s="97" t="s">
        <v>92</v>
      </c>
      <c r="D27" s="97" t="s">
        <v>1</v>
      </c>
      <c r="E27" s="97" t="s">
        <v>92</v>
      </c>
      <c r="F27" s="97" t="s">
        <v>1</v>
      </c>
      <c r="G27" s="97" t="s">
        <v>93</v>
      </c>
      <c r="H27" s="97" t="s">
        <v>92</v>
      </c>
      <c r="I27" s="97" t="s">
        <v>92</v>
      </c>
      <c r="J27" s="97" t="s">
        <v>1</v>
      </c>
      <c r="K27" s="97" t="s">
        <v>92</v>
      </c>
      <c r="L27" s="97" t="s">
        <v>1</v>
      </c>
      <c r="M27" s="97" t="s">
        <v>93</v>
      </c>
      <c r="N27" s="97" t="s">
        <v>92</v>
      </c>
      <c r="O27" s="97" t="s">
        <v>92</v>
      </c>
      <c r="P27" s="97" t="s">
        <v>1</v>
      </c>
      <c r="Q27" s="97" t="s">
        <v>92</v>
      </c>
      <c r="R27" s="97" t="s">
        <v>1</v>
      </c>
      <c r="S27" s="97" t="s">
        <v>94</v>
      </c>
    </row>
    <row r="28" spans="1:19" s="95" customFormat="1" ht="90">
      <c r="A28" s="98" t="s">
        <v>95</v>
      </c>
      <c r="B28" s="99">
        <v>500000</v>
      </c>
      <c r="C28" s="99">
        <v>500000</v>
      </c>
      <c r="D28" s="99">
        <v>500000</v>
      </c>
      <c r="E28" s="99">
        <v>500000</v>
      </c>
      <c r="F28" s="99">
        <v>500000</v>
      </c>
      <c r="G28" s="99">
        <f>F28*25%</f>
        <v>125000</v>
      </c>
      <c r="H28" s="99">
        <v>1000000</v>
      </c>
      <c r="I28" s="99">
        <v>1000000</v>
      </c>
      <c r="J28" s="99">
        <v>1000000</v>
      </c>
      <c r="K28" s="99">
        <v>1000000</v>
      </c>
      <c r="L28" s="99">
        <v>1000000</v>
      </c>
      <c r="M28" s="99">
        <f>L28*25%</f>
        <v>250000</v>
      </c>
      <c r="N28" s="99">
        <v>1500000</v>
      </c>
      <c r="O28" s="99">
        <v>1500000</v>
      </c>
      <c r="P28" s="99">
        <v>1500000</v>
      </c>
      <c r="Q28" s="99">
        <v>1500000</v>
      </c>
      <c r="R28" s="99">
        <v>1500000</v>
      </c>
      <c r="S28" s="99">
        <f>R28*25%</f>
        <v>375000</v>
      </c>
    </row>
    <row r="29" spans="1:19" s="95" customFormat="1" ht="77.25">
      <c r="A29" s="98" t="s">
        <v>96</v>
      </c>
      <c r="B29" s="99">
        <v>250000</v>
      </c>
      <c r="C29" s="99">
        <v>250000</v>
      </c>
      <c r="D29" s="99">
        <v>250000</v>
      </c>
      <c r="E29" s="99">
        <v>250000</v>
      </c>
      <c r="F29" s="99">
        <v>250000</v>
      </c>
      <c r="G29" s="99">
        <f>F29*25%</f>
        <v>62500</v>
      </c>
      <c r="H29" s="99">
        <v>500000</v>
      </c>
      <c r="I29" s="99">
        <v>500000</v>
      </c>
      <c r="J29" s="99">
        <v>500000</v>
      </c>
      <c r="K29" s="99">
        <v>500000</v>
      </c>
      <c r="L29" s="99">
        <v>500000</v>
      </c>
      <c r="M29" s="99">
        <f>L29*25%</f>
        <v>125000</v>
      </c>
      <c r="N29" s="99">
        <v>750000</v>
      </c>
      <c r="O29" s="99">
        <v>750000</v>
      </c>
      <c r="P29" s="99">
        <v>750000</v>
      </c>
      <c r="Q29" s="99">
        <v>750000</v>
      </c>
      <c r="R29" s="99">
        <v>750000</v>
      </c>
      <c r="S29" s="99">
        <f>R29*25%</f>
        <v>187500</v>
      </c>
    </row>
    <row r="30" spans="1:19" s="95" customFormat="1" ht="90">
      <c r="A30" s="98" t="s">
        <v>97</v>
      </c>
      <c r="B30" s="99">
        <v>250000</v>
      </c>
      <c r="C30" s="99">
        <v>250000</v>
      </c>
      <c r="D30" s="99">
        <v>250000</v>
      </c>
      <c r="E30" s="99">
        <v>250000</v>
      </c>
      <c r="F30" s="99">
        <v>250000</v>
      </c>
      <c r="G30" s="99">
        <f>F30*25%</f>
        <v>62500</v>
      </c>
      <c r="H30" s="99">
        <v>500000</v>
      </c>
      <c r="I30" s="99">
        <v>500000</v>
      </c>
      <c r="J30" s="99">
        <v>500000</v>
      </c>
      <c r="K30" s="99">
        <v>500000</v>
      </c>
      <c r="L30" s="99">
        <v>500000</v>
      </c>
      <c r="M30" s="99">
        <f>L30*25%</f>
        <v>125000</v>
      </c>
      <c r="N30" s="99">
        <v>750000</v>
      </c>
      <c r="O30" s="99">
        <v>750000</v>
      </c>
      <c r="P30" s="99">
        <v>750000</v>
      </c>
      <c r="Q30" s="99">
        <v>750000</v>
      </c>
      <c r="R30" s="99">
        <v>750000</v>
      </c>
      <c r="S30" s="99">
        <f>R30*25%</f>
        <v>187500</v>
      </c>
    </row>
    <row r="31" spans="1:19" s="95" customFormat="1" ht="77.25">
      <c r="A31" s="98" t="s">
        <v>98</v>
      </c>
      <c r="B31" s="99">
        <v>100000</v>
      </c>
      <c r="C31" s="99">
        <v>100000</v>
      </c>
      <c r="D31" s="99">
        <v>100000</v>
      </c>
      <c r="E31" s="99">
        <v>100000</v>
      </c>
      <c r="F31" s="99">
        <v>100000</v>
      </c>
      <c r="G31" s="99">
        <f>F31*25%</f>
        <v>25000</v>
      </c>
      <c r="H31" s="99">
        <v>200000</v>
      </c>
      <c r="I31" s="99">
        <v>200000</v>
      </c>
      <c r="J31" s="99">
        <v>200000</v>
      </c>
      <c r="K31" s="99">
        <v>200000</v>
      </c>
      <c r="L31" s="99">
        <v>200000</v>
      </c>
      <c r="M31" s="99">
        <f>L31*25%</f>
        <v>50000</v>
      </c>
      <c r="N31" s="99">
        <v>300000</v>
      </c>
      <c r="O31" s="99">
        <v>300000</v>
      </c>
      <c r="P31" s="99">
        <v>300000</v>
      </c>
      <c r="Q31" s="99">
        <v>300000</v>
      </c>
      <c r="R31" s="99">
        <v>300000</v>
      </c>
      <c r="S31" s="99">
        <f>R31*25%</f>
        <v>75000</v>
      </c>
    </row>
    <row r="32" spans="1:19" s="95" customFormat="1" ht="15">
      <c r="A32" s="100" t="s">
        <v>99</v>
      </c>
      <c r="B32" s="99">
        <v>10000</v>
      </c>
      <c r="C32" s="99">
        <v>10000</v>
      </c>
      <c r="D32" s="99">
        <v>10000</v>
      </c>
      <c r="E32" s="99">
        <v>10000</v>
      </c>
      <c r="F32" s="99">
        <v>10000</v>
      </c>
      <c r="G32" s="99">
        <v>5000</v>
      </c>
      <c r="H32" s="99">
        <v>20000</v>
      </c>
      <c r="I32" s="99">
        <v>20000</v>
      </c>
      <c r="J32" s="99">
        <v>20000</v>
      </c>
      <c r="K32" s="99">
        <v>20000</v>
      </c>
      <c r="L32" s="99">
        <v>20000</v>
      </c>
      <c r="M32" s="99">
        <v>10000</v>
      </c>
      <c r="N32" s="99">
        <v>25000</v>
      </c>
      <c r="O32" s="99">
        <v>25000</v>
      </c>
      <c r="P32" s="99">
        <v>25000</v>
      </c>
      <c r="Q32" s="99">
        <v>25000</v>
      </c>
      <c r="R32" s="99">
        <v>25000</v>
      </c>
      <c r="S32" s="99">
        <v>15000</v>
      </c>
    </row>
    <row r="33" spans="1:19" s="95" customFormat="1" ht="15">
      <c r="A33" s="100" t="s">
        <v>100</v>
      </c>
      <c r="B33" s="99">
        <v>2500</v>
      </c>
      <c r="C33" s="99">
        <v>2500</v>
      </c>
      <c r="D33" s="99">
        <v>2500</v>
      </c>
      <c r="E33" s="99">
        <v>2500</v>
      </c>
      <c r="F33" s="99">
        <v>2500</v>
      </c>
      <c r="G33" s="99">
        <v>2500</v>
      </c>
      <c r="H33" s="99">
        <v>5000</v>
      </c>
      <c r="I33" s="99">
        <v>5000</v>
      </c>
      <c r="J33" s="99">
        <v>5000</v>
      </c>
      <c r="K33" s="99">
        <v>5000</v>
      </c>
      <c r="L33" s="99">
        <v>5000</v>
      </c>
      <c r="M33" s="99">
        <v>5000</v>
      </c>
      <c r="N33" s="99">
        <v>7500</v>
      </c>
      <c r="O33" s="99">
        <v>7500</v>
      </c>
      <c r="P33" s="99">
        <v>7500</v>
      </c>
      <c r="Q33" s="99">
        <v>7500</v>
      </c>
      <c r="R33" s="99">
        <v>7500</v>
      </c>
      <c r="S33" s="99">
        <v>7500</v>
      </c>
    </row>
    <row r="34" spans="1:19" s="95" customFormat="1" ht="77.25">
      <c r="A34" s="98" t="s">
        <v>101</v>
      </c>
      <c r="B34" s="99">
        <v>1000</v>
      </c>
      <c r="C34" s="99">
        <v>1000</v>
      </c>
      <c r="D34" s="99">
        <v>1000</v>
      </c>
      <c r="E34" s="99">
        <v>1000</v>
      </c>
      <c r="F34" s="99">
        <v>1000</v>
      </c>
      <c r="G34" s="99">
        <f>F34*25%</f>
        <v>250</v>
      </c>
      <c r="H34" s="99">
        <v>2000</v>
      </c>
      <c r="I34" s="99">
        <v>2000</v>
      </c>
      <c r="J34" s="99">
        <v>2000</v>
      </c>
      <c r="K34" s="99">
        <v>2000</v>
      </c>
      <c r="L34" s="99">
        <v>2000</v>
      </c>
      <c r="M34" s="99">
        <f>L34*25%</f>
        <v>500</v>
      </c>
      <c r="N34" s="99">
        <v>2500</v>
      </c>
      <c r="O34" s="99">
        <v>2500</v>
      </c>
      <c r="P34" s="99">
        <v>2500</v>
      </c>
      <c r="Q34" s="99">
        <v>2500</v>
      </c>
      <c r="R34" s="99">
        <v>2500</v>
      </c>
      <c r="S34" s="99">
        <f>R34*25%</f>
        <v>625</v>
      </c>
    </row>
    <row r="35" spans="1:19" s="95" customFormat="1" ht="128.25">
      <c r="A35" s="98" t="s">
        <v>102</v>
      </c>
      <c r="B35" s="99">
        <v>1000</v>
      </c>
      <c r="C35" s="99">
        <v>1000</v>
      </c>
      <c r="D35" s="99">
        <v>1000</v>
      </c>
      <c r="E35" s="99">
        <v>1000</v>
      </c>
      <c r="F35" s="99">
        <v>1000</v>
      </c>
      <c r="G35" s="99">
        <f>F35*25%</f>
        <v>250</v>
      </c>
      <c r="H35" s="99">
        <v>2000</v>
      </c>
      <c r="I35" s="99">
        <v>2000</v>
      </c>
      <c r="J35" s="99">
        <v>2000</v>
      </c>
      <c r="K35" s="99">
        <v>2000</v>
      </c>
      <c r="L35" s="99">
        <v>2000</v>
      </c>
      <c r="M35" s="99">
        <f>L35*25%</f>
        <v>500</v>
      </c>
      <c r="N35" s="99">
        <v>2500</v>
      </c>
      <c r="O35" s="99">
        <v>2500</v>
      </c>
      <c r="P35" s="99">
        <v>2500</v>
      </c>
      <c r="Q35" s="99">
        <v>2500</v>
      </c>
      <c r="R35" s="99">
        <v>2500</v>
      </c>
      <c r="S35" s="99">
        <f>R35*25%</f>
        <v>625</v>
      </c>
    </row>
    <row r="36" spans="1:19" s="95" customFormat="1" ht="77.25">
      <c r="A36" s="98" t="s">
        <v>103</v>
      </c>
      <c r="B36" s="99">
        <v>250</v>
      </c>
      <c r="C36" s="99">
        <v>250</v>
      </c>
      <c r="D36" s="99">
        <v>250</v>
      </c>
      <c r="E36" s="99">
        <v>250</v>
      </c>
      <c r="F36" s="99">
        <v>250</v>
      </c>
      <c r="G36" s="99">
        <v>250</v>
      </c>
      <c r="H36" s="99">
        <v>500</v>
      </c>
      <c r="I36" s="99">
        <v>500</v>
      </c>
      <c r="J36" s="99">
        <v>500</v>
      </c>
      <c r="K36" s="99">
        <v>500</v>
      </c>
      <c r="L36" s="99">
        <v>500</v>
      </c>
      <c r="M36" s="99">
        <v>500</v>
      </c>
      <c r="N36" s="99">
        <v>750</v>
      </c>
      <c r="O36" s="99">
        <v>750</v>
      </c>
      <c r="P36" s="99">
        <v>750</v>
      </c>
      <c r="Q36" s="99">
        <v>750</v>
      </c>
      <c r="R36" s="99">
        <v>750</v>
      </c>
      <c r="S36" s="99">
        <v>750</v>
      </c>
    </row>
    <row r="37" spans="1:19" s="95" customFormat="1" ht="15">
      <c r="A37" s="101" t="s">
        <v>104</v>
      </c>
      <c r="B37" s="102">
        <v>3261</v>
      </c>
      <c r="C37" s="373">
        <v>6196</v>
      </c>
      <c r="D37" s="375"/>
      <c r="E37" s="373">
        <v>7829</v>
      </c>
      <c r="F37" s="374"/>
      <c r="G37" s="375"/>
      <c r="H37" s="102">
        <v>4773</v>
      </c>
      <c r="I37" s="373">
        <v>9068</v>
      </c>
      <c r="J37" s="375"/>
      <c r="K37" s="373">
        <v>10853</v>
      </c>
      <c r="L37" s="374"/>
      <c r="M37" s="375"/>
      <c r="N37" s="102">
        <v>6546</v>
      </c>
      <c r="O37" s="373">
        <v>12438</v>
      </c>
      <c r="P37" s="375"/>
      <c r="Q37" s="373">
        <v>15086</v>
      </c>
      <c r="R37" s="374"/>
      <c r="S37" s="375"/>
    </row>
    <row r="38" spans="1:19" s="95" customFormat="1" ht="15">
      <c r="A38" s="101" t="s">
        <v>105</v>
      </c>
      <c r="B38" s="102">
        <v>14</v>
      </c>
      <c r="C38" s="373">
        <v>25</v>
      </c>
      <c r="D38" s="375"/>
      <c r="E38" s="373">
        <v>32</v>
      </c>
      <c r="F38" s="374"/>
      <c r="G38" s="375"/>
      <c r="H38" s="102">
        <v>20</v>
      </c>
      <c r="I38" s="373">
        <v>37</v>
      </c>
      <c r="J38" s="375"/>
      <c r="K38" s="373">
        <v>44</v>
      </c>
      <c r="L38" s="374"/>
      <c r="M38" s="375"/>
      <c r="N38" s="102">
        <v>27</v>
      </c>
      <c r="O38" s="373">
        <v>50</v>
      </c>
      <c r="P38" s="375"/>
      <c r="Q38" s="373">
        <v>61</v>
      </c>
      <c r="R38" s="374"/>
      <c r="S38" s="375"/>
    </row>
    <row r="39" spans="1:19" s="95" customFormat="1" ht="15">
      <c r="A39" s="103" t="s">
        <v>106</v>
      </c>
      <c r="B39" s="104">
        <v>3275</v>
      </c>
      <c r="C39" s="376">
        <v>6221</v>
      </c>
      <c r="D39" s="377"/>
      <c r="E39" s="376">
        <v>7861</v>
      </c>
      <c r="F39" s="378"/>
      <c r="G39" s="377"/>
      <c r="H39" s="104">
        <v>4793</v>
      </c>
      <c r="I39" s="376">
        <v>9105</v>
      </c>
      <c r="J39" s="377"/>
      <c r="K39" s="376">
        <v>10897</v>
      </c>
      <c r="L39" s="378"/>
      <c r="M39" s="377"/>
      <c r="N39" s="104">
        <v>6573</v>
      </c>
      <c r="O39" s="376">
        <v>12488</v>
      </c>
      <c r="P39" s="377"/>
      <c r="Q39" s="376">
        <v>15147</v>
      </c>
      <c r="R39" s="378"/>
      <c r="S39" s="377"/>
    </row>
    <row r="40" spans="1:19" s="95" customFormat="1" ht="15">
      <c r="A40" s="101" t="s">
        <v>107</v>
      </c>
      <c r="B40" s="102">
        <v>271</v>
      </c>
      <c r="C40" s="373">
        <v>516</v>
      </c>
      <c r="D40" s="375"/>
      <c r="E40" s="373">
        <v>653</v>
      </c>
      <c r="F40" s="374"/>
      <c r="G40" s="375"/>
      <c r="H40" s="102">
        <v>398</v>
      </c>
      <c r="I40" s="373">
        <v>755</v>
      </c>
      <c r="J40" s="375"/>
      <c r="K40" s="373">
        <v>905</v>
      </c>
      <c r="L40" s="374"/>
      <c r="M40" s="375"/>
      <c r="N40" s="102">
        <v>545</v>
      </c>
      <c r="O40" s="373">
        <v>1036</v>
      </c>
      <c r="P40" s="375"/>
      <c r="Q40" s="373">
        <v>1257</v>
      </c>
      <c r="R40" s="374"/>
      <c r="S40" s="375"/>
    </row>
    <row r="41" spans="1:19" s="95" customFormat="1" ht="15">
      <c r="A41" s="101" t="s">
        <v>105</v>
      </c>
      <c r="B41" s="102">
        <v>2</v>
      </c>
      <c r="C41" s="373">
        <v>3</v>
      </c>
      <c r="D41" s="375"/>
      <c r="E41" s="373">
        <v>3</v>
      </c>
      <c r="F41" s="374"/>
      <c r="G41" s="375"/>
      <c r="H41" s="102">
        <v>2</v>
      </c>
      <c r="I41" s="373">
        <v>4</v>
      </c>
      <c r="J41" s="375"/>
      <c r="K41" s="373">
        <v>4</v>
      </c>
      <c r="L41" s="374"/>
      <c r="M41" s="375"/>
      <c r="N41" s="102">
        <v>3</v>
      </c>
      <c r="O41" s="373">
        <v>5</v>
      </c>
      <c r="P41" s="375"/>
      <c r="Q41" s="373">
        <v>6</v>
      </c>
      <c r="R41" s="374"/>
      <c r="S41" s="375"/>
    </row>
    <row r="42" spans="1:19" s="95" customFormat="1" ht="15">
      <c r="A42" s="103" t="s">
        <v>108</v>
      </c>
      <c r="B42" s="104">
        <v>273</v>
      </c>
      <c r="C42" s="376">
        <v>519</v>
      </c>
      <c r="D42" s="377"/>
      <c r="E42" s="376">
        <v>656</v>
      </c>
      <c r="F42" s="378"/>
      <c r="G42" s="377"/>
      <c r="H42" s="104">
        <v>400</v>
      </c>
      <c r="I42" s="376">
        <v>759</v>
      </c>
      <c r="J42" s="377"/>
      <c r="K42" s="376">
        <v>909</v>
      </c>
      <c r="L42" s="378"/>
      <c r="M42" s="377"/>
      <c r="N42" s="104">
        <v>548</v>
      </c>
      <c r="O42" s="376">
        <v>1041</v>
      </c>
      <c r="P42" s="377"/>
      <c r="Q42" s="376">
        <v>1263</v>
      </c>
      <c r="R42" s="378"/>
      <c r="S42" s="377"/>
    </row>
  </sheetData>
  <mergeCells count="51">
    <mergeCell ref="B1:M1"/>
    <mergeCell ref="B2:D2"/>
    <mergeCell ref="E2:G2"/>
    <mergeCell ref="H2:J2"/>
    <mergeCell ref="K2:M2"/>
    <mergeCell ref="A7:M7"/>
    <mergeCell ref="B25:G25"/>
    <mergeCell ref="H25:M25"/>
    <mergeCell ref="N25:S25"/>
    <mergeCell ref="C26:D26"/>
    <mergeCell ref="E26:G26"/>
    <mergeCell ref="I26:J26"/>
    <mergeCell ref="K26:M26"/>
    <mergeCell ref="O26:P26"/>
    <mergeCell ref="Q26:S26"/>
    <mergeCell ref="Q37:S37"/>
    <mergeCell ref="C38:D38"/>
    <mergeCell ref="E38:G38"/>
    <mergeCell ref="I38:J38"/>
    <mergeCell ref="K38:M38"/>
    <mergeCell ref="O38:P38"/>
    <mergeCell ref="Q38:S38"/>
    <mergeCell ref="C37:D37"/>
    <mergeCell ref="E37:G37"/>
    <mergeCell ref="I37:J37"/>
    <mergeCell ref="K37:M37"/>
    <mergeCell ref="O37:P37"/>
    <mergeCell ref="Q39:S39"/>
    <mergeCell ref="C40:D40"/>
    <mergeCell ref="E40:G40"/>
    <mergeCell ref="I40:J40"/>
    <mergeCell ref="K40:M40"/>
    <mergeCell ref="O40:P40"/>
    <mergeCell ref="Q40:S40"/>
    <mergeCell ref="C39:D39"/>
    <mergeCell ref="E39:G39"/>
    <mergeCell ref="I39:J39"/>
    <mergeCell ref="K39:M39"/>
    <mergeCell ref="O39:P39"/>
    <mergeCell ref="Q41:S41"/>
    <mergeCell ref="C42:D42"/>
    <mergeCell ref="E42:G42"/>
    <mergeCell ref="I42:J42"/>
    <mergeCell ref="K42:M42"/>
    <mergeCell ref="O42:P42"/>
    <mergeCell ref="Q42:S42"/>
    <mergeCell ref="C41:D41"/>
    <mergeCell ref="E41:G41"/>
    <mergeCell ref="I41:J41"/>
    <mergeCell ref="K41:M41"/>
    <mergeCell ref="O41:P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B8" sqref="B8:M10"/>
    </sheetView>
  </sheetViews>
  <sheetFormatPr defaultColWidth="16.5703125" defaultRowHeight="21" customHeight="1"/>
  <cols>
    <col min="1" max="1" width="16.5703125" style="269"/>
    <col min="2" max="13" width="15.7109375" style="269" customWidth="1"/>
    <col min="14" max="14" width="14.28515625" style="269" bestFit="1" customWidth="1"/>
    <col min="15" max="16384" width="16.5703125" style="269"/>
  </cols>
  <sheetData>
    <row r="1" spans="1:16" s="3" customFormat="1" ht="15">
      <c r="A1" s="2" t="s">
        <v>12</v>
      </c>
      <c r="B1" s="367" t="s">
        <v>195</v>
      </c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9"/>
    </row>
    <row r="2" spans="1:16" s="119" customFormat="1" ht="15">
      <c r="A2" s="217" t="s">
        <v>8</v>
      </c>
      <c r="B2" s="366" t="s">
        <v>13</v>
      </c>
      <c r="C2" s="366"/>
      <c r="D2" s="366"/>
      <c r="E2" s="366" t="s">
        <v>14</v>
      </c>
      <c r="F2" s="366"/>
      <c r="G2" s="366"/>
      <c r="H2" s="366" t="s">
        <v>16</v>
      </c>
      <c r="I2" s="366"/>
      <c r="J2" s="366"/>
      <c r="K2" s="366" t="s">
        <v>15</v>
      </c>
      <c r="L2" s="366"/>
      <c r="M2" s="366"/>
    </row>
    <row r="3" spans="1:16" s="119" customFormat="1" ht="15">
      <c r="A3" s="219" t="s">
        <v>201</v>
      </c>
      <c r="B3" s="258" t="s">
        <v>2</v>
      </c>
      <c r="C3" s="258" t="s">
        <v>3</v>
      </c>
      <c r="D3" s="258" t="s">
        <v>4</v>
      </c>
      <c r="E3" s="258" t="s">
        <v>2</v>
      </c>
      <c r="F3" s="258" t="s">
        <v>3</v>
      </c>
      <c r="G3" s="258" t="s">
        <v>4</v>
      </c>
      <c r="H3" s="258" t="s">
        <v>2</v>
      </c>
      <c r="I3" s="258" t="s">
        <v>3</v>
      </c>
      <c r="J3" s="258" t="s">
        <v>4</v>
      </c>
      <c r="K3" s="258" t="s">
        <v>2</v>
      </c>
      <c r="L3" s="258" t="s">
        <v>3</v>
      </c>
      <c r="M3" s="258" t="s">
        <v>4</v>
      </c>
    </row>
    <row r="4" spans="1:16" s="119" customFormat="1" ht="15">
      <c r="A4" s="25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</row>
    <row r="5" spans="1:16" s="119" customFormat="1" ht="15">
      <c r="A5" s="258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237">
        <v>0</v>
      </c>
      <c r="K5" s="237">
        <v>0</v>
      </c>
      <c r="L5" s="237">
        <v>0</v>
      </c>
      <c r="M5" s="237">
        <v>0</v>
      </c>
      <c r="N5" s="15">
        <f t="shared" ref="N5" si="0">SUM(B5:M5)</f>
        <v>0</v>
      </c>
      <c r="O5" s="240"/>
    </row>
    <row r="6" spans="1:16" s="119" customFormat="1" ht="15">
      <c r="A6" s="258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237">
        <v>0</v>
      </c>
      <c r="K6" s="237">
        <v>0</v>
      </c>
      <c r="L6" s="237">
        <v>0</v>
      </c>
      <c r="M6" s="237">
        <v>0</v>
      </c>
      <c r="N6" s="15">
        <f>IF(N5=0,0,N5/12/N4)</f>
        <v>0</v>
      </c>
      <c r="O6" s="240"/>
    </row>
    <row r="7" spans="1:16" s="119" customFormat="1" ht="15">
      <c r="A7" s="370" t="s">
        <v>170</v>
      </c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2"/>
      <c r="N7" s="15"/>
      <c r="O7" s="240"/>
    </row>
    <row r="8" spans="1:16" s="119" customFormat="1" ht="1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P8" s="273"/>
    </row>
    <row r="9" spans="1:16" s="119" customFormat="1" ht="1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237">
        <v>0</v>
      </c>
      <c r="K9" s="237">
        <v>0</v>
      </c>
      <c r="L9" s="237">
        <v>0</v>
      </c>
      <c r="M9" s="237">
        <v>0</v>
      </c>
      <c r="N9" s="15">
        <f t="shared" ref="N9" si="1">SUM(B9:M9)</f>
        <v>0</v>
      </c>
      <c r="O9" s="240"/>
    </row>
    <row r="10" spans="1:16" s="119" customFormat="1" ht="1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237">
        <v>0</v>
      </c>
      <c r="K10" s="237">
        <v>0</v>
      </c>
      <c r="L10" s="237">
        <v>0</v>
      </c>
      <c r="M10" s="237">
        <v>0</v>
      </c>
      <c r="N10" s="15">
        <f>IF(N9=0,0,N9/12/N8)</f>
        <v>0</v>
      </c>
      <c r="O10" s="240"/>
    </row>
    <row r="11" spans="1:16" ht="15">
      <c r="O11" s="119"/>
      <c r="P11" s="256"/>
    </row>
    <row r="12" spans="1:16" ht="15">
      <c r="D12" s="256"/>
      <c r="E12" s="256"/>
      <c r="P12" s="255"/>
    </row>
    <row r="13" spans="1:16" ht="15"/>
    <row r="15" spans="1:16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1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1" ht="15">
      <c r="A18" s="27"/>
    </row>
    <row r="19" spans="1:11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1" ht="1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1" ht="30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1" ht="15">
      <c r="A22" s="27"/>
    </row>
    <row r="23" spans="1:11" ht="15">
      <c r="A23" s="33" t="s">
        <v>33</v>
      </c>
    </row>
  </sheetData>
  <mergeCells count="6">
    <mergeCell ref="A7:M7"/>
    <mergeCell ref="B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3"/>
  <sheetViews>
    <sheetView zoomScaleNormal="100" workbookViewId="0">
      <selection activeCell="B9" sqref="B9:M10"/>
    </sheetView>
  </sheetViews>
  <sheetFormatPr defaultColWidth="16.5703125" defaultRowHeight="21" customHeight="1"/>
  <cols>
    <col min="1" max="1" width="16.5703125" style="269"/>
    <col min="2" max="13" width="16" style="269" customWidth="1"/>
    <col min="14" max="14" width="14.28515625" style="269" bestFit="1" customWidth="1"/>
    <col min="15" max="16384" width="16.5703125" style="269"/>
  </cols>
  <sheetData>
    <row r="1" spans="1:16" s="3" customFormat="1" ht="15">
      <c r="A1" s="2" t="s">
        <v>12</v>
      </c>
      <c r="B1" s="367" t="s">
        <v>196</v>
      </c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9"/>
    </row>
    <row r="2" spans="1:16" s="119" customFormat="1" ht="15">
      <c r="A2" s="217" t="s">
        <v>8</v>
      </c>
      <c r="B2" s="366" t="s">
        <v>13</v>
      </c>
      <c r="C2" s="366"/>
      <c r="D2" s="366"/>
      <c r="E2" s="366" t="s">
        <v>14</v>
      </c>
      <c r="F2" s="366"/>
      <c r="G2" s="366"/>
      <c r="H2" s="366" t="s">
        <v>16</v>
      </c>
      <c r="I2" s="366"/>
      <c r="J2" s="366"/>
      <c r="K2" s="366" t="s">
        <v>15</v>
      </c>
      <c r="L2" s="366"/>
      <c r="M2" s="366"/>
    </row>
    <row r="3" spans="1:16" s="119" customFormat="1" ht="15">
      <c r="A3" s="219" t="s">
        <v>201</v>
      </c>
      <c r="B3" s="286" t="s">
        <v>2</v>
      </c>
      <c r="C3" s="286" t="s">
        <v>3</v>
      </c>
      <c r="D3" s="286" t="s">
        <v>4</v>
      </c>
      <c r="E3" s="286" t="s">
        <v>2</v>
      </c>
      <c r="F3" s="286" t="s">
        <v>3</v>
      </c>
      <c r="G3" s="286" t="s">
        <v>4</v>
      </c>
      <c r="H3" s="286" t="s">
        <v>2</v>
      </c>
      <c r="I3" s="286" t="s">
        <v>3</v>
      </c>
      <c r="J3" s="286" t="s">
        <v>4</v>
      </c>
      <c r="K3" s="286" t="s">
        <v>2</v>
      </c>
      <c r="L3" s="286" t="s">
        <v>3</v>
      </c>
      <c r="M3" s="286" t="s">
        <v>4</v>
      </c>
      <c r="O3" s="285"/>
    </row>
    <row r="4" spans="1:16" s="119" customFormat="1" ht="15">
      <c r="A4" s="286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  <c r="O4" s="292"/>
    </row>
    <row r="5" spans="1:16" s="119" customFormat="1" ht="15">
      <c r="A5" s="286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237">
        <v>0</v>
      </c>
      <c r="K5" s="237">
        <v>0</v>
      </c>
      <c r="L5" s="237">
        <v>0</v>
      </c>
      <c r="M5" s="237">
        <v>0</v>
      </c>
      <c r="N5" s="15">
        <f t="shared" ref="N5" si="0">SUM(B5:M5)</f>
        <v>0</v>
      </c>
      <c r="O5" s="292"/>
    </row>
    <row r="6" spans="1:16" s="119" customFormat="1" ht="15">
      <c r="A6" s="286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237">
        <v>0</v>
      </c>
      <c r="K6" s="237">
        <v>0</v>
      </c>
      <c r="L6" s="237">
        <v>0</v>
      </c>
      <c r="M6" s="237">
        <v>0</v>
      </c>
      <c r="N6" s="15">
        <f>IF(N5=0,0,N5/12/N4)</f>
        <v>0</v>
      </c>
      <c r="O6" s="292"/>
    </row>
    <row r="7" spans="1:16" s="119" customFormat="1" ht="15">
      <c r="A7" s="370" t="s">
        <v>170</v>
      </c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2"/>
      <c r="N7" s="15"/>
      <c r="O7" s="285"/>
    </row>
    <row r="8" spans="1:16" s="119" customFormat="1" ht="1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O8" s="292"/>
      <c r="P8" s="273"/>
    </row>
    <row r="9" spans="1:16" s="119" customFormat="1" ht="1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237">
        <v>0</v>
      </c>
      <c r="K9" s="237">
        <v>0</v>
      </c>
      <c r="L9" s="237">
        <v>0</v>
      </c>
      <c r="M9" s="237">
        <v>0</v>
      </c>
      <c r="N9" s="15">
        <f t="shared" ref="N9" si="1">SUM(B9:M9)</f>
        <v>0</v>
      </c>
      <c r="O9" s="292"/>
    </row>
    <row r="10" spans="1:16" s="119" customFormat="1" ht="1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237">
        <v>0</v>
      </c>
      <c r="K10" s="237">
        <v>0</v>
      </c>
      <c r="L10" s="237">
        <v>0</v>
      </c>
      <c r="M10" s="237">
        <v>0</v>
      </c>
      <c r="N10" s="15">
        <f>IF(N9=0,0,N9/12/N8)</f>
        <v>0</v>
      </c>
      <c r="O10" s="285"/>
    </row>
    <row r="11" spans="1:16" ht="15">
      <c r="P11" s="256"/>
    </row>
    <row r="12" spans="1:16" ht="15">
      <c r="D12" s="256"/>
      <c r="P12" s="255"/>
    </row>
    <row r="13" spans="1:16" ht="15">
      <c r="L13" s="255"/>
    </row>
    <row r="15" spans="1:16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1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1" ht="15">
      <c r="A18" s="27"/>
    </row>
    <row r="19" spans="1:11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1" ht="1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1" ht="30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1" ht="15">
      <c r="A22" s="27"/>
    </row>
    <row r="23" spans="1:11" ht="15">
      <c r="A23" s="33" t="s">
        <v>33</v>
      </c>
    </row>
  </sheetData>
  <mergeCells count="6">
    <mergeCell ref="A7:M7"/>
    <mergeCell ref="B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2060"/>
  </sheetPr>
  <dimension ref="A1:AA51"/>
  <sheetViews>
    <sheetView zoomScale="85" zoomScaleNormal="85" workbookViewId="0">
      <selection activeCell="B9" sqref="B9:I10"/>
    </sheetView>
  </sheetViews>
  <sheetFormatPr defaultColWidth="19.28515625" defaultRowHeight="38.25" customHeight="1"/>
  <cols>
    <col min="1" max="1" width="19.28515625" style="1"/>
    <col min="2" max="9" width="16.7109375" style="1" customWidth="1"/>
    <col min="10" max="11" width="19.28515625" style="1"/>
    <col min="12" max="12" width="6" style="1" bestFit="1" customWidth="1"/>
    <col min="13" max="13" width="13.28515625" style="1" bestFit="1" customWidth="1"/>
    <col min="14" max="14" width="15.42578125" style="1" customWidth="1"/>
    <col min="15" max="15" width="13.28515625" style="1" bestFit="1" customWidth="1"/>
    <col min="16" max="16" width="14.5703125" style="1" bestFit="1" customWidth="1"/>
    <col min="17" max="20" width="11.5703125" style="1" bestFit="1" customWidth="1"/>
    <col min="21" max="16384" width="19.28515625" style="1"/>
  </cols>
  <sheetData>
    <row r="1" spans="1:27" s="6" customFormat="1" ht="38.25" customHeight="1">
      <c r="A1" s="5" t="s">
        <v>12</v>
      </c>
      <c r="B1" s="386" t="s">
        <v>197</v>
      </c>
      <c r="C1" s="387"/>
      <c r="D1" s="387"/>
      <c r="E1" s="387"/>
      <c r="F1" s="387"/>
      <c r="G1" s="387"/>
      <c r="H1" s="387"/>
      <c r="I1" s="387"/>
      <c r="K1" s="120"/>
      <c r="L1" s="260"/>
      <c r="M1" s="260"/>
      <c r="N1" s="260"/>
      <c r="O1" s="260"/>
      <c r="P1" s="260"/>
      <c r="Q1" s="260"/>
      <c r="R1" s="261"/>
      <c r="S1" s="262"/>
      <c r="T1" s="250"/>
      <c r="U1" s="250"/>
      <c r="V1" s="250"/>
      <c r="W1" s="250"/>
      <c r="X1" s="250"/>
      <c r="Y1" s="250"/>
      <c r="Z1" s="250"/>
      <c r="AA1" s="250"/>
    </row>
    <row r="2" spans="1:27" s="120" customFormat="1" ht="38.25" customHeight="1">
      <c r="A2" s="217" t="s">
        <v>8</v>
      </c>
      <c r="B2" s="366" t="s">
        <v>10</v>
      </c>
      <c r="C2" s="366"/>
      <c r="D2" s="366"/>
      <c r="E2" s="366"/>
      <c r="F2" s="366" t="s">
        <v>11</v>
      </c>
      <c r="G2" s="366"/>
      <c r="H2" s="366"/>
      <c r="I2" s="366"/>
      <c r="L2" s="279"/>
      <c r="M2" s="342"/>
      <c r="N2" s="342"/>
      <c r="O2" s="342"/>
      <c r="P2" s="342"/>
      <c r="Q2" s="342"/>
      <c r="R2" s="342"/>
      <c r="S2" s="342"/>
      <c r="T2" s="342"/>
      <c r="U2" s="342"/>
      <c r="V2" s="116"/>
      <c r="W2" s="279"/>
      <c r="X2" s="279"/>
      <c r="Y2" s="279"/>
      <c r="Z2" s="116"/>
      <c r="AA2" s="116"/>
    </row>
    <row r="3" spans="1:27" s="120" customFormat="1" ht="38.25" customHeight="1">
      <c r="A3" s="219" t="s">
        <v>201</v>
      </c>
      <c r="B3" s="218" t="s">
        <v>2</v>
      </c>
      <c r="C3" s="218" t="s">
        <v>3</v>
      </c>
      <c r="D3" s="218" t="s">
        <v>4</v>
      </c>
      <c r="E3" s="218" t="s">
        <v>9</v>
      </c>
      <c r="F3" s="218" t="s">
        <v>2</v>
      </c>
      <c r="G3" s="218" t="s">
        <v>3</v>
      </c>
      <c r="H3" s="218" t="s">
        <v>4</v>
      </c>
      <c r="I3" s="218" t="s">
        <v>9</v>
      </c>
      <c r="K3" s="264"/>
      <c r="L3" s="261"/>
      <c r="M3" s="343"/>
      <c r="N3" s="344"/>
      <c r="O3" s="344"/>
      <c r="P3" s="344"/>
      <c r="Q3" s="344"/>
      <c r="R3" s="344"/>
      <c r="S3" s="344"/>
      <c r="T3" s="344"/>
      <c r="U3" s="344"/>
      <c r="V3" s="264"/>
      <c r="W3" s="280"/>
      <c r="X3" s="280"/>
      <c r="Y3" s="280"/>
      <c r="Z3" s="116"/>
      <c r="AA3" s="116"/>
    </row>
    <row r="4" spans="1:27" s="120" customFormat="1" ht="38.25" customHeight="1">
      <c r="A4" s="21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4">
        <f>SUM(B4:I4)</f>
        <v>0</v>
      </c>
      <c r="K4" s="264"/>
      <c r="L4" s="308"/>
      <c r="M4" s="308"/>
      <c r="N4" s="308"/>
      <c r="O4" s="308"/>
      <c r="P4" s="308"/>
      <c r="Q4" s="308"/>
      <c r="R4" s="308"/>
      <c r="S4" s="308"/>
      <c r="T4" s="308"/>
      <c r="U4" s="308"/>
      <c r="V4" s="264"/>
      <c r="W4" s="281"/>
      <c r="X4" s="281"/>
      <c r="Y4" s="281"/>
      <c r="Z4" s="116"/>
      <c r="AA4" s="116"/>
    </row>
    <row r="5" spans="1:27" s="120" customFormat="1" ht="38.25" customHeight="1">
      <c r="A5" s="218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/>
      <c r="I5" s="237">
        <v>0</v>
      </c>
      <c r="J5" s="15">
        <f>SUM(B5:I5)</f>
        <v>0</v>
      </c>
      <c r="K5" s="264"/>
      <c r="L5" s="309"/>
      <c r="M5" s="309"/>
      <c r="N5" s="310"/>
      <c r="O5" s="310"/>
      <c r="P5" s="310"/>
      <c r="Q5" s="310"/>
      <c r="R5" s="310"/>
      <c r="S5" s="310"/>
      <c r="T5" s="310"/>
      <c r="U5" s="310"/>
      <c r="V5" s="264"/>
      <c r="W5" s="116"/>
      <c r="X5" s="116"/>
      <c r="Y5" s="116"/>
      <c r="Z5" s="116"/>
      <c r="AA5" s="116"/>
    </row>
    <row r="6" spans="1:27" s="120" customFormat="1" ht="38.25" customHeight="1">
      <c r="A6" s="218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5">
        <f>IF(J5=0,0,J5/12/J4)</f>
        <v>0</v>
      </c>
      <c r="K6" s="264"/>
      <c r="L6" s="309"/>
      <c r="M6" s="309"/>
      <c r="N6" s="310"/>
      <c r="O6" s="310"/>
      <c r="P6" s="310"/>
      <c r="Q6" s="310"/>
      <c r="R6" s="310"/>
      <c r="S6" s="310"/>
      <c r="T6" s="310"/>
      <c r="U6" s="310"/>
      <c r="V6" s="264"/>
    </row>
    <row r="7" spans="1:27" s="120" customFormat="1" ht="38.25" customHeight="1">
      <c r="A7" s="370" t="s">
        <v>170</v>
      </c>
      <c r="B7" s="371"/>
      <c r="C7" s="371"/>
      <c r="D7" s="371"/>
      <c r="E7" s="371"/>
      <c r="F7" s="371"/>
      <c r="G7" s="371"/>
      <c r="H7" s="371"/>
      <c r="I7" s="372"/>
      <c r="J7" s="15"/>
      <c r="K7" s="264"/>
      <c r="L7" s="264"/>
      <c r="M7" s="309"/>
      <c r="N7" s="340"/>
      <c r="O7" s="310"/>
      <c r="P7" s="263"/>
      <c r="Q7" s="264"/>
      <c r="R7" s="264"/>
      <c r="S7" s="264"/>
      <c r="T7" s="264"/>
      <c r="U7" s="264"/>
      <c r="V7" s="264"/>
    </row>
    <row r="8" spans="1:27" s="120" customFormat="1" ht="38.25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4">
        <f>SUM(B8:I8)</f>
        <v>0</v>
      </c>
      <c r="K8" s="264"/>
      <c r="L8" s="308"/>
      <c r="M8" s="309"/>
      <c r="N8" s="340"/>
      <c r="O8" s="310"/>
      <c r="P8" s="308"/>
      <c r="Q8" s="308"/>
      <c r="R8" s="308"/>
      <c r="S8" s="308"/>
      <c r="T8" s="308"/>
      <c r="U8" s="264"/>
      <c r="V8" s="264"/>
    </row>
    <row r="9" spans="1:27" s="120" customFormat="1" ht="38.25" customHeight="1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/>
      <c r="I9" s="237">
        <v>0</v>
      </c>
      <c r="J9" s="15">
        <f>SUM(B9:I9)</f>
        <v>0</v>
      </c>
      <c r="K9" s="264"/>
      <c r="L9" s="309"/>
      <c r="M9" s="310"/>
      <c r="N9" s="310"/>
      <c r="O9" s="310"/>
      <c r="P9" s="310"/>
      <c r="Q9" s="310"/>
      <c r="R9" s="310"/>
      <c r="S9" s="310"/>
      <c r="T9" s="310"/>
      <c r="U9" s="264"/>
      <c r="V9" s="264"/>
    </row>
    <row r="10" spans="1:27" s="120" customFormat="1" ht="38.25" customHeight="1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5">
        <f>IF(J9=0,0,J9/12/J8)</f>
        <v>0</v>
      </c>
      <c r="K10" s="264"/>
      <c r="L10" s="309"/>
      <c r="M10" s="310"/>
      <c r="N10" s="310"/>
      <c r="O10" s="310"/>
      <c r="P10" s="310"/>
      <c r="Q10" s="310"/>
      <c r="R10" s="310"/>
      <c r="S10" s="310"/>
      <c r="T10" s="310"/>
      <c r="U10" s="264"/>
      <c r="V10" s="264"/>
    </row>
    <row r="11" spans="1:27" ht="15" customHeight="1">
      <c r="C11" s="248"/>
      <c r="D11" s="248"/>
      <c r="E11" s="248"/>
      <c r="F11" s="248"/>
      <c r="G11" s="248"/>
      <c r="H11" s="248"/>
      <c r="I11" s="248"/>
      <c r="L11" s="282"/>
      <c r="M11" s="282"/>
      <c r="N11" s="334"/>
      <c r="O11" s="334"/>
      <c r="P11" s="334"/>
      <c r="Q11" s="334"/>
      <c r="R11" s="334"/>
      <c r="S11" s="334"/>
      <c r="T11" s="334"/>
      <c r="U11" s="282"/>
    </row>
    <row r="12" spans="1:27" ht="15" customHeight="1">
      <c r="C12" s="248"/>
      <c r="D12" s="248"/>
      <c r="E12" s="248"/>
      <c r="F12" s="248"/>
      <c r="G12" s="248"/>
      <c r="H12" s="248"/>
      <c r="I12" s="248"/>
      <c r="L12" s="282"/>
      <c r="M12" s="282"/>
      <c r="N12" s="334"/>
      <c r="O12" s="334"/>
      <c r="P12" s="334"/>
      <c r="Q12" s="334"/>
      <c r="R12" s="334"/>
      <c r="S12" s="334"/>
      <c r="T12" s="334"/>
      <c r="U12" s="282"/>
    </row>
    <row r="13" spans="1:27" ht="15" customHeight="1">
      <c r="C13" s="248"/>
      <c r="D13" s="248"/>
      <c r="E13" s="248"/>
      <c r="F13" s="248"/>
      <c r="G13" s="248"/>
      <c r="H13" s="248"/>
      <c r="I13" s="248"/>
      <c r="L13" s="282"/>
      <c r="M13" s="282"/>
      <c r="N13" s="282"/>
      <c r="O13" s="282"/>
      <c r="P13" s="282"/>
      <c r="Q13" s="282"/>
      <c r="R13" s="282"/>
      <c r="S13" s="282"/>
      <c r="T13" s="282"/>
      <c r="U13" s="282"/>
    </row>
    <row r="14" spans="1:27" ht="15" customHeight="1">
      <c r="L14" s="282"/>
      <c r="M14" s="282"/>
      <c r="N14" s="282"/>
      <c r="O14" s="282"/>
      <c r="P14" s="282"/>
      <c r="Q14" s="282"/>
      <c r="R14" s="282"/>
      <c r="S14" s="282"/>
      <c r="T14" s="282"/>
      <c r="U14" s="282"/>
    </row>
    <row r="15" spans="1:27" s="3" customFormat="1" ht="15">
      <c r="A15" s="143" t="s">
        <v>17</v>
      </c>
      <c r="B15" s="144"/>
      <c r="C15" s="144"/>
      <c r="D15" s="144"/>
      <c r="E15" s="144"/>
      <c r="F15" s="144"/>
      <c r="G15" s="144"/>
      <c r="H15" s="144"/>
      <c r="I15" s="144"/>
      <c r="J15" s="145"/>
      <c r="L15" s="270"/>
      <c r="M15" s="270"/>
      <c r="N15" s="270"/>
      <c r="O15" s="270"/>
      <c r="P15" s="270"/>
      <c r="Q15" s="270"/>
      <c r="R15" s="270"/>
      <c r="S15" s="270"/>
      <c r="T15" s="270"/>
      <c r="U15" s="270"/>
    </row>
    <row r="16" spans="1:27" s="3" customFormat="1" ht="30">
      <c r="A16" s="146" t="s">
        <v>18</v>
      </c>
      <c r="B16" s="147" t="s">
        <v>19</v>
      </c>
      <c r="C16" s="147" t="s">
        <v>20</v>
      </c>
      <c r="D16" s="147" t="s">
        <v>21</v>
      </c>
      <c r="E16" s="147" t="s">
        <v>57</v>
      </c>
      <c r="F16" s="147" t="s">
        <v>19</v>
      </c>
      <c r="G16" s="147" t="s">
        <v>20</v>
      </c>
      <c r="H16" s="147" t="s">
        <v>21</v>
      </c>
      <c r="I16" s="147" t="s">
        <v>57</v>
      </c>
      <c r="J16" s="148"/>
    </row>
    <row r="17" spans="1:10" s="3" customFormat="1" ht="30">
      <c r="A17" s="149" t="s">
        <v>22</v>
      </c>
      <c r="B17" s="150" t="s">
        <v>23</v>
      </c>
      <c r="C17" s="150" t="s">
        <v>23</v>
      </c>
      <c r="D17" s="150" t="s">
        <v>23</v>
      </c>
      <c r="E17" s="150" t="s">
        <v>23</v>
      </c>
      <c r="F17" s="150" t="s">
        <v>24</v>
      </c>
      <c r="G17" s="150" t="s">
        <v>24</v>
      </c>
      <c r="H17" s="150" t="s">
        <v>24</v>
      </c>
      <c r="I17" s="150" t="s">
        <v>24</v>
      </c>
      <c r="J17" s="151"/>
    </row>
    <row r="18" spans="1:10" s="3" customFormat="1" ht="15">
      <c r="A18" s="6"/>
      <c r="B18" s="152"/>
      <c r="C18" s="152"/>
      <c r="D18" s="152"/>
      <c r="E18" s="152"/>
      <c r="F18" s="152"/>
      <c r="G18" s="152"/>
      <c r="H18" s="152"/>
      <c r="I18" s="152"/>
      <c r="J18" s="152"/>
    </row>
    <row r="19" spans="1:10" s="3" customFormat="1" ht="30">
      <c r="A19" s="153" t="s">
        <v>25</v>
      </c>
      <c r="B19" s="154"/>
      <c r="C19" s="154"/>
      <c r="D19" s="154"/>
      <c r="E19" s="154"/>
      <c r="F19" s="154"/>
      <c r="G19" s="154"/>
      <c r="H19" s="154"/>
      <c r="I19" s="154"/>
      <c r="J19" s="155"/>
    </row>
    <row r="20" spans="1:10" s="3" customFormat="1" ht="15">
      <c r="A20" s="146" t="s">
        <v>26</v>
      </c>
      <c r="B20" s="156" t="s">
        <v>148</v>
      </c>
      <c r="C20" s="156" t="s">
        <v>2</v>
      </c>
      <c r="D20" s="156" t="s">
        <v>3</v>
      </c>
      <c r="E20" s="156" t="s">
        <v>4</v>
      </c>
      <c r="F20" s="156" t="s">
        <v>148</v>
      </c>
      <c r="G20" s="156" t="s">
        <v>2</v>
      </c>
      <c r="H20" s="156" t="s">
        <v>3</v>
      </c>
      <c r="I20" s="156" t="s">
        <v>4</v>
      </c>
      <c r="J20" s="148"/>
    </row>
    <row r="21" spans="1:10" s="3" customFormat="1" ht="30">
      <c r="A21" s="149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150" t="s">
        <v>32</v>
      </c>
      <c r="G21" s="150" t="s">
        <v>32</v>
      </c>
      <c r="H21" s="150" t="s">
        <v>32</v>
      </c>
      <c r="I21" s="150" t="s">
        <v>32</v>
      </c>
      <c r="J21" s="157"/>
    </row>
    <row r="22" spans="1:10" s="3" customFormat="1" ht="15">
      <c r="A22" s="6"/>
      <c r="B22" s="152"/>
      <c r="C22" s="152"/>
      <c r="D22" s="152"/>
      <c r="E22" s="152"/>
      <c r="F22" s="152"/>
      <c r="G22" s="152"/>
      <c r="H22" s="152"/>
      <c r="I22" s="152"/>
      <c r="J22" s="152"/>
    </row>
    <row r="23" spans="1:10" s="3" customFormat="1" ht="30">
      <c r="A23" s="158" t="s">
        <v>33</v>
      </c>
      <c r="B23" s="152"/>
      <c r="C23" s="152"/>
      <c r="D23" s="152"/>
      <c r="E23" s="152"/>
      <c r="F23" s="152"/>
      <c r="G23" s="152"/>
      <c r="H23" s="152"/>
      <c r="I23" s="152"/>
      <c r="J23" s="152"/>
    </row>
    <row r="24" spans="1:10" s="3" customFormat="1" ht="15"/>
    <row r="25" spans="1:10" s="3" customFormat="1" ht="15.75" thickBot="1"/>
    <row r="26" spans="1:10" s="3" customFormat="1" ht="30.75" customHeight="1" thickBot="1">
      <c r="A26" s="159" t="s">
        <v>149</v>
      </c>
      <c r="B26" s="388" t="s">
        <v>150</v>
      </c>
      <c r="C26" s="389"/>
      <c r="D26" s="390" t="s">
        <v>2</v>
      </c>
      <c r="E26" s="389"/>
      <c r="F26" s="390" t="s">
        <v>3</v>
      </c>
      <c r="G26" s="389"/>
      <c r="H26" s="390" t="s">
        <v>4</v>
      </c>
      <c r="I26" s="391"/>
      <c r="J26" s="160"/>
    </row>
    <row r="27" spans="1:10" s="3" customFormat="1" ht="150">
      <c r="A27" s="161" t="s">
        <v>151</v>
      </c>
      <c r="B27" s="162">
        <f t="shared" ref="B27:B35" si="0">D27/2</f>
        <v>500</v>
      </c>
      <c r="C27" s="163"/>
      <c r="D27" s="164">
        <v>1000</v>
      </c>
      <c r="E27" s="163"/>
      <c r="F27" s="164">
        <v>2000</v>
      </c>
      <c r="G27" s="163"/>
      <c r="H27" s="164">
        <v>3000</v>
      </c>
      <c r="I27" s="165"/>
      <c r="J27" s="160" t="s">
        <v>121</v>
      </c>
    </row>
    <row r="28" spans="1:10" s="3" customFormat="1" ht="225">
      <c r="A28" s="166" t="s">
        <v>152</v>
      </c>
      <c r="B28" s="167">
        <f t="shared" si="0"/>
        <v>1000</v>
      </c>
      <c r="C28" s="168"/>
      <c r="D28" s="169">
        <v>2000</v>
      </c>
      <c r="E28" s="168"/>
      <c r="F28" s="169">
        <v>4000</v>
      </c>
      <c r="G28" s="168"/>
      <c r="H28" s="169">
        <v>6000</v>
      </c>
      <c r="I28" s="170"/>
      <c r="J28" s="160" t="s">
        <v>153</v>
      </c>
    </row>
    <row r="29" spans="1:10" s="3" customFormat="1" ht="210">
      <c r="A29" s="166" t="s">
        <v>154</v>
      </c>
      <c r="B29" s="167">
        <f t="shared" si="0"/>
        <v>1500</v>
      </c>
      <c r="C29" s="168"/>
      <c r="D29" s="169">
        <v>3000</v>
      </c>
      <c r="E29" s="168"/>
      <c r="F29" s="169">
        <v>6000</v>
      </c>
      <c r="G29" s="168"/>
      <c r="H29" s="169">
        <v>9000</v>
      </c>
      <c r="I29" s="170"/>
      <c r="J29" s="160" t="s">
        <v>121</v>
      </c>
    </row>
    <row r="30" spans="1:10" s="3" customFormat="1" ht="150">
      <c r="A30" s="166" t="s">
        <v>155</v>
      </c>
      <c r="B30" s="167">
        <f t="shared" si="0"/>
        <v>500</v>
      </c>
      <c r="C30" s="168"/>
      <c r="D30" s="169">
        <v>1000</v>
      </c>
      <c r="E30" s="168"/>
      <c r="F30" s="169">
        <v>2000</v>
      </c>
      <c r="G30" s="168"/>
      <c r="H30" s="169">
        <v>3000</v>
      </c>
      <c r="I30" s="170"/>
      <c r="J30" s="160" t="s">
        <v>153</v>
      </c>
    </row>
    <row r="31" spans="1:10" s="3" customFormat="1" ht="45">
      <c r="A31" s="171" t="s">
        <v>156</v>
      </c>
      <c r="B31" s="172">
        <f t="shared" si="0"/>
        <v>250000</v>
      </c>
      <c r="C31" s="173"/>
      <c r="D31" s="174">
        <v>500000</v>
      </c>
      <c r="E31" s="173"/>
      <c r="F31" s="174">
        <v>750000</v>
      </c>
      <c r="G31" s="173"/>
      <c r="H31" s="174">
        <v>1000000</v>
      </c>
      <c r="I31" s="175"/>
      <c r="J31" s="160" t="s">
        <v>126</v>
      </c>
    </row>
    <row r="32" spans="1:10" s="3" customFormat="1" ht="60">
      <c r="A32" s="171" t="s">
        <v>157</v>
      </c>
      <c r="B32" s="172">
        <f t="shared" si="0"/>
        <v>125000</v>
      </c>
      <c r="C32" s="173"/>
      <c r="D32" s="174">
        <v>250000</v>
      </c>
      <c r="E32" s="173"/>
      <c r="F32" s="174">
        <v>375000</v>
      </c>
      <c r="G32" s="173"/>
      <c r="H32" s="174">
        <v>500000</v>
      </c>
      <c r="I32" s="175"/>
      <c r="J32" s="160" t="s">
        <v>126</v>
      </c>
    </row>
    <row r="33" spans="1:10" s="3" customFormat="1" ht="75">
      <c r="A33" s="171" t="s">
        <v>158</v>
      </c>
      <c r="B33" s="172">
        <f t="shared" si="0"/>
        <v>125000</v>
      </c>
      <c r="C33" s="173"/>
      <c r="D33" s="174">
        <v>250000</v>
      </c>
      <c r="E33" s="173"/>
      <c r="F33" s="174">
        <v>375000</v>
      </c>
      <c r="G33" s="173"/>
      <c r="H33" s="174">
        <v>500000</v>
      </c>
      <c r="I33" s="175"/>
      <c r="J33" s="160" t="s">
        <v>126</v>
      </c>
    </row>
    <row r="34" spans="1:10" s="3" customFormat="1" ht="45">
      <c r="A34" s="171" t="s">
        <v>159</v>
      </c>
      <c r="B34" s="172">
        <f t="shared" si="0"/>
        <v>10000</v>
      </c>
      <c r="C34" s="173"/>
      <c r="D34" s="174">
        <v>20000</v>
      </c>
      <c r="E34" s="173"/>
      <c r="F34" s="174">
        <v>30000</v>
      </c>
      <c r="G34" s="173"/>
      <c r="H34" s="174">
        <v>40000</v>
      </c>
      <c r="I34" s="175"/>
      <c r="J34" s="160" t="s">
        <v>160</v>
      </c>
    </row>
    <row r="35" spans="1:10" s="3" customFormat="1" ht="60.75" thickBot="1">
      <c r="A35" s="176" t="s">
        <v>161</v>
      </c>
      <c r="B35" s="177">
        <f t="shared" si="0"/>
        <v>5000</v>
      </c>
      <c r="C35" s="178"/>
      <c r="D35" s="179">
        <v>10000</v>
      </c>
      <c r="E35" s="178"/>
      <c r="F35" s="179">
        <v>15000</v>
      </c>
      <c r="G35" s="178"/>
      <c r="H35" s="179">
        <v>20000</v>
      </c>
      <c r="I35" s="180"/>
      <c r="J35" s="160" t="s">
        <v>160</v>
      </c>
    </row>
    <row r="36" spans="1:10" s="3" customFormat="1" ht="15">
      <c r="A36" s="160"/>
      <c r="B36" s="160"/>
      <c r="C36" s="160"/>
      <c r="D36" s="160"/>
      <c r="E36" s="160"/>
      <c r="F36" s="160"/>
      <c r="G36" s="160"/>
      <c r="H36" s="160"/>
      <c r="I36" s="160"/>
      <c r="J36" s="160"/>
    </row>
    <row r="37" spans="1:10" s="3" customFormat="1" ht="15.75" thickBot="1">
      <c r="A37" s="160"/>
      <c r="B37" s="160"/>
      <c r="C37" s="160"/>
      <c r="D37" s="160"/>
      <c r="E37" s="160"/>
      <c r="F37" s="160"/>
      <c r="G37" s="160"/>
      <c r="H37" s="160"/>
      <c r="I37" s="160"/>
      <c r="J37" s="160"/>
    </row>
    <row r="38" spans="1:10" s="3" customFormat="1" ht="42.75">
      <c r="A38" s="181" t="s">
        <v>162</v>
      </c>
      <c r="B38" s="382" t="s">
        <v>150</v>
      </c>
      <c r="C38" s="383"/>
      <c r="D38" s="384" t="s">
        <v>2</v>
      </c>
      <c r="E38" s="383"/>
      <c r="F38" s="384" t="s">
        <v>3</v>
      </c>
      <c r="G38" s="383"/>
      <c r="H38" s="384" t="s">
        <v>4</v>
      </c>
      <c r="I38" s="385"/>
      <c r="J38" s="160"/>
    </row>
    <row r="39" spans="1:10" s="3" customFormat="1" ht="15">
      <c r="A39" s="182"/>
      <c r="B39" s="183" t="s">
        <v>163</v>
      </c>
      <c r="C39" s="183" t="s">
        <v>132</v>
      </c>
      <c r="D39" s="183" t="s">
        <v>163</v>
      </c>
      <c r="E39" s="183" t="s">
        <v>132</v>
      </c>
      <c r="F39" s="183" t="s">
        <v>163</v>
      </c>
      <c r="G39" s="183" t="s">
        <v>132</v>
      </c>
      <c r="H39" s="183" t="s">
        <v>163</v>
      </c>
      <c r="I39" s="183" t="s">
        <v>132</v>
      </c>
      <c r="J39" s="160"/>
    </row>
    <row r="40" spans="1:10" s="3" customFormat="1" ht="57">
      <c r="A40" s="184" t="s">
        <v>164</v>
      </c>
      <c r="B40" s="185"/>
      <c r="C40" s="185"/>
      <c r="D40" s="186"/>
      <c r="E40" s="186"/>
      <c r="F40" s="186"/>
      <c r="G40" s="186"/>
      <c r="H40" s="186"/>
      <c r="I40" s="187"/>
      <c r="J40" s="160"/>
    </row>
    <row r="41" spans="1:10" s="3" customFormat="1" ht="15">
      <c r="A41" s="188" t="s">
        <v>165</v>
      </c>
      <c r="B41" s="189">
        <f>1200+1308</f>
        <v>2508</v>
      </c>
      <c r="C41" s="189">
        <f>B41/12</f>
        <v>209</v>
      </c>
      <c r="D41" s="190">
        <v>4620.0012999999999</v>
      </c>
      <c r="E41" s="189">
        <f>D41/12</f>
        <v>385.00010833333334</v>
      </c>
      <c r="F41" s="190">
        <f>2700+5268</f>
        <v>7968</v>
      </c>
      <c r="G41" s="189">
        <f>F41/12</f>
        <v>664</v>
      </c>
      <c r="H41" s="190">
        <f>3480+7908</f>
        <v>11388</v>
      </c>
      <c r="I41" s="191">
        <f>H41/12</f>
        <v>949</v>
      </c>
      <c r="J41" s="160"/>
    </row>
    <row r="42" spans="1:10" s="3" customFormat="1" ht="15">
      <c r="A42" s="188" t="s">
        <v>166</v>
      </c>
      <c r="B42" s="189">
        <f>1200+1620</f>
        <v>2820</v>
      </c>
      <c r="C42" s="189">
        <f>B42/12</f>
        <v>235</v>
      </c>
      <c r="D42" s="190">
        <f>1980+3240</f>
        <v>5220</v>
      </c>
      <c r="E42" s="189">
        <f>D42/12</f>
        <v>435</v>
      </c>
      <c r="F42" s="190">
        <v>9167.9971999999998</v>
      </c>
      <c r="G42" s="189">
        <f>F42/12</f>
        <v>763.99976666666669</v>
      </c>
      <c r="H42" s="190">
        <f>3480+9720</f>
        <v>13200</v>
      </c>
      <c r="I42" s="191">
        <f>H42/12</f>
        <v>1100</v>
      </c>
      <c r="J42" s="160"/>
    </row>
    <row r="43" spans="1:10" s="3" customFormat="1" ht="28.5">
      <c r="A43" s="192" t="s">
        <v>167</v>
      </c>
      <c r="B43" s="189">
        <f>1200+1920</f>
        <v>3120</v>
      </c>
      <c r="C43" s="189">
        <f>B43/12</f>
        <v>260</v>
      </c>
      <c r="D43" s="190">
        <v>5808.0009000000009</v>
      </c>
      <c r="E43" s="189">
        <f>D43/12</f>
        <v>484.00007500000009</v>
      </c>
      <c r="F43" s="190">
        <f>2700+7680</f>
        <v>10380</v>
      </c>
      <c r="G43" s="189">
        <f>F43/12</f>
        <v>865</v>
      </c>
      <c r="H43" s="190">
        <v>14987.960000000001</v>
      </c>
      <c r="I43" s="191">
        <f>H43/12</f>
        <v>1248.9966666666667</v>
      </c>
      <c r="J43" s="160"/>
    </row>
    <row r="44" spans="1:10" s="3" customFormat="1" ht="71.25">
      <c r="A44" s="193" t="s">
        <v>168</v>
      </c>
      <c r="B44" s="194"/>
      <c r="C44" s="194"/>
      <c r="D44" s="195"/>
      <c r="E44" s="195"/>
      <c r="F44" s="195"/>
      <c r="G44" s="195"/>
      <c r="H44" s="195"/>
      <c r="I44" s="196"/>
      <c r="J44" s="160"/>
    </row>
    <row r="45" spans="1:10" s="3" customFormat="1" ht="15">
      <c r="A45" s="197" t="s">
        <v>165</v>
      </c>
      <c r="B45" s="198">
        <f>2280+(1260*2)</f>
        <v>4800</v>
      </c>
      <c r="C45" s="199">
        <f>B45/12</f>
        <v>400</v>
      </c>
      <c r="D45" s="198">
        <f>3600+(2520*2)</f>
        <v>8640</v>
      </c>
      <c r="E45" s="199">
        <f>D45/12</f>
        <v>720</v>
      </c>
      <c r="F45" s="198">
        <f>5040+(5040*2)</f>
        <v>15120</v>
      </c>
      <c r="G45" s="199">
        <f>F45/12</f>
        <v>1260</v>
      </c>
      <c r="H45" s="198">
        <f>6480+(7560*2)</f>
        <v>21600</v>
      </c>
      <c r="I45" s="200">
        <f>H45/12</f>
        <v>1800</v>
      </c>
      <c r="J45" s="160"/>
    </row>
    <row r="46" spans="1:10" s="3" customFormat="1" ht="15">
      <c r="A46" s="197" t="s">
        <v>166</v>
      </c>
      <c r="B46" s="198">
        <v>5303.9912000000004</v>
      </c>
      <c r="C46" s="199">
        <f>B46/12</f>
        <v>441.9992666666667</v>
      </c>
      <c r="D46" s="198">
        <f>3600+(3000*2)</f>
        <v>9600</v>
      </c>
      <c r="E46" s="199">
        <f>D46/12</f>
        <v>800</v>
      </c>
      <c r="F46" s="198">
        <f>5040+(6000*2)</f>
        <v>17040</v>
      </c>
      <c r="G46" s="199">
        <f>F46/12</f>
        <v>1420</v>
      </c>
      <c r="H46" s="198">
        <v>24504.004200000003</v>
      </c>
      <c r="I46" s="200">
        <f>H46/12</f>
        <v>2042.0003500000003</v>
      </c>
      <c r="J46" s="160"/>
    </row>
    <row r="47" spans="1:10" s="3" customFormat="1" ht="29.25" thickBot="1">
      <c r="A47" s="201" t="s">
        <v>167</v>
      </c>
      <c r="B47" s="202">
        <f>2280+(1800*2)</f>
        <v>5880</v>
      </c>
      <c r="C47" s="203">
        <f>B47/12</f>
        <v>490</v>
      </c>
      <c r="D47" s="202">
        <f>3600+(3600*2)</f>
        <v>10800</v>
      </c>
      <c r="E47" s="203">
        <f>D47/12</f>
        <v>900</v>
      </c>
      <c r="F47" s="202">
        <v>19416.002400000001</v>
      </c>
      <c r="G47" s="203">
        <f>F47/12</f>
        <v>1618.0002000000002</v>
      </c>
      <c r="H47" s="202">
        <f>6480+(10800*2)</f>
        <v>28080</v>
      </c>
      <c r="I47" s="204">
        <f>H47/12</f>
        <v>2340</v>
      </c>
      <c r="J47" s="160"/>
    </row>
    <row r="48" spans="1:10" s="3" customFormat="1" ht="156.75">
      <c r="A48" s="205" t="s">
        <v>169</v>
      </c>
      <c r="B48" s="206"/>
      <c r="C48" s="206"/>
      <c r="D48" s="206"/>
      <c r="E48" s="206"/>
      <c r="F48" s="206"/>
      <c r="G48" s="206"/>
      <c r="H48" s="206"/>
      <c r="I48" s="207"/>
      <c r="J48" s="160"/>
    </row>
    <row r="49" spans="1:10" s="3" customFormat="1" ht="15">
      <c r="A49" s="208" t="s">
        <v>165</v>
      </c>
      <c r="B49" s="209">
        <v>2400</v>
      </c>
      <c r="C49" s="210">
        <v>200</v>
      </c>
      <c r="D49" s="209">
        <v>4320</v>
      </c>
      <c r="E49" s="210">
        <v>360</v>
      </c>
      <c r="F49" s="209">
        <v>7560</v>
      </c>
      <c r="G49" s="210">
        <v>630</v>
      </c>
      <c r="H49" s="209">
        <v>10800</v>
      </c>
      <c r="I49" s="210">
        <v>900</v>
      </c>
      <c r="J49" s="160"/>
    </row>
    <row r="50" spans="1:10" s="3" customFormat="1" ht="15">
      <c r="A50" s="208" t="s">
        <v>166</v>
      </c>
      <c r="B50" s="209">
        <v>2652</v>
      </c>
      <c r="C50" s="210">
        <v>221</v>
      </c>
      <c r="D50" s="209">
        <v>4800</v>
      </c>
      <c r="E50" s="210">
        <v>400</v>
      </c>
      <c r="F50" s="209">
        <v>8520</v>
      </c>
      <c r="G50" s="210">
        <v>710</v>
      </c>
      <c r="H50" s="209">
        <v>12252</v>
      </c>
      <c r="I50" s="210">
        <v>1021</v>
      </c>
      <c r="J50" s="160"/>
    </row>
    <row r="51" spans="1:10" s="3" customFormat="1" ht="29.25" thickBot="1">
      <c r="A51" s="211" t="s">
        <v>167</v>
      </c>
      <c r="B51" s="212">
        <v>2940</v>
      </c>
      <c r="C51" s="213">
        <v>245</v>
      </c>
      <c r="D51" s="212">
        <v>5400</v>
      </c>
      <c r="E51" s="213">
        <v>450</v>
      </c>
      <c r="F51" s="212">
        <v>9708</v>
      </c>
      <c r="G51" s="213">
        <v>809</v>
      </c>
      <c r="H51" s="212">
        <v>14040</v>
      </c>
      <c r="I51" s="213">
        <v>1170</v>
      </c>
      <c r="J51" s="160"/>
    </row>
  </sheetData>
  <mergeCells count="12">
    <mergeCell ref="B38:C38"/>
    <mergeCell ref="D38:E38"/>
    <mergeCell ref="F38:G38"/>
    <mergeCell ref="H38:I38"/>
    <mergeCell ref="B1:I1"/>
    <mergeCell ref="F2:I2"/>
    <mergeCell ref="B2:E2"/>
    <mergeCell ref="B26:C26"/>
    <mergeCell ref="D26:E26"/>
    <mergeCell ref="F26:G26"/>
    <mergeCell ref="H26:I26"/>
    <mergeCell ref="A7:I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66"/>
  </sheetPr>
  <dimension ref="A1:X70"/>
  <sheetViews>
    <sheetView zoomScale="70" zoomScaleNormal="70" workbookViewId="0">
      <selection activeCell="B9" sqref="B9"/>
    </sheetView>
  </sheetViews>
  <sheetFormatPr defaultColWidth="19.28515625" defaultRowHeight="38.25" customHeight="1"/>
  <cols>
    <col min="1" max="10" width="19.28515625" style="1"/>
    <col min="11" max="11" width="19.42578125" style="1" bestFit="1" customWidth="1"/>
    <col min="12" max="12" width="19.28515625" style="1" bestFit="1" customWidth="1"/>
    <col min="13" max="13" width="20.7109375" style="1" bestFit="1" customWidth="1"/>
    <col min="14" max="16" width="19.5703125" style="1" bestFit="1" customWidth="1"/>
    <col min="17" max="17" width="19.42578125" style="1" bestFit="1" customWidth="1"/>
    <col min="18" max="16384" width="19.28515625" style="1"/>
  </cols>
  <sheetData>
    <row r="1" spans="1:24" s="6" customFormat="1" ht="38.25" customHeight="1">
      <c r="A1" s="244" t="s">
        <v>12</v>
      </c>
      <c r="B1" s="392" t="s">
        <v>188</v>
      </c>
      <c r="C1" s="392"/>
      <c r="D1" s="392"/>
      <c r="E1" s="392"/>
      <c r="F1" s="392"/>
      <c r="G1" s="392"/>
      <c r="J1" s="253"/>
      <c r="K1" s="253"/>
      <c r="L1" s="253"/>
      <c r="M1" s="249"/>
      <c r="N1" s="250"/>
      <c r="O1" s="250"/>
      <c r="P1" s="252"/>
      <c r="Q1" s="252"/>
      <c r="R1" s="252"/>
      <c r="S1" s="252"/>
      <c r="T1" s="252"/>
      <c r="U1" s="252"/>
      <c r="V1" s="252"/>
      <c r="W1" s="252"/>
      <c r="X1" s="252"/>
    </row>
    <row r="2" spans="1:24" ht="38.25" customHeight="1">
      <c r="A2" s="217" t="s">
        <v>8</v>
      </c>
      <c r="B2" s="366" t="s">
        <v>10</v>
      </c>
      <c r="C2" s="366"/>
      <c r="D2" s="366"/>
      <c r="E2" s="366" t="s">
        <v>11</v>
      </c>
      <c r="F2" s="366"/>
      <c r="G2" s="366"/>
      <c r="J2" s="282"/>
      <c r="K2" s="282"/>
      <c r="L2" s="282"/>
      <c r="M2" s="249"/>
      <c r="N2" s="21"/>
      <c r="O2" s="21"/>
      <c r="P2" s="252"/>
      <c r="Q2" s="252"/>
      <c r="R2" s="252"/>
      <c r="S2" s="252"/>
      <c r="T2" s="252"/>
      <c r="U2" s="252"/>
      <c r="V2" s="252"/>
      <c r="W2" s="252"/>
      <c r="X2" s="252"/>
    </row>
    <row r="3" spans="1:24" ht="38.25" customHeight="1">
      <c r="A3" s="219" t="s">
        <v>201</v>
      </c>
      <c r="B3" s="245" t="s">
        <v>2</v>
      </c>
      <c r="C3" s="245" t="s">
        <v>3</v>
      </c>
      <c r="D3" s="245" t="s">
        <v>4</v>
      </c>
      <c r="E3" s="245" t="s">
        <v>2</v>
      </c>
      <c r="F3" s="245" t="s">
        <v>3</v>
      </c>
      <c r="G3" s="245" t="s">
        <v>4</v>
      </c>
      <c r="I3" s="294"/>
      <c r="J3" s="294"/>
      <c r="K3" s="294"/>
      <c r="L3" s="294"/>
      <c r="M3" s="294"/>
      <c r="N3" s="294"/>
      <c r="O3" s="251"/>
      <c r="P3" s="306"/>
      <c r="Q3" s="306"/>
      <c r="R3" s="306"/>
      <c r="S3" s="306"/>
      <c r="T3" s="252"/>
      <c r="U3" s="252"/>
      <c r="V3" s="252"/>
      <c r="W3" s="252"/>
      <c r="X3" s="252"/>
    </row>
    <row r="4" spans="1:24" ht="38.25" customHeight="1">
      <c r="A4" s="24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>
        <f>SUM(B4:G4)</f>
        <v>0</v>
      </c>
      <c r="I4" s="361"/>
      <c r="J4" s="358"/>
      <c r="K4" s="358"/>
      <c r="L4" s="358"/>
      <c r="M4" s="358"/>
      <c r="N4" s="358"/>
      <c r="O4" s="358"/>
      <c r="P4" s="358"/>
      <c r="Q4" s="320"/>
      <c r="R4" s="306"/>
      <c r="S4" s="306"/>
      <c r="T4" s="252"/>
      <c r="U4" s="252"/>
      <c r="V4" s="252"/>
      <c r="W4" s="252"/>
      <c r="X4" s="252"/>
    </row>
    <row r="5" spans="1:24" ht="38.25" customHeight="1">
      <c r="A5" s="245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2">
        <f>SUM(B5:G5)</f>
        <v>0</v>
      </c>
      <c r="I5" s="294"/>
      <c r="J5" s="359"/>
      <c r="K5" s="360"/>
      <c r="L5" s="360"/>
      <c r="M5" s="360"/>
      <c r="N5" s="360"/>
      <c r="O5" s="360"/>
      <c r="P5" s="360"/>
      <c r="Q5" s="337"/>
      <c r="R5" s="306"/>
      <c r="S5" s="306"/>
      <c r="T5" s="252"/>
      <c r="U5" s="252"/>
      <c r="V5" s="252"/>
      <c r="W5" s="252"/>
      <c r="X5" s="252"/>
    </row>
    <row r="6" spans="1:24" ht="38.25" customHeight="1">
      <c r="A6" s="245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2" t="e">
        <f>H5/12/H4</f>
        <v>#DIV/0!</v>
      </c>
      <c r="I6" s="294"/>
      <c r="J6" s="359"/>
      <c r="K6" s="360"/>
      <c r="L6" s="360"/>
      <c r="M6" s="360"/>
      <c r="N6" s="360"/>
      <c r="O6" s="360"/>
      <c r="P6" s="360"/>
      <c r="Q6" s="337"/>
      <c r="R6" s="306"/>
      <c r="S6" s="306"/>
      <c r="T6" s="252"/>
      <c r="U6" s="252"/>
      <c r="V6" s="252"/>
      <c r="W6" s="252"/>
      <c r="X6" s="252"/>
    </row>
    <row r="7" spans="1:24" ht="38.25" customHeight="1">
      <c r="A7" s="370" t="s">
        <v>170</v>
      </c>
      <c r="B7" s="371"/>
      <c r="C7" s="371"/>
      <c r="D7" s="371"/>
      <c r="E7" s="371"/>
      <c r="F7" s="371"/>
      <c r="G7" s="372"/>
      <c r="H7" s="12"/>
      <c r="I7" s="294"/>
      <c r="J7" s="320"/>
      <c r="K7" s="320"/>
      <c r="L7" s="320"/>
      <c r="M7" s="320"/>
      <c r="N7" s="320"/>
      <c r="O7" s="320"/>
      <c r="P7" s="320"/>
      <c r="Q7" s="327"/>
      <c r="R7" s="306"/>
      <c r="S7" s="306"/>
      <c r="T7" s="252"/>
      <c r="U7" s="252"/>
      <c r="V7" s="252"/>
      <c r="W7" s="252"/>
      <c r="X7" s="252"/>
    </row>
    <row r="8" spans="1:24" ht="38.25" customHeight="1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3">
        <f>SUM(B8:G8)</f>
        <v>0</v>
      </c>
      <c r="I8" s="294"/>
      <c r="J8" s="321"/>
      <c r="K8" s="338"/>
      <c r="L8" s="338"/>
      <c r="M8" s="338"/>
      <c r="N8" s="338"/>
      <c r="O8" s="338"/>
      <c r="P8" s="338"/>
      <c r="Q8" s="327"/>
      <c r="R8" s="306"/>
      <c r="S8" s="306"/>
      <c r="T8" s="252"/>
      <c r="U8" s="252"/>
      <c r="V8" s="252"/>
      <c r="W8" s="252"/>
      <c r="X8" s="252"/>
    </row>
    <row r="9" spans="1:24" ht="38.25" customHeight="1">
      <c r="A9" s="216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2">
        <f>SUM(B9:G9)</f>
        <v>0</v>
      </c>
      <c r="I9" s="294"/>
      <c r="J9" s="321"/>
      <c r="K9" s="338"/>
      <c r="L9" s="338"/>
      <c r="M9" s="338"/>
      <c r="N9" s="338"/>
      <c r="O9" s="338"/>
      <c r="P9" s="338"/>
      <c r="Q9" s="306"/>
      <c r="R9" s="306"/>
      <c r="S9" s="306"/>
      <c r="T9" s="252"/>
      <c r="U9" s="252"/>
      <c r="V9" s="252"/>
      <c r="W9" s="252"/>
      <c r="X9" s="252"/>
    </row>
    <row r="10" spans="1:24" ht="38.25" customHeight="1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2" t="e">
        <f>H9/12/H8</f>
        <v>#DIV/0!</v>
      </c>
      <c r="I10" s="294"/>
      <c r="J10" s="326"/>
      <c r="K10" s="336"/>
      <c r="L10" s="336"/>
      <c r="M10" s="336"/>
      <c r="N10" s="336"/>
      <c r="O10" s="336"/>
      <c r="P10" s="336"/>
      <c r="Q10" s="282"/>
      <c r="R10" s="282"/>
      <c r="S10" s="282"/>
    </row>
    <row r="11" spans="1:24" ht="15" customHeight="1">
      <c r="B11" s="301"/>
      <c r="C11" s="301"/>
      <c r="D11" s="301"/>
      <c r="E11" s="301"/>
      <c r="F11" s="301"/>
      <c r="G11" s="301"/>
      <c r="H11" s="302"/>
      <c r="I11" s="282"/>
      <c r="J11" s="282"/>
      <c r="K11" s="336"/>
      <c r="L11" s="336"/>
      <c r="M11" s="336"/>
      <c r="N11" s="336"/>
      <c r="O11" s="336"/>
      <c r="P11" s="336"/>
      <c r="Q11" s="282"/>
    </row>
    <row r="12" spans="1:24" ht="15" customHeight="1">
      <c r="B12" s="301"/>
      <c r="C12" s="301"/>
      <c r="D12" s="301"/>
      <c r="E12" s="301"/>
      <c r="F12" s="301"/>
      <c r="G12" s="301"/>
      <c r="H12" s="302"/>
      <c r="K12" s="328"/>
      <c r="L12" s="328"/>
      <c r="M12" s="328"/>
      <c r="N12" s="328"/>
      <c r="O12" s="328"/>
      <c r="P12" s="328"/>
      <c r="Q12" s="21"/>
    </row>
    <row r="13" spans="1:24" ht="15" customHeight="1">
      <c r="B13" s="301"/>
      <c r="C13" s="301"/>
      <c r="D13" s="301"/>
      <c r="E13" s="301"/>
      <c r="F13" s="301"/>
      <c r="G13" s="301"/>
      <c r="H13" s="302"/>
      <c r="K13" s="328"/>
      <c r="L13" s="328"/>
      <c r="M13" s="328"/>
      <c r="N13" s="328"/>
      <c r="O13" s="328"/>
      <c r="P13" s="328"/>
      <c r="Q13" s="21"/>
    </row>
    <row r="14" spans="1:24" ht="15" customHeight="1"/>
    <row r="15" spans="1:24" s="3" customFormat="1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24" s="3" customFormat="1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1"/>
      <c r="I16" s="21"/>
      <c r="J16" s="22"/>
    </row>
    <row r="17" spans="1:10" s="3" customFormat="1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5"/>
      <c r="I17" s="25"/>
      <c r="J17" s="26"/>
    </row>
    <row r="18" spans="1:10" s="3" customFormat="1" ht="15">
      <c r="A18" s="27"/>
      <c r="B18"/>
      <c r="C18"/>
      <c r="D18"/>
      <c r="E18"/>
      <c r="F18"/>
      <c r="G18"/>
      <c r="H18"/>
      <c r="I18"/>
      <c r="J18"/>
    </row>
    <row r="19" spans="1:10" s="3" customFormat="1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s="3" customFormat="1" ht="15">
      <c r="A20" s="19" t="s">
        <v>26</v>
      </c>
      <c r="B20" s="21" t="s">
        <v>27</v>
      </c>
      <c r="C20" s="21" t="s">
        <v>28</v>
      </c>
      <c r="D20" s="21" t="s">
        <v>29</v>
      </c>
      <c r="E20" s="21" t="s">
        <v>27</v>
      </c>
      <c r="F20" s="21" t="s">
        <v>28</v>
      </c>
      <c r="G20" s="21" t="s">
        <v>29</v>
      </c>
      <c r="H20" s="21"/>
      <c r="I20" s="21"/>
      <c r="J20" s="22"/>
    </row>
    <row r="21" spans="1:10" s="3" customFormat="1" ht="1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31"/>
      <c r="I21" s="31"/>
      <c r="J21" s="32"/>
    </row>
    <row r="22" spans="1:10" s="3" customFormat="1" ht="15">
      <c r="A22" s="27"/>
      <c r="B22"/>
      <c r="C22"/>
      <c r="D22"/>
      <c r="E22"/>
      <c r="F22"/>
      <c r="G22"/>
      <c r="H22"/>
      <c r="I22"/>
      <c r="J22"/>
    </row>
    <row r="23" spans="1:10" s="3" customFormat="1" ht="15.75" thickBot="1">
      <c r="A23" s="33" t="s">
        <v>33</v>
      </c>
      <c r="B23"/>
      <c r="C23"/>
      <c r="D23"/>
      <c r="E23"/>
      <c r="F23"/>
      <c r="G23"/>
      <c r="H23"/>
      <c r="I23"/>
      <c r="J23"/>
    </row>
    <row r="24" spans="1:10" s="3" customFormat="1" ht="15.75" thickBot="1">
      <c r="A24" s="34" t="s">
        <v>34</v>
      </c>
      <c r="B24" s="35" t="s">
        <v>27</v>
      </c>
      <c r="C24" s="35" t="s">
        <v>28</v>
      </c>
      <c r="D24" s="35" t="s">
        <v>29</v>
      </c>
    </row>
    <row r="25" spans="1:10" s="3" customFormat="1" ht="15.75" thickBot="1">
      <c r="A25" s="36" t="s">
        <v>35</v>
      </c>
      <c r="B25" s="37">
        <v>100000</v>
      </c>
      <c r="C25" s="37">
        <v>100000</v>
      </c>
      <c r="D25" s="37">
        <v>100000</v>
      </c>
    </row>
    <row r="26" spans="1:10" s="3" customFormat="1" ht="25.5">
      <c r="A26" s="38" t="s">
        <v>36</v>
      </c>
      <c r="B26" s="39"/>
      <c r="C26" s="39"/>
      <c r="D26" s="39"/>
    </row>
    <row r="27" spans="1:10" s="3" customFormat="1" ht="25.5">
      <c r="A27" s="38" t="s">
        <v>37</v>
      </c>
      <c r="B27" s="39">
        <f>B25</f>
        <v>100000</v>
      </c>
      <c r="C27" s="39">
        <f>C25</f>
        <v>100000</v>
      </c>
      <c r="D27" s="39">
        <f>D25</f>
        <v>100000</v>
      </c>
    </row>
    <row r="28" spans="1:10" s="3" customFormat="1" ht="25.5">
      <c r="A28" s="38" t="s">
        <v>38</v>
      </c>
      <c r="B28" s="39"/>
      <c r="C28" s="39"/>
      <c r="D28" s="39"/>
    </row>
    <row r="29" spans="1:10" s="3" customFormat="1" ht="25.5">
      <c r="A29" s="38" t="s">
        <v>39</v>
      </c>
      <c r="B29" s="40">
        <f>B27*2</f>
        <v>200000</v>
      </c>
      <c r="C29" s="40">
        <f>C27*2</f>
        <v>200000</v>
      </c>
      <c r="D29" s="40">
        <f>D27*2</f>
        <v>200000</v>
      </c>
    </row>
    <row r="30" spans="1:10" s="3" customFormat="1" ht="26.25" thickBot="1">
      <c r="A30" s="36" t="s">
        <v>40</v>
      </c>
      <c r="B30" s="41"/>
      <c r="C30" s="41"/>
      <c r="D30" s="41"/>
    </row>
    <row r="31" spans="1:10" s="3" customFormat="1" ht="15">
      <c r="A31" s="42" t="s">
        <v>41</v>
      </c>
      <c r="B31" s="39"/>
      <c r="C31" s="39"/>
      <c r="D31" s="39"/>
    </row>
    <row r="32" spans="1:10" s="3" customFormat="1">
      <c r="A32" s="42" t="s">
        <v>42</v>
      </c>
      <c r="B32" s="39">
        <v>2000</v>
      </c>
      <c r="C32" s="39">
        <v>3000</v>
      </c>
      <c r="D32" s="39">
        <v>4000</v>
      </c>
    </row>
    <row r="33" spans="1:4" s="3" customFormat="1" ht="90" thickBot="1">
      <c r="A33" s="43" t="s">
        <v>43</v>
      </c>
      <c r="B33" s="44">
        <v>4000</v>
      </c>
      <c r="C33" s="44">
        <v>6000</v>
      </c>
      <c r="D33" s="44">
        <v>8000</v>
      </c>
    </row>
    <row r="34" spans="1:4" s="3" customFormat="1" ht="15.75" thickBot="1">
      <c r="A34" s="45"/>
      <c r="B34"/>
      <c r="C34"/>
      <c r="D34"/>
    </row>
    <row r="35" spans="1:4" s="3" customFormat="1" ht="15.75" thickBot="1">
      <c r="A35" s="246" t="s">
        <v>44</v>
      </c>
      <c r="B35" s="364" t="s">
        <v>45</v>
      </c>
      <c r="C35" s="364"/>
      <c r="D35" s="365"/>
    </row>
    <row r="36" spans="1:4" s="3" customFormat="1" ht="15.75" thickBot="1">
      <c r="A36" s="46" t="s">
        <v>46</v>
      </c>
      <c r="B36" s="47">
        <v>5150</v>
      </c>
      <c r="C36" s="48">
        <v>6440</v>
      </c>
      <c r="D36" s="49">
        <v>7750</v>
      </c>
    </row>
    <row r="37" spans="1:4" s="3" customFormat="1" ht="15.75" thickBot="1">
      <c r="A37" s="46" t="s">
        <v>47</v>
      </c>
      <c r="B37" s="50">
        <v>6020</v>
      </c>
      <c r="C37" s="51">
        <v>7730</v>
      </c>
      <c r="D37" s="52">
        <v>9420</v>
      </c>
    </row>
    <row r="38" spans="1:4" s="3" customFormat="1" ht="15.75" thickBot="1">
      <c r="A38" s="46" t="s">
        <v>48</v>
      </c>
      <c r="B38" s="50">
        <v>7560</v>
      </c>
      <c r="C38" s="51">
        <v>9720</v>
      </c>
      <c r="D38" s="52">
        <v>11850</v>
      </c>
    </row>
    <row r="39" spans="1:4" s="3" customFormat="1" ht="15.75" thickBot="1">
      <c r="A39" s="46" t="s">
        <v>49</v>
      </c>
      <c r="B39" s="50">
        <v>7700</v>
      </c>
      <c r="C39" s="51">
        <v>9810</v>
      </c>
      <c r="D39" s="52">
        <v>12000</v>
      </c>
    </row>
    <row r="40" spans="1:4" s="3" customFormat="1" ht="15.75" thickBot="1">
      <c r="A40" s="46" t="s">
        <v>50</v>
      </c>
      <c r="B40" s="50">
        <v>7810</v>
      </c>
      <c r="C40" s="51">
        <v>9930</v>
      </c>
      <c r="D40" s="52">
        <v>12100</v>
      </c>
    </row>
    <row r="41" spans="1:4" s="3" customFormat="1" ht="15.75" thickBot="1">
      <c r="A41" s="46" t="s">
        <v>51</v>
      </c>
      <c r="B41" s="50">
        <v>7940</v>
      </c>
      <c r="C41" s="51">
        <v>10100</v>
      </c>
      <c r="D41" s="52">
        <v>12230</v>
      </c>
    </row>
    <row r="42" spans="1:4" s="3" customFormat="1" ht="15.75" thickBot="1">
      <c r="A42" s="46" t="s">
        <v>52</v>
      </c>
      <c r="B42" s="50">
        <v>8100</v>
      </c>
      <c r="C42" s="51">
        <v>10200</v>
      </c>
      <c r="D42" s="52">
        <v>12400</v>
      </c>
    </row>
    <row r="43" spans="1:4" s="3" customFormat="1" ht="15.75" thickBot="1">
      <c r="A43" s="46" t="s">
        <v>53</v>
      </c>
      <c r="B43" s="53">
        <v>9550</v>
      </c>
      <c r="C43" s="54">
        <v>12390</v>
      </c>
      <c r="D43" s="55">
        <v>15200</v>
      </c>
    </row>
    <row r="44" spans="1:4" s="3" customFormat="1" ht="15.75" thickBot="1">
      <c r="A44" s="56" t="s">
        <v>44</v>
      </c>
      <c r="B44" s="364" t="s">
        <v>54</v>
      </c>
      <c r="C44" s="364"/>
      <c r="D44" s="365"/>
    </row>
    <row r="45" spans="1:4" s="3" customFormat="1" ht="15.75" thickBot="1">
      <c r="A45" s="46" t="s">
        <v>46</v>
      </c>
      <c r="B45" s="47">
        <v>464</v>
      </c>
      <c r="C45" s="48">
        <v>580</v>
      </c>
      <c r="D45" s="49">
        <v>698</v>
      </c>
    </row>
    <row r="46" spans="1:4" s="3" customFormat="1" ht="15.75" thickBot="1">
      <c r="A46" s="46" t="s">
        <v>47</v>
      </c>
      <c r="B46" s="50">
        <v>542</v>
      </c>
      <c r="C46" s="51">
        <v>696</v>
      </c>
      <c r="D46" s="52">
        <v>848</v>
      </c>
    </row>
    <row r="47" spans="1:4" s="3" customFormat="1" ht="15.75" thickBot="1">
      <c r="A47" s="46" t="s">
        <v>48</v>
      </c>
      <c r="B47" s="50">
        <v>680</v>
      </c>
      <c r="C47" s="51">
        <v>875</v>
      </c>
      <c r="D47" s="52">
        <v>1067</v>
      </c>
    </row>
    <row r="48" spans="1:4" s="3" customFormat="1" ht="15.75" thickBot="1">
      <c r="A48" s="46" t="s">
        <v>49</v>
      </c>
      <c r="B48" s="50">
        <v>693</v>
      </c>
      <c r="C48" s="51">
        <v>883</v>
      </c>
      <c r="D48" s="52">
        <v>1080</v>
      </c>
    </row>
    <row r="49" spans="1:4" s="3" customFormat="1" ht="15.75" thickBot="1">
      <c r="A49" s="46" t="s">
        <v>50</v>
      </c>
      <c r="B49" s="50">
        <v>703</v>
      </c>
      <c r="C49" s="51">
        <v>894</v>
      </c>
      <c r="D49" s="52">
        <v>1089</v>
      </c>
    </row>
    <row r="50" spans="1:4" s="3" customFormat="1" ht="15.75" thickBot="1">
      <c r="A50" s="46" t="s">
        <v>51</v>
      </c>
      <c r="B50" s="50">
        <v>715</v>
      </c>
      <c r="C50" s="51">
        <v>909</v>
      </c>
      <c r="D50" s="52">
        <v>1101</v>
      </c>
    </row>
    <row r="51" spans="1:4" s="3" customFormat="1" ht="15.75" thickBot="1">
      <c r="A51" s="46" t="s">
        <v>52</v>
      </c>
      <c r="B51" s="50">
        <v>729</v>
      </c>
      <c r="C51" s="51">
        <v>918</v>
      </c>
      <c r="D51" s="52">
        <v>1116</v>
      </c>
    </row>
    <row r="52" spans="1:4" s="3" customFormat="1" ht="15.75" thickBot="1">
      <c r="A52" s="46" t="s">
        <v>53</v>
      </c>
      <c r="B52" s="53">
        <v>860</v>
      </c>
      <c r="C52" s="54">
        <v>1115</v>
      </c>
      <c r="D52" s="55">
        <v>1368</v>
      </c>
    </row>
    <row r="53" spans="1:4" s="3" customFormat="1" ht="15.75" thickBot="1">
      <c r="A53" s="56" t="s">
        <v>44</v>
      </c>
      <c r="B53" s="364" t="s">
        <v>55</v>
      </c>
      <c r="C53" s="364"/>
      <c r="D53" s="365"/>
    </row>
    <row r="54" spans="1:4" s="3" customFormat="1" ht="15.75" thickBot="1">
      <c r="A54" s="46" t="s">
        <v>46</v>
      </c>
      <c r="B54" s="47">
        <v>4893</v>
      </c>
      <c r="C54" s="48">
        <v>6118</v>
      </c>
      <c r="D54" s="49">
        <v>7363</v>
      </c>
    </row>
    <row r="55" spans="1:4" s="3" customFormat="1" ht="15.75" thickBot="1">
      <c r="A55" s="46" t="s">
        <v>47</v>
      </c>
      <c r="B55" s="50">
        <v>5719</v>
      </c>
      <c r="C55" s="51">
        <v>7344</v>
      </c>
      <c r="D55" s="52">
        <v>8949</v>
      </c>
    </row>
    <row r="56" spans="1:4" s="3" customFormat="1" ht="15.75" thickBot="1">
      <c r="A56" s="46" t="s">
        <v>48</v>
      </c>
      <c r="B56" s="50">
        <v>7182</v>
      </c>
      <c r="C56" s="51">
        <v>9234</v>
      </c>
      <c r="D56" s="52">
        <v>11258</v>
      </c>
    </row>
    <row r="57" spans="1:4" s="3" customFormat="1" ht="15.75" thickBot="1">
      <c r="A57" s="46" t="s">
        <v>49</v>
      </c>
      <c r="B57" s="50">
        <v>7315</v>
      </c>
      <c r="C57" s="51">
        <v>9320</v>
      </c>
      <c r="D57" s="52">
        <v>11400</v>
      </c>
    </row>
    <row r="58" spans="1:4" s="3" customFormat="1" ht="15.75" thickBot="1">
      <c r="A58" s="46" t="s">
        <v>50</v>
      </c>
      <c r="B58" s="50">
        <v>7420</v>
      </c>
      <c r="C58" s="51">
        <v>9434</v>
      </c>
      <c r="D58" s="52">
        <v>11495</v>
      </c>
    </row>
    <row r="59" spans="1:4" s="3" customFormat="1" ht="15.75" thickBot="1">
      <c r="A59" s="46" t="s">
        <v>51</v>
      </c>
      <c r="B59" s="50">
        <v>7543</v>
      </c>
      <c r="C59" s="51">
        <v>9595</v>
      </c>
      <c r="D59" s="52">
        <v>11619</v>
      </c>
    </row>
    <row r="60" spans="1:4" s="3" customFormat="1" ht="15.75" thickBot="1">
      <c r="A60" s="46" t="s">
        <v>52</v>
      </c>
      <c r="B60" s="50">
        <v>7695</v>
      </c>
      <c r="C60" s="51">
        <v>9690</v>
      </c>
      <c r="D60" s="52">
        <v>11780</v>
      </c>
    </row>
    <row r="61" spans="1:4" s="3" customFormat="1" ht="15.75" thickBot="1">
      <c r="A61" s="46" t="s">
        <v>53</v>
      </c>
      <c r="B61" s="53">
        <v>9073</v>
      </c>
      <c r="C61" s="54">
        <v>11771</v>
      </c>
      <c r="D61" s="55">
        <v>14440</v>
      </c>
    </row>
    <row r="62" spans="1:4" s="3" customFormat="1" ht="15.75" thickBot="1">
      <c r="A62" s="56" t="s">
        <v>44</v>
      </c>
      <c r="B62" s="364" t="s">
        <v>56</v>
      </c>
      <c r="C62" s="364"/>
      <c r="D62" s="365"/>
    </row>
    <row r="63" spans="1:4" s="3" customFormat="1" ht="15.75" thickBot="1">
      <c r="A63" s="46" t="s">
        <v>46</v>
      </c>
      <c r="B63" s="47">
        <v>440</v>
      </c>
      <c r="C63" s="48">
        <v>551</v>
      </c>
      <c r="D63" s="49">
        <v>663</v>
      </c>
    </row>
    <row r="64" spans="1:4" s="3" customFormat="1" ht="15.75" thickBot="1">
      <c r="A64" s="46" t="s">
        <v>47</v>
      </c>
      <c r="B64" s="50">
        <v>515</v>
      </c>
      <c r="C64" s="51">
        <v>661</v>
      </c>
      <c r="D64" s="52">
        <v>805</v>
      </c>
    </row>
    <row r="65" spans="1:4" s="3" customFormat="1" ht="15.75" thickBot="1">
      <c r="A65" s="46" t="s">
        <v>48</v>
      </c>
      <c r="B65" s="50">
        <v>646</v>
      </c>
      <c r="C65" s="51">
        <v>831</v>
      </c>
      <c r="D65" s="52">
        <v>1013</v>
      </c>
    </row>
    <row r="66" spans="1:4" s="3" customFormat="1" ht="15.75" thickBot="1">
      <c r="A66" s="46" t="s">
        <v>49</v>
      </c>
      <c r="B66" s="50">
        <v>658</v>
      </c>
      <c r="C66" s="51">
        <v>839</v>
      </c>
      <c r="D66" s="52">
        <v>1026</v>
      </c>
    </row>
    <row r="67" spans="1:4" s="3" customFormat="1" ht="15.75" thickBot="1">
      <c r="A67" s="46" t="s">
        <v>50</v>
      </c>
      <c r="B67" s="50">
        <v>668</v>
      </c>
      <c r="C67" s="51">
        <v>849</v>
      </c>
      <c r="D67" s="52">
        <v>1035</v>
      </c>
    </row>
    <row r="68" spans="1:4" s="3" customFormat="1" ht="15.75" thickBot="1">
      <c r="A68" s="46" t="s">
        <v>51</v>
      </c>
      <c r="B68" s="50">
        <v>679</v>
      </c>
      <c r="C68" s="51">
        <v>864</v>
      </c>
      <c r="D68" s="52">
        <v>1046</v>
      </c>
    </row>
    <row r="69" spans="1:4" s="3" customFormat="1" ht="15.75" thickBot="1">
      <c r="A69" s="46" t="s">
        <v>52</v>
      </c>
      <c r="B69" s="50">
        <v>693</v>
      </c>
      <c r="C69" s="51">
        <v>872</v>
      </c>
      <c r="D69" s="52">
        <v>1060</v>
      </c>
    </row>
    <row r="70" spans="1:4" s="3" customFormat="1" ht="15.75" thickBot="1">
      <c r="A70" s="46" t="s">
        <v>53</v>
      </c>
      <c r="B70" s="53">
        <v>817</v>
      </c>
      <c r="C70" s="54">
        <v>1059</v>
      </c>
      <c r="D70" s="55">
        <v>1300</v>
      </c>
    </row>
  </sheetData>
  <mergeCells count="8">
    <mergeCell ref="B53:D53"/>
    <mergeCell ref="B62:D62"/>
    <mergeCell ref="B1:G1"/>
    <mergeCell ref="B2:D2"/>
    <mergeCell ref="E2:G2"/>
    <mergeCell ref="A7:G7"/>
    <mergeCell ref="B35:D35"/>
    <mergeCell ref="B44:D4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66"/>
  </sheetPr>
  <dimension ref="A1:V36"/>
  <sheetViews>
    <sheetView zoomScale="70" zoomScaleNormal="70" workbookViewId="0">
      <selection activeCell="B8" sqref="B8"/>
    </sheetView>
  </sheetViews>
  <sheetFormatPr defaultColWidth="16.140625" defaultRowHeight="37.5" customHeight="1"/>
  <cols>
    <col min="1" max="4" width="16.140625" style="3"/>
    <col min="5" max="5" width="20" style="3" bestFit="1" customWidth="1"/>
    <col min="6" max="9" width="16.140625" style="3"/>
    <col min="10" max="10" width="23.42578125" style="3" customWidth="1"/>
    <col min="11" max="11" width="18.5703125" style="3" customWidth="1"/>
    <col min="12" max="16384" width="16.140625" style="3"/>
  </cols>
  <sheetData>
    <row r="1" spans="1:22" s="6" customFormat="1" ht="37.5" customHeight="1">
      <c r="A1" s="257" t="s">
        <v>12</v>
      </c>
      <c r="B1" s="396" t="s">
        <v>189</v>
      </c>
      <c r="C1" s="397"/>
      <c r="D1" s="397"/>
      <c r="E1" s="397"/>
      <c r="F1" s="397"/>
      <c r="G1" s="397"/>
      <c r="H1" s="397"/>
      <c r="I1" s="397"/>
      <c r="M1" s="284"/>
      <c r="N1" s="284"/>
      <c r="O1" s="284"/>
    </row>
    <row r="2" spans="1:22" ht="37.5" customHeight="1">
      <c r="A2" s="4" t="s">
        <v>8</v>
      </c>
      <c r="B2" s="398" t="s">
        <v>0</v>
      </c>
      <c r="C2" s="398"/>
      <c r="D2" s="398"/>
      <c r="E2" s="398"/>
      <c r="F2" s="398" t="s">
        <v>1</v>
      </c>
      <c r="G2" s="398"/>
      <c r="H2" s="398"/>
      <c r="I2" s="398"/>
      <c r="L2" s="270"/>
      <c r="M2" s="270"/>
      <c r="N2" s="270"/>
      <c r="O2" s="270"/>
      <c r="P2" s="270"/>
      <c r="Q2" s="270"/>
      <c r="R2" s="270"/>
      <c r="S2" s="270"/>
    </row>
    <row r="3" spans="1:22" ht="37.5" customHeight="1">
      <c r="A3" s="219" t="s">
        <v>201</v>
      </c>
      <c r="B3" s="259" t="s">
        <v>2</v>
      </c>
      <c r="C3" s="259" t="s">
        <v>3</v>
      </c>
      <c r="D3" s="259" t="s">
        <v>4</v>
      </c>
      <c r="E3" s="259" t="s">
        <v>9</v>
      </c>
      <c r="F3" s="259" t="s">
        <v>2</v>
      </c>
      <c r="G3" s="259" t="s">
        <v>3</v>
      </c>
      <c r="H3" s="259" t="s">
        <v>4</v>
      </c>
      <c r="I3" s="259" t="s">
        <v>9</v>
      </c>
      <c r="K3" s="270"/>
      <c r="L3" s="345"/>
      <c r="M3" s="345"/>
      <c r="N3" s="345"/>
      <c r="O3" s="345"/>
      <c r="P3" s="345"/>
      <c r="Q3" s="345"/>
      <c r="R3" s="345"/>
      <c r="S3" s="345"/>
      <c r="T3" s="345"/>
      <c r="U3" s="270"/>
      <c r="V3" s="270"/>
    </row>
    <row r="4" spans="1:22" ht="37.5" customHeight="1">
      <c r="A4" s="259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>
        <f>SUM(B4:I4)</f>
        <v>0</v>
      </c>
      <c r="K4" s="270"/>
      <c r="L4" s="355"/>
      <c r="M4" s="355"/>
      <c r="N4" s="355"/>
      <c r="O4" s="355"/>
      <c r="P4" s="355"/>
      <c r="Q4" s="355"/>
      <c r="R4" s="355"/>
      <c r="S4" s="355"/>
      <c r="T4" s="355"/>
      <c r="U4" s="270"/>
      <c r="V4" s="270"/>
    </row>
    <row r="5" spans="1:22" ht="37.5" customHeight="1">
      <c r="A5" s="259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9">
        <f>SUM(B5:I5)</f>
        <v>0</v>
      </c>
      <c r="K5" s="270"/>
      <c r="L5" s="356"/>
      <c r="M5" s="357"/>
      <c r="N5" s="357"/>
      <c r="O5" s="357"/>
      <c r="P5" s="357"/>
      <c r="Q5" s="357"/>
      <c r="R5" s="357"/>
      <c r="S5" s="357"/>
      <c r="T5" s="357"/>
      <c r="U5" s="270"/>
      <c r="V5" s="270"/>
    </row>
    <row r="6" spans="1:22" ht="37.5" customHeight="1">
      <c r="A6" s="259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9" t="e">
        <f>J5/12/J4</f>
        <v>#DIV/0!</v>
      </c>
      <c r="K6" s="270"/>
      <c r="L6" s="356"/>
      <c r="M6" s="357"/>
      <c r="N6" s="357"/>
      <c r="O6" s="357"/>
      <c r="P6" s="357"/>
      <c r="Q6" s="357"/>
      <c r="R6" s="357"/>
      <c r="S6" s="357"/>
      <c r="T6" s="357"/>
      <c r="U6" s="270"/>
      <c r="V6" s="270"/>
    </row>
    <row r="7" spans="1:22" ht="37.5" customHeight="1">
      <c r="A7" s="399" t="s">
        <v>170</v>
      </c>
      <c r="B7" s="400"/>
      <c r="C7" s="400"/>
      <c r="D7" s="400"/>
      <c r="E7" s="400"/>
      <c r="F7" s="400"/>
      <c r="G7" s="400"/>
      <c r="H7" s="400"/>
      <c r="I7" s="401"/>
      <c r="J7" s="9"/>
      <c r="K7" s="270"/>
      <c r="L7" s="317"/>
      <c r="M7" s="317"/>
      <c r="N7" s="317"/>
      <c r="O7" s="317"/>
      <c r="P7" s="317"/>
      <c r="Q7" s="317"/>
      <c r="R7" s="317"/>
      <c r="S7" s="317"/>
      <c r="T7" s="317"/>
      <c r="U7" s="270"/>
      <c r="V7" s="270"/>
    </row>
    <row r="8" spans="1:22" ht="37.5" customHeight="1">
      <c r="A8" s="214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8">
        <f>SUM(B8:I8)</f>
        <v>0</v>
      </c>
      <c r="K8" s="270"/>
      <c r="L8" s="318"/>
      <c r="M8" s="319"/>
      <c r="N8" s="319"/>
      <c r="O8" s="319"/>
      <c r="P8" s="319"/>
      <c r="Q8" s="319"/>
      <c r="R8" s="319"/>
      <c r="S8" s="319"/>
      <c r="T8" s="319"/>
      <c r="U8" s="270"/>
      <c r="V8" s="270"/>
    </row>
    <row r="9" spans="1:22" ht="37.5" customHeight="1">
      <c r="A9" s="214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9">
        <f>SUM(B9:I9)</f>
        <v>0</v>
      </c>
      <c r="K9" s="270"/>
      <c r="L9" s="318"/>
      <c r="M9" s="319"/>
      <c r="N9" s="319"/>
      <c r="O9" s="319"/>
      <c r="P9" s="319"/>
      <c r="Q9" s="319"/>
      <c r="R9" s="319"/>
      <c r="S9" s="319"/>
      <c r="T9" s="319"/>
      <c r="U9" s="270"/>
      <c r="V9" s="270"/>
    </row>
    <row r="10" spans="1:22" ht="37.5" customHeight="1">
      <c r="A10" s="214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9" t="e">
        <f>J9/12/J8</f>
        <v>#DIV/0!</v>
      </c>
      <c r="K10" s="270"/>
      <c r="L10" s="270"/>
      <c r="M10" s="335"/>
      <c r="N10" s="335"/>
      <c r="O10" s="335"/>
      <c r="P10" s="335"/>
      <c r="Q10" s="335"/>
      <c r="R10" s="335"/>
      <c r="S10" s="335"/>
      <c r="T10" s="335"/>
      <c r="U10" s="270"/>
      <c r="V10" s="270"/>
    </row>
    <row r="11" spans="1:22" ht="15" customHeight="1">
      <c r="B11" s="283"/>
      <c r="C11" s="283"/>
      <c r="D11" s="283"/>
      <c r="E11" s="283"/>
      <c r="F11" s="283"/>
      <c r="G11" s="283"/>
      <c r="H11" s="283"/>
      <c r="I11" s="283"/>
      <c r="K11" s="270"/>
      <c r="L11" s="270"/>
      <c r="M11" s="335"/>
      <c r="N11" s="335"/>
      <c r="O11" s="335"/>
      <c r="P11" s="335"/>
      <c r="Q11" s="335"/>
      <c r="R11" s="335"/>
      <c r="S11" s="335"/>
      <c r="T11" s="335"/>
      <c r="U11" s="270"/>
      <c r="V11" s="270"/>
    </row>
    <row r="12" spans="1:22" ht="15" customHeight="1">
      <c r="B12" s="283"/>
      <c r="C12" s="283"/>
      <c r="D12" s="283"/>
      <c r="E12" s="283"/>
      <c r="F12" s="283"/>
      <c r="G12" s="283"/>
      <c r="H12" s="283"/>
      <c r="I12" s="283"/>
    </row>
    <row r="13" spans="1:22" ht="15" customHeight="1">
      <c r="B13" s="283"/>
      <c r="C13" s="283"/>
      <c r="D13" s="283"/>
      <c r="E13" s="283"/>
      <c r="F13" s="283"/>
      <c r="G13" s="283"/>
      <c r="H13" s="283"/>
      <c r="I13" s="283"/>
    </row>
    <row r="14" spans="1:22" ht="15" customHeight="1"/>
    <row r="15" spans="1:22" ht="1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22" ht="1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57</v>
      </c>
      <c r="F16" s="21" t="s">
        <v>58</v>
      </c>
      <c r="G16" s="21" t="s">
        <v>58</v>
      </c>
      <c r="H16" s="21" t="s">
        <v>58</v>
      </c>
      <c r="I16" s="21" t="s">
        <v>58</v>
      </c>
      <c r="J16" s="22"/>
    </row>
    <row r="17" spans="1:10" ht="1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23</v>
      </c>
      <c r="F17" s="24" t="s">
        <v>58</v>
      </c>
      <c r="G17" s="24" t="s">
        <v>58</v>
      </c>
      <c r="H17" s="24" t="s">
        <v>58</v>
      </c>
      <c r="I17" s="24" t="s">
        <v>58</v>
      </c>
      <c r="J17" s="26"/>
    </row>
    <row r="18" spans="1:10" ht="15">
      <c r="A18" s="27"/>
      <c r="B18"/>
      <c r="C18"/>
      <c r="D18"/>
      <c r="E18"/>
      <c r="F18"/>
      <c r="G18"/>
      <c r="H18"/>
      <c r="I18"/>
      <c r="J18"/>
    </row>
    <row r="19" spans="1:10" ht="1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ht="15">
      <c r="A20" s="19" t="s">
        <v>26</v>
      </c>
      <c r="B20" s="21" t="s">
        <v>59</v>
      </c>
      <c r="C20" s="21" t="s">
        <v>60</v>
      </c>
      <c r="D20" s="21" t="s">
        <v>61</v>
      </c>
      <c r="E20" s="21" t="s">
        <v>62</v>
      </c>
      <c r="F20" s="21" t="s">
        <v>59</v>
      </c>
      <c r="G20" s="21" t="s">
        <v>60</v>
      </c>
      <c r="H20" s="21" t="s">
        <v>61</v>
      </c>
      <c r="I20" s="21" t="s">
        <v>62</v>
      </c>
      <c r="J20" s="22"/>
    </row>
    <row r="21" spans="1:10" ht="1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32</v>
      </c>
      <c r="G21" s="24" t="s">
        <v>32</v>
      </c>
      <c r="H21" s="24" t="s">
        <v>32</v>
      </c>
      <c r="I21" s="24" t="s">
        <v>32</v>
      </c>
      <c r="J21" s="32"/>
    </row>
    <row r="22" spans="1:10" ht="15">
      <c r="A22" s="27"/>
      <c r="B22"/>
      <c r="C22"/>
      <c r="D22"/>
      <c r="E22"/>
      <c r="F22"/>
      <c r="G22"/>
      <c r="H22"/>
      <c r="I22"/>
      <c r="J22"/>
    </row>
    <row r="23" spans="1:10" ht="15">
      <c r="A23" s="33" t="s">
        <v>33</v>
      </c>
      <c r="B23"/>
      <c r="C23"/>
      <c r="D23"/>
      <c r="E23"/>
      <c r="F23"/>
      <c r="G23"/>
      <c r="H23"/>
      <c r="I23"/>
      <c r="J23"/>
    </row>
    <row r="24" spans="1:10" ht="15"/>
    <row r="25" spans="1:10" ht="21">
      <c r="A25" s="57" t="s">
        <v>63</v>
      </c>
      <c r="B25"/>
      <c r="C25"/>
      <c r="D25"/>
      <c r="E25"/>
    </row>
    <row r="26" spans="1:10" ht="15.75" thickBot="1">
      <c r="A26"/>
      <c r="B26"/>
      <c r="C26"/>
      <c r="D26"/>
      <c r="E26"/>
    </row>
    <row r="27" spans="1:10" ht="15.75" thickBot="1">
      <c r="A27" s="34" t="s">
        <v>34</v>
      </c>
      <c r="B27" s="35" t="s">
        <v>59</v>
      </c>
      <c r="C27" s="35" t="s">
        <v>60</v>
      </c>
      <c r="D27" s="35" t="s">
        <v>61</v>
      </c>
      <c r="E27" s="35" t="s">
        <v>62</v>
      </c>
    </row>
    <row r="28" spans="1:10" ht="102.75" thickBot="1">
      <c r="A28" s="42" t="s">
        <v>64</v>
      </c>
      <c r="B28" s="39">
        <v>500000</v>
      </c>
      <c r="C28" s="39">
        <v>1000000</v>
      </c>
      <c r="D28" s="39">
        <v>1500000</v>
      </c>
      <c r="E28" s="39">
        <v>2000000</v>
      </c>
    </row>
    <row r="29" spans="1:10" ht="102.75" thickBot="1">
      <c r="A29" s="58" t="s">
        <v>65</v>
      </c>
      <c r="B29" s="59">
        <v>500000</v>
      </c>
      <c r="C29" s="59">
        <v>1000000</v>
      </c>
      <c r="D29" s="59">
        <v>1000000</v>
      </c>
      <c r="E29" s="60">
        <v>1000000</v>
      </c>
    </row>
    <row r="30" spans="1:10" ht="141" thickBot="1">
      <c r="A30" s="58" t="s">
        <v>66</v>
      </c>
      <c r="B30" s="59">
        <v>250000</v>
      </c>
      <c r="C30" s="59">
        <v>500000</v>
      </c>
      <c r="D30" s="59">
        <v>500000</v>
      </c>
      <c r="E30" s="60">
        <v>500000</v>
      </c>
    </row>
    <row r="31" spans="1:10" ht="26.25" thickBot="1">
      <c r="A31" s="61" t="s">
        <v>67</v>
      </c>
      <c r="B31" s="62">
        <v>50000</v>
      </c>
      <c r="C31" s="62">
        <v>100000</v>
      </c>
      <c r="D31" s="62">
        <v>100000</v>
      </c>
      <c r="E31" s="63">
        <v>100000</v>
      </c>
    </row>
    <row r="32" spans="1:10" ht="25.5">
      <c r="A32" s="64" t="s">
        <v>68</v>
      </c>
      <c r="B32" s="65">
        <v>228</v>
      </c>
      <c r="C32" s="66">
        <v>435</v>
      </c>
      <c r="D32" s="67">
        <v>538</v>
      </c>
      <c r="E32" s="68">
        <v>725</v>
      </c>
    </row>
    <row r="33" spans="1:5" ht="26.25" thickBot="1">
      <c r="A33" s="69" t="s">
        <v>69</v>
      </c>
      <c r="B33" s="70">
        <v>217</v>
      </c>
      <c r="C33" s="71">
        <v>413</v>
      </c>
      <c r="D33" s="72">
        <v>511</v>
      </c>
      <c r="E33" s="73">
        <v>689</v>
      </c>
    </row>
    <row r="34" spans="1:5" ht="15">
      <c r="A34" s="402" t="s">
        <v>70</v>
      </c>
      <c r="B34" s="403"/>
      <c r="C34" s="403"/>
      <c r="D34" s="403"/>
      <c r="E34" s="404"/>
    </row>
    <row r="35" spans="1:5" ht="15">
      <c r="A35" s="393" t="s">
        <v>71</v>
      </c>
      <c r="B35" s="394"/>
      <c r="C35" s="394"/>
      <c r="D35" s="394"/>
      <c r="E35" s="395"/>
    </row>
    <row r="36" spans="1:5" ht="15.75" thickBot="1">
      <c r="A36" s="74"/>
      <c r="B36" s="75"/>
      <c r="C36" s="75"/>
      <c r="D36" s="75"/>
      <c r="E36" s="76"/>
    </row>
  </sheetData>
  <mergeCells count="6">
    <mergeCell ref="A35:E35"/>
    <mergeCell ref="B1:I1"/>
    <mergeCell ref="B2:E2"/>
    <mergeCell ref="F2:I2"/>
    <mergeCell ref="A7:I7"/>
    <mergeCell ref="A34:E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MTL KBank HIP - Tele</vt:lpstr>
      <vt:lpstr>MTL KBank PA Cash Back - Tele</vt:lpstr>
      <vt:lpstr>MTL KBank HRC - Tele</vt:lpstr>
      <vt:lpstr>MTI KBank - Tele</vt:lpstr>
      <vt:lpstr>MTI PA Cash back - Tele</vt:lpstr>
      <vt:lpstr>MTI POM PA Cash back - Tele</vt:lpstr>
      <vt:lpstr>MSIG UOB - Tele</vt:lpstr>
      <vt:lpstr>MTL Broker - OTO</vt:lpstr>
      <vt:lpstr>MTL POM - OTO</vt:lpstr>
      <vt:lpstr>MTL WIN - OTO</vt:lpstr>
      <vt:lpstr>MSIG Happy Life - OTO</vt:lpstr>
      <vt:lpstr>MSIG POM Enjoy Life - OTO</vt:lpstr>
      <vt:lpstr>FWD TVD - OTO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apiruedee.kon</dc:creator>
  <cp:lastModifiedBy>Patawee Chaiarksornwech</cp:lastModifiedBy>
  <dcterms:created xsi:type="dcterms:W3CDTF">2013-02-05T06:52:54Z</dcterms:created>
  <dcterms:modified xsi:type="dcterms:W3CDTF">2015-03-26T02:55:28Z</dcterms:modified>
</cp:coreProperties>
</file>