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240" yWindow="60" windowWidth="20115" windowHeight="8010"/>
  </bookViews>
  <sheets>
    <sheet name="Bolsa M Kit " sheetId="1" r:id="rId1"/>
    <sheet name="Bolsa M Bocina espe" sheetId="3" r:id="rId2"/>
    <sheet name="Bolsa Ch Bocina" sheetId="2" r:id="rId3"/>
  </sheets>
  <calcPr calcId="145621"/>
</workbook>
</file>

<file path=xl/calcChain.xml><?xml version="1.0" encoding="utf-8"?>
<calcChain xmlns="http://schemas.openxmlformats.org/spreadsheetml/2006/main">
  <c r="B104" i="3" l="1"/>
  <c r="B101" i="3"/>
  <c r="C94" i="3"/>
  <c r="C95" i="3" s="1"/>
  <c r="C96" i="3" s="1"/>
  <c r="C85" i="3"/>
  <c r="C86" i="3" s="1"/>
  <c r="K84" i="3"/>
  <c r="J84" i="3" s="1"/>
  <c r="J87" i="3" s="1"/>
  <c r="C82" i="3"/>
  <c r="A104" i="3" s="1"/>
  <c r="C104" i="3" s="1"/>
  <c r="E104" i="3" s="1"/>
  <c r="A82" i="3"/>
  <c r="F81" i="3"/>
  <c r="D81" i="3"/>
  <c r="F80" i="3"/>
  <c r="F82" i="3" s="1"/>
  <c r="D80" i="3"/>
  <c r="D82" i="3" s="1"/>
  <c r="B66" i="3"/>
  <c r="A66" i="3"/>
  <c r="B65" i="3"/>
  <c r="A65" i="3"/>
  <c r="A64" i="3"/>
  <c r="A63" i="3"/>
  <c r="B62" i="3"/>
  <c r="A62" i="3"/>
  <c r="H52" i="3"/>
  <c r="H51" i="3"/>
  <c r="E50" i="3"/>
  <c r="H50" i="3" s="1"/>
  <c r="H49" i="3"/>
  <c r="H48" i="3"/>
  <c r="H47" i="3"/>
  <c r="H46" i="3"/>
  <c r="G46" i="3"/>
  <c r="H45" i="3"/>
  <c r="G45" i="3"/>
  <c r="H44" i="3"/>
  <c r="G43" i="3"/>
  <c r="H43" i="3" s="1"/>
  <c r="C36" i="3"/>
  <c r="G38" i="3" s="1"/>
  <c r="E27" i="3"/>
  <c r="H22" i="3"/>
  <c r="F22" i="3"/>
  <c r="H15" i="3"/>
  <c r="B100" i="3" s="1"/>
  <c r="B103" i="3" s="1"/>
  <c r="F15" i="3"/>
  <c r="A100" i="3" s="1"/>
  <c r="A103" i="3" s="1"/>
  <c r="C87" i="3" l="1"/>
  <c r="C89" i="3" s="1"/>
  <c r="C90" i="3" s="1"/>
  <c r="H54" i="3"/>
  <c r="B45" i="3" s="1"/>
  <c r="E28" i="3"/>
  <c r="E29" i="3" s="1"/>
  <c r="E31" i="3" s="1"/>
  <c r="E32" i="3" s="1"/>
  <c r="K91" i="3"/>
  <c r="K92" i="3" s="1"/>
  <c r="J91" i="3"/>
  <c r="F95" i="3"/>
  <c r="F94" i="3"/>
  <c r="B48" i="3" s="1"/>
  <c r="E23" i="3"/>
  <c r="C23" i="3"/>
  <c r="C37" i="3"/>
  <c r="B48" i="2"/>
  <c r="B64" i="1"/>
  <c r="B63" i="1"/>
  <c r="B48" i="1"/>
  <c r="F15" i="2"/>
  <c r="B61" i="3" l="1"/>
  <c r="A101" i="3"/>
  <c r="C101" i="3" s="1"/>
  <c r="E101" i="3" s="1"/>
  <c r="G39" i="3"/>
  <c r="C38" i="3"/>
  <c r="F23" i="3"/>
  <c r="F24" i="3" s="1"/>
  <c r="E24" i="3"/>
  <c r="B64" i="3"/>
  <c r="J92" i="3"/>
  <c r="B47" i="3"/>
  <c r="B63" i="3" s="1"/>
  <c r="H23" i="3"/>
  <c r="H24" i="3" s="1"/>
  <c r="C24" i="3"/>
  <c r="B60" i="3"/>
  <c r="B68" i="3" s="1"/>
  <c r="C94" i="2"/>
  <c r="C95" i="2" s="1"/>
  <c r="C96" i="2" s="1"/>
  <c r="C85" i="2"/>
  <c r="C86" i="2" s="1"/>
  <c r="K84" i="2"/>
  <c r="J84" i="2" s="1"/>
  <c r="J87" i="2" s="1"/>
  <c r="C82" i="2"/>
  <c r="A82" i="2"/>
  <c r="F81" i="2"/>
  <c r="D81" i="2"/>
  <c r="F80" i="2"/>
  <c r="F82" i="2" s="1"/>
  <c r="D80" i="2"/>
  <c r="D82" i="2" s="1"/>
  <c r="B66" i="2"/>
  <c r="A66" i="2"/>
  <c r="B65" i="2"/>
  <c r="A65" i="2"/>
  <c r="A64" i="2"/>
  <c r="A63" i="2"/>
  <c r="B62" i="2"/>
  <c r="A62" i="2"/>
  <c r="H52" i="2"/>
  <c r="H51" i="2"/>
  <c r="E50" i="2"/>
  <c r="H50" i="2" s="1"/>
  <c r="H49" i="2"/>
  <c r="H48" i="2"/>
  <c r="H47" i="2"/>
  <c r="G46" i="2"/>
  <c r="H46" i="2" s="1"/>
  <c r="G45" i="2"/>
  <c r="H45" i="2" s="1"/>
  <c r="H44" i="2"/>
  <c r="G43" i="2"/>
  <c r="H43" i="2" s="1"/>
  <c r="H54" i="2" s="1"/>
  <c r="C36" i="2"/>
  <c r="G38" i="2" s="1"/>
  <c r="E27" i="2"/>
  <c r="E28" i="2" s="1"/>
  <c r="H22" i="2"/>
  <c r="F22" i="2"/>
  <c r="H15" i="2"/>
  <c r="E23" i="2" s="1"/>
  <c r="H52" i="1"/>
  <c r="H51" i="1"/>
  <c r="C125" i="1"/>
  <c r="C126" i="1" s="1"/>
  <c r="C127" i="1" s="1"/>
  <c r="C117" i="1"/>
  <c r="C113" i="1"/>
  <c r="A113" i="1"/>
  <c r="F112" i="1"/>
  <c r="D112" i="1"/>
  <c r="F111" i="1"/>
  <c r="F113" i="1" s="1"/>
  <c r="D111" i="1"/>
  <c r="D113" i="1" s="1"/>
  <c r="C68" i="3" l="1"/>
  <c r="H64" i="3" s="1"/>
  <c r="I66" i="3"/>
  <c r="I47" i="3"/>
  <c r="C40" i="3"/>
  <c r="B44" i="3"/>
  <c r="B52" i="3" s="1"/>
  <c r="B53" i="3" s="1"/>
  <c r="H63" i="3" s="1"/>
  <c r="I63" i="3" s="1"/>
  <c r="C37" i="2"/>
  <c r="E24" i="2"/>
  <c r="F23" i="2"/>
  <c r="B45" i="2"/>
  <c r="B61" i="2"/>
  <c r="K91" i="2"/>
  <c r="K92" i="2" s="1"/>
  <c r="J91" i="2"/>
  <c r="F24" i="2"/>
  <c r="C23" i="2"/>
  <c r="E29" i="2"/>
  <c r="E31" i="2" s="1"/>
  <c r="C87" i="2"/>
  <c r="C89" i="2" s="1"/>
  <c r="C90" i="2" s="1"/>
  <c r="F95" i="2" s="1"/>
  <c r="B64" i="2" s="1"/>
  <c r="G39" i="2"/>
  <c r="C118" i="1"/>
  <c r="C120" i="1" s="1"/>
  <c r="C121" i="1" s="1"/>
  <c r="F126" i="1" s="1"/>
  <c r="H65" i="3" l="1"/>
  <c r="I64" i="3"/>
  <c r="I65" i="3" s="1"/>
  <c r="C38" i="2"/>
  <c r="C40" i="2" s="1"/>
  <c r="H23" i="2"/>
  <c r="H24" i="2" s="1"/>
  <c r="C24" i="2"/>
  <c r="F94" i="2"/>
  <c r="B44" i="2"/>
  <c r="E32" i="2"/>
  <c r="J92" i="2"/>
  <c r="B63" i="2" s="1"/>
  <c r="B47" i="2"/>
  <c r="F125" i="1"/>
  <c r="K84" i="1"/>
  <c r="J84" i="1" s="1"/>
  <c r="J87" i="1" s="1"/>
  <c r="B104" i="1"/>
  <c r="B101" i="1"/>
  <c r="C94" i="1"/>
  <c r="C95" i="1" s="1"/>
  <c r="C96" i="1" s="1"/>
  <c r="C85" i="1"/>
  <c r="C86" i="1" s="1"/>
  <c r="C82" i="1"/>
  <c r="A104" i="1" s="1"/>
  <c r="C104" i="1" s="1"/>
  <c r="E104" i="1" s="1"/>
  <c r="A82" i="1"/>
  <c r="F81" i="1"/>
  <c r="D81" i="1"/>
  <c r="F80" i="1"/>
  <c r="F82" i="1" s="1"/>
  <c r="D80" i="1"/>
  <c r="D82" i="1" s="1"/>
  <c r="B66" i="1"/>
  <c r="A66" i="1"/>
  <c r="B65" i="1"/>
  <c r="A65" i="1"/>
  <c r="A64" i="1"/>
  <c r="A63" i="1"/>
  <c r="B62" i="1"/>
  <c r="A62" i="1"/>
  <c r="E50" i="1"/>
  <c r="H50" i="1" s="1"/>
  <c r="H49" i="1"/>
  <c r="H48" i="1"/>
  <c r="H47" i="1"/>
  <c r="G46" i="1"/>
  <c r="H46" i="1" s="1"/>
  <c r="G45" i="1"/>
  <c r="H45" i="1" s="1"/>
  <c r="H44" i="1"/>
  <c r="G43" i="1"/>
  <c r="H43" i="1" s="1"/>
  <c r="C36" i="1"/>
  <c r="G38" i="1" s="1"/>
  <c r="E27" i="1"/>
  <c r="H22" i="1"/>
  <c r="F22" i="1"/>
  <c r="H15" i="1"/>
  <c r="B100" i="1" s="1"/>
  <c r="B103" i="1" s="1"/>
  <c r="F15" i="1"/>
  <c r="C23" i="1" s="1"/>
  <c r="B52" i="2" l="1"/>
  <c r="B53" i="2" s="1"/>
  <c r="H63" i="2" s="1"/>
  <c r="I63" i="2" s="1"/>
  <c r="B60" i="2"/>
  <c r="B68" i="2" s="1"/>
  <c r="H54" i="1"/>
  <c r="B45" i="1" s="1"/>
  <c r="E28" i="1"/>
  <c r="E29" i="1" s="1"/>
  <c r="E31" i="1" s="1"/>
  <c r="E32" i="1" s="1"/>
  <c r="K91" i="1"/>
  <c r="K92" i="1" s="1"/>
  <c r="J91" i="1"/>
  <c r="B47" i="1" s="1"/>
  <c r="C24" i="1"/>
  <c r="H23" i="1"/>
  <c r="H24" i="1" s="1"/>
  <c r="E23" i="1"/>
  <c r="C87" i="1"/>
  <c r="C89" i="1" s="1"/>
  <c r="C90" i="1" s="1"/>
  <c r="F95" i="1" s="1"/>
  <c r="A100" i="1"/>
  <c r="A103" i="1" s="1"/>
  <c r="C37" i="1"/>
  <c r="C68" i="2" l="1"/>
  <c r="H64" i="2" s="1"/>
  <c r="I66" i="2"/>
  <c r="I47" i="2"/>
  <c r="B61" i="1"/>
  <c r="A101" i="1"/>
  <c r="C101" i="1" s="1"/>
  <c r="E101" i="1" s="1"/>
  <c r="G39" i="1"/>
  <c r="C38" i="1"/>
  <c r="B60" i="1" s="1"/>
  <c r="F94" i="1"/>
  <c r="F23" i="1"/>
  <c r="F24" i="1" s="1"/>
  <c r="E24" i="1"/>
  <c r="J92" i="1"/>
  <c r="H65" i="2" l="1"/>
  <c r="I64" i="2"/>
  <c r="I65" i="2" s="1"/>
  <c r="B68" i="1"/>
  <c r="C40" i="1"/>
  <c r="B44" i="1"/>
  <c r="B52" i="1" s="1"/>
  <c r="B53" i="1" s="1"/>
  <c r="H63" i="1" s="1"/>
  <c r="I63" i="1" s="1"/>
  <c r="C68" i="1" l="1"/>
  <c r="H64" i="1" s="1"/>
  <c r="I66" i="1"/>
  <c r="I47" i="1"/>
  <c r="H65" i="1" l="1"/>
  <c r="I64" i="1"/>
  <c r="I65" i="1" s="1"/>
</calcChain>
</file>

<file path=xl/sharedStrings.xml><?xml version="1.0" encoding="utf-8"?>
<sst xmlns="http://schemas.openxmlformats.org/spreadsheetml/2006/main" count="514" uniqueCount="142">
  <si>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</si>
  <si>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</si>
  <si>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</si>
  <si>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</si>
  <si>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</si>
  <si>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</si>
  <si>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</si>
  <si>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</si>
  <si>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</si>
  <si>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</si>
  <si>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tamaño 28 X  23.5 X 14 cm.</t>
  </si>
  <si>
    <t>X</t>
  </si>
  <si>
    <t xml:space="preserve">papel importación negro </t>
  </si>
  <si>
    <t>por tamaño</t>
  </si>
  <si>
    <t>con remaches metálicos +</t>
  </si>
  <si>
    <t>asa de listón especial</t>
  </si>
  <si>
    <t>Papel:</t>
  </si>
  <si>
    <t>Ispira</t>
  </si>
  <si>
    <t xml:space="preserve">Color </t>
  </si>
  <si>
    <t xml:space="preserve">Negro </t>
  </si>
  <si>
    <t>270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</si>
  <si>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</si>
  <si>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</si>
  <si>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</si>
  <si>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</si>
  <si>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</si>
  <si>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</si>
  <si>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</si>
  <si>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LOZANO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</si>
  <si>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</si>
  <si>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</si>
  <si>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</si>
  <si>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</si>
  <si>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</si>
  <si>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</si>
  <si>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</si>
  <si>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</si>
  <si>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Tamaños por pliego</t>
  </si>
  <si>
    <t>* manual</t>
  </si>
  <si>
    <t>Nota p/offset</t>
  </si>
  <si>
    <t xml:space="preserve">500 piezas siempre de sobrante para correr, </t>
  </si>
  <si>
    <t>Para correr</t>
  </si>
  <si>
    <t xml:space="preserve">aun cuando sean menos de 100 tiros. 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</si>
  <si>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</si>
  <si>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</si>
  <si>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</si>
  <si>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</si>
  <si>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</si>
  <si>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</si>
  <si>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</si>
  <si>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</si>
  <si>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</si>
  <si>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</si>
  <si>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</si>
  <si>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</si>
  <si>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</si>
  <si>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</si>
  <si>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</si>
  <si>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 xml:space="preserve">arreglo </t>
  </si>
  <si>
    <t>Papel</t>
  </si>
  <si>
    <t>Imp F</t>
  </si>
  <si>
    <t>Impresión</t>
  </si>
  <si>
    <t>lamina y arreglo</t>
  </si>
  <si>
    <t>Tinta F y V</t>
  </si>
  <si>
    <t>listón + REMACHE</t>
  </si>
  <si>
    <t>corte</t>
  </si>
  <si>
    <t>Caple Refuerzo</t>
  </si>
  <si>
    <t>arreglo suaje</t>
  </si>
  <si>
    <t>Empaque</t>
  </si>
  <si>
    <t>SUAJE</t>
  </si>
  <si>
    <t>Mensajeria</t>
  </si>
  <si>
    <t>armado + pegado</t>
  </si>
  <si>
    <t>Total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</si>
  <si>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</si>
  <si>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</si>
  <si>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</si>
  <si>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</si>
  <si>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</si>
  <si>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</si>
  <si>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</si>
  <si>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</si>
  <si>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</si>
  <si>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</si>
  <si>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</si>
  <si>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</si>
  <si>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Comisiones</t>
  </si>
  <si>
    <t>FONDO + REFUERZO BOLSA CALCULO</t>
  </si>
  <si>
    <t>Caple</t>
  </si>
  <si>
    <t>Reverso Blanco</t>
  </si>
  <si>
    <t>20 pts.</t>
  </si>
  <si>
    <t>Costo Historias</t>
  </si>
  <si>
    <t>Precio Venta</t>
  </si>
  <si>
    <t>LAMINADOS7 BARNIZ UV/ EMPALMES</t>
  </si>
  <si>
    <t>area + cantidad de hojas</t>
  </si>
  <si>
    <t>Area</t>
  </si>
  <si>
    <t>arreglo</t>
  </si>
  <si>
    <t>total a pagar</t>
  </si>
  <si>
    <t>LAMINADO MATE ANTISCRATCH</t>
  </si>
  <si>
    <t xml:space="preserve">minimo </t>
  </si>
  <si>
    <t>EMPALME</t>
  </si>
  <si>
    <t>Partes Adicionales</t>
  </si>
  <si>
    <t xml:space="preserve">Producto </t>
  </si>
  <si>
    <t>Asa Listón</t>
  </si>
  <si>
    <t xml:space="preserve">Material </t>
  </si>
  <si>
    <t>Popotillo negro con apresto ancho 3(1.5 cm)</t>
  </si>
  <si>
    <t>Jorge confirmo nov 17, 16</t>
  </si>
  <si>
    <t>Negro</t>
  </si>
  <si>
    <t>satin ancho 3, 1.5 cm $58.00 90 mts</t>
  </si>
  <si>
    <t>Tamaño Final</t>
  </si>
  <si>
    <t>cm</t>
  </si>
  <si>
    <t>popottillo ancho 3, 1.5 cm $33.00 45 mts</t>
  </si>
  <si>
    <t xml:space="preserve">Presentación </t>
  </si>
  <si>
    <t>cm. (1 mt)</t>
  </si>
  <si>
    <t>Cantidad a comprar</t>
  </si>
  <si>
    <t xml:space="preserve">Precio por pza. </t>
  </si>
  <si>
    <t>Precio por Paquete</t>
  </si>
  <si>
    <t>mt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</si>
  <si>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</si>
  <si>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</si>
  <si>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</si>
  <si>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</si>
  <si>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</si>
  <si>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</si>
  <si>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</si>
  <si>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22 de agosto de 2017.</t>
  </si>
  <si>
    <t>impresas a 1 X 0 tintas serigrafía</t>
  </si>
  <si>
    <t>Suaje Espuma</t>
  </si>
  <si>
    <t>3 cm.</t>
  </si>
  <si>
    <t>Espuma</t>
  </si>
  <si>
    <t xml:space="preserve">Gris </t>
  </si>
  <si>
    <t>ESPUMA</t>
  </si>
  <si>
    <t xml:space="preserve">Tabla de suaje </t>
  </si>
  <si>
    <t>Pernod Ricard</t>
  </si>
  <si>
    <t xml:space="preserve">Olmeca Altos </t>
  </si>
  <si>
    <t>tamaño 22 X 20 X 11.5 cm.</t>
  </si>
  <si>
    <t>Bolsas Chica Bocina</t>
  </si>
  <si>
    <t>Bolsas Mediana Kit</t>
  </si>
  <si>
    <t>con asa de listón especial + refuerzos</t>
  </si>
  <si>
    <t>Caple + Espuma</t>
  </si>
  <si>
    <t xml:space="preserve">papel kraft </t>
  </si>
  <si>
    <t>Kraft</t>
  </si>
  <si>
    <t>100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</si>
</sst>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9" fillId="0" borderId="0"/>
    <xf numFmtId="0" fontId="9" fillId="8" borderId="19" applyNumberFormat="0" applyFont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8" fillId="2" borderId="10" xfId="0" applyNumberFormat="1" applyFont="1" applyFill="1" applyBorder="1" applyAlignment="1">
      <alignment horizontal="center"/>
    </xf>
    <xf numFmtId="164" fontId="8" fillId="0" borderId="0" xfId="0" applyNumberFormat="1" applyFont="1" applyAlignment="1"/>
    <xf numFmtId="0" fontId="8" fillId="0" borderId="0" xfId="0" applyFont="1" applyAlignment="1"/>
    <xf numFmtId="0" fontId="8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44" fontId="10" fillId="0" borderId="5" xfId="3" applyFont="1" applyFill="1" applyBorder="1" applyAlignment="1">
      <alignment vertical="center"/>
    </xf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8" fillId="0" borderId="0" xfId="0" applyFont="1"/>
    <xf numFmtId="0" fontId="6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8" fillId="0" borderId="0" xfId="0" applyFont="1" applyAlignment="1">
      <alignment horizontal="right"/>
    </xf>
    <xf numFmtId="44" fontId="8" fillId="2" borderId="0" xfId="0" applyNumberFormat="1" applyFont="1" applyFill="1" applyAlignment="1">
      <alignment horizontal="center"/>
    </xf>
    <xf numFmtId="44" fontId="6" fillId="2" borderId="0" xfId="0" applyNumberFormat="1" applyFont="1" applyFill="1" applyAlignment="1">
      <alignment horizontal="center"/>
    </xf>
    <xf numFmtId="44" fontId="2" fillId="0" borderId="0" xfId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44" fontId="4" fillId="0" borderId="5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12" fillId="0" borderId="0" xfId="0" applyFont="1"/>
    <xf numFmtId="44" fontId="4" fillId="0" borderId="0" xfId="1" applyFont="1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1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4" fillId="0" borderId="13" xfId="0" applyFont="1" applyBorder="1"/>
    <xf numFmtId="44" fontId="2" fillId="0" borderId="0" xfId="1" applyFont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2" fontId="11" fillId="4" borderId="0" xfId="0" applyNumberFormat="1" applyFont="1" applyFill="1" applyBorder="1" applyAlignment="1">
      <alignment horizontal="center" wrapText="1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wrapText="1"/>
    </xf>
    <xf numFmtId="44" fontId="10" fillId="9" borderId="5" xfId="3" applyFont="1" applyFill="1" applyBorder="1" applyAlignment="1">
      <alignment vertical="center"/>
    </xf>
    <xf numFmtId="2" fontId="8" fillId="0" borderId="0" xfId="0" applyNumberFormat="1" applyFont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14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Moneda 6" xfId="3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tabSelected="1" topLeftCell="A57" zoomScale="85" zoomScaleNormal="85" workbookViewId="0">
      <selection activeCell="C57" sqref="C5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124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132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C12" s="1" t="s">
        <v>133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6.5" x14ac:dyDescent="0.3">
      <c r="A14" s="3" t="s">
        <v>8</v>
      </c>
      <c r="C14" s="11" t="s">
        <v>136</v>
      </c>
      <c r="D14" s="12"/>
      <c r="E14" s="12"/>
      <c r="F14" s="13" t="s">
        <v>9</v>
      </c>
      <c r="G14" s="9"/>
      <c r="H14" s="10"/>
      <c r="I14" s="14"/>
      <c r="J14" s="15"/>
      <c r="K14" s="16"/>
      <c r="L14"/>
      <c r="M14"/>
      <c r="N14"/>
      <c r="O14"/>
      <c r="P14"/>
      <c r="Q14"/>
      <c r="R14"/>
    </row>
    <row r="15" spans="1:21" ht="15.75" x14ac:dyDescent="0.3">
      <c r="C15" s="17" t="s">
        <v>10</v>
      </c>
      <c r="D15" s="17"/>
      <c r="E15" s="12"/>
      <c r="F15" s="18">
        <f>1.5+F18+1.5</f>
        <v>48</v>
      </c>
      <c r="G15" s="19" t="s">
        <v>11</v>
      </c>
      <c r="H15" s="20">
        <f>1.5+H18+1.5</f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12</v>
      </c>
      <c r="D16" s="12"/>
      <c r="E16" s="12"/>
      <c r="F16" s="13">
        <v>0.5</v>
      </c>
      <c r="G16" s="21" t="s">
        <v>13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125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14</v>
      </c>
      <c r="D18" s="12"/>
      <c r="E18" s="12"/>
      <c r="F18" s="18">
        <v>45</v>
      </c>
      <c r="G18" s="19" t="s">
        <v>11</v>
      </c>
      <c r="H18" s="20">
        <v>36.5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7" t="s">
        <v>15</v>
      </c>
      <c r="D19" s="12"/>
      <c r="E19" s="12"/>
      <c r="F19" s="22"/>
      <c r="G19" s="23"/>
      <c r="H19" s="24"/>
      <c r="J19"/>
      <c r="K19"/>
      <c r="L19"/>
      <c r="M19"/>
      <c r="N19"/>
      <c r="O19"/>
      <c r="P19"/>
    </row>
    <row r="20" spans="1:18" ht="15.75" x14ac:dyDescent="0.3">
      <c r="A20" s="25" t="s">
        <v>16</v>
      </c>
      <c r="C20" s="26" t="s">
        <v>17</v>
      </c>
      <c r="D20" s="3" t="s">
        <v>18</v>
      </c>
      <c r="E20" s="27" t="s">
        <v>19</v>
      </c>
      <c r="F20" s="1" t="s">
        <v>20</v>
      </c>
      <c r="J20"/>
      <c r="K20"/>
      <c r="L20"/>
      <c r="M20"/>
      <c r="N20"/>
      <c r="O20"/>
      <c r="P20"/>
    </row>
    <row r="22" spans="1:18" x14ac:dyDescent="0.3">
      <c r="A22" s="25" t="s">
        <v>21</v>
      </c>
      <c r="C22" s="28">
        <v>70</v>
      </c>
      <c r="D22" s="27" t="s">
        <v>22</v>
      </c>
      <c r="E22" s="29">
        <v>102</v>
      </c>
      <c r="F22" s="30">
        <f>+C22</f>
        <v>70</v>
      </c>
      <c r="G22" s="31" t="s">
        <v>22</v>
      </c>
      <c r="H22" s="31">
        <f>+E22</f>
        <v>102</v>
      </c>
    </row>
    <row r="23" spans="1:18" x14ac:dyDescent="0.3">
      <c r="A23" s="25" t="s">
        <v>23</v>
      </c>
      <c r="B23" s="2"/>
      <c r="C23" s="32">
        <f>+F15</f>
        <v>48</v>
      </c>
      <c r="D23" s="33" t="s">
        <v>22</v>
      </c>
      <c r="E23" s="32">
        <f>+H15</f>
        <v>39.5</v>
      </c>
      <c r="F23" s="34">
        <f>+E23</f>
        <v>39.5</v>
      </c>
      <c r="G23" s="34" t="s">
        <v>22</v>
      </c>
      <c r="H23" s="34">
        <f>+C23</f>
        <v>48</v>
      </c>
      <c r="I23" s="35"/>
    </row>
    <row r="24" spans="1:18" ht="15" thickBot="1" x14ac:dyDescent="0.35">
      <c r="A24" s="2" t="s">
        <v>24</v>
      </c>
      <c r="B24" s="36"/>
      <c r="C24" s="37">
        <f>+C22/C23</f>
        <v>1.4583333333333333</v>
      </c>
      <c r="D24" s="38"/>
      <c r="E24" s="37">
        <f>+E22/E23</f>
        <v>2.5822784810126582</v>
      </c>
      <c r="F24" s="37">
        <f>+F22/F23</f>
        <v>1.7721518987341771</v>
      </c>
      <c r="G24" s="38"/>
      <c r="H24" s="37">
        <f>+H22/H23</f>
        <v>2.125</v>
      </c>
      <c r="I24" s="35"/>
    </row>
    <row r="25" spans="1:18" ht="15" thickBot="1" x14ac:dyDescent="0.35">
      <c r="A25" s="2" t="s">
        <v>25</v>
      </c>
      <c r="B25" s="39"/>
      <c r="C25" s="40"/>
      <c r="D25" s="41">
        <v>2</v>
      </c>
      <c r="E25" s="42"/>
      <c r="F25" s="43"/>
      <c r="G25" s="44">
        <v>2</v>
      </c>
      <c r="H25" s="45" t="s">
        <v>26</v>
      </c>
    </row>
    <row r="26" spans="1:18" x14ac:dyDescent="0.3">
      <c r="A26" s="2"/>
      <c r="B26" s="26"/>
      <c r="C26" s="35"/>
      <c r="G26" s="46"/>
      <c r="H26" s="35"/>
    </row>
    <row r="27" spans="1:18" x14ac:dyDescent="0.3">
      <c r="A27" s="30" t="s">
        <v>27</v>
      </c>
      <c r="B27" s="30" t="s">
        <v>28</v>
      </c>
      <c r="D27" s="46" t="s">
        <v>29</v>
      </c>
      <c r="E27" s="47">
        <f>+F27/1000</f>
        <v>63.884</v>
      </c>
      <c r="F27" s="48">
        <v>63884</v>
      </c>
      <c r="G27" s="1" t="s">
        <v>30</v>
      </c>
      <c r="H27" s="49">
        <v>0.5</v>
      </c>
    </row>
    <row r="28" spans="1:18" ht="15.75" x14ac:dyDescent="0.3">
      <c r="A28" s="2"/>
      <c r="B28" s="2"/>
      <c r="C28" s="2"/>
      <c r="D28" s="50" t="s">
        <v>31</v>
      </c>
      <c r="E28" s="47">
        <f>+H27*E27</f>
        <v>31.942</v>
      </c>
      <c r="H28" s="49"/>
      <c r="I28" s="35"/>
      <c r="Q28"/>
      <c r="R28"/>
    </row>
    <row r="29" spans="1:18" ht="15.75" x14ac:dyDescent="0.3">
      <c r="D29" s="50" t="s">
        <v>32</v>
      </c>
      <c r="E29" s="51">
        <f>+E27-E28</f>
        <v>31.942</v>
      </c>
      <c r="I29" s="35"/>
      <c r="Q29"/>
      <c r="R29"/>
    </row>
    <row r="30" spans="1:18" ht="15.75" x14ac:dyDescent="0.3">
      <c r="E30" s="26" t="s">
        <v>33</v>
      </c>
      <c r="F30" s="26" t="s">
        <v>34</v>
      </c>
      <c r="G30" s="26" t="s">
        <v>34</v>
      </c>
      <c r="H30" s="26" t="s">
        <v>34</v>
      </c>
      <c r="I30" s="35"/>
      <c r="Q30"/>
      <c r="R30"/>
    </row>
    <row r="31" spans="1:18" ht="15.75" x14ac:dyDescent="0.3">
      <c r="D31" s="46" t="s">
        <v>35</v>
      </c>
      <c r="E31" s="52">
        <f>+E29</f>
        <v>31.942</v>
      </c>
      <c r="F31" s="52">
        <v>0</v>
      </c>
      <c r="G31" s="52">
        <v>0</v>
      </c>
      <c r="H31" s="52">
        <v>0</v>
      </c>
      <c r="Q31"/>
      <c r="R31"/>
    </row>
    <row r="32" spans="1:18" ht="15.75" x14ac:dyDescent="0.3">
      <c r="D32" s="46" t="s">
        <v>36</v>
      </c>
      <c r="E32" s="52">
        <f>+E31*1.2</f>
        <v>38.330399999999997</v>
      </c>
      <c r="F32" s="52">
        <v>0</v>
      </c>
      <c r="G32" s="52">
        <v>0</v>
      </c>
      <c r="H32" s="52">
        <v>0</v>
      </c>
      <c r="Q32"/>
      <c r="R32"/>
    </row>
    <row r="33" spans="1:22" ht="16.5" thickBot="1" x14ac:dyDescent="0.35">
      <c r="A33" s="2"/>
      <c r="G33" s="46"/>
      <c r="Q33"/>
      <c r="R33"/>
    </row>
    <row r="34" spans="1:22" ht="15.75" x14ac:dyDescent="0.3">
      <c r="A34" s="25" t="s">
        <v>37</v>
      </c>
      <c r="C34" s="53">
        <v>2</v>
      </c>
      <c r="D34" s="54" t="s">
        <v>38</v>
      </c>
      <c r="E34" s="5" t="s">
        <v>39</v>
      </c>
      <c r="F34" s="6" t="s">
        <v>40</v>
      </c>
      <c r="G34" s="6"/>
      <c r="H34" s="7"/>
      <c r="Q34"/>
      <c r="R34"/>
    </row>
    <row r="35" spans="1:22" ht="16.5" thickBot="1" x14ac:dyDescent="0.35">
      <c r="A35" s="25"/>
      <c r="C35" s="26"/>
      <c r="D35" s="1" t="s">
        <v>41</v>
      </c>
      <c r="E35" s="22"/>
      <c r="F35" s="23" t="s">
        <v>42</v>
      </c>
      <c r="G35" s="23"/>
      <c r="H35" s="24"/>
      <c r="Q35"/>
      <c r="R35"/>
    </row>
    <row r="36" spans="1:22" ht="15.75" x14ac:dyDescent="0.3">
      <c r="A36" s="25" t="s">
        <v>43</v>
      </c>
      <c r="B36" s="3"/>
      <c r="C36" s="55">
        <f>+B42/F16</f>
        <v>40</v>
      </c>
      <c r="D36" s="29">
        <v>40</v>
      </c>
      <c r="F36" s="50" t="s">
        <v>44</v>
      </c>
      <c r="G36" s="28">
        <v>1</v>
      </c>
      <c r="H36" s="2"/>
      <c r="Q36"/>
      <c r="R36"/>
    </row>
    <row r="37" spans="1:22" ht="15.75" x14ac:dyDescent="0.3">
      <c r="A37" s="25" t="s">
        <v>45</v>
      </c>
      <c r="C37" s="39">
        <f>+C36+D36</f>
        <v>80</v>
      </c>
      <c r="F37" s="50" t="s">
        <v>46</v>
      </c>
      <c r="G37" s="28">
        <v>1</v>
      </c>
      <c r="H37" s="2"/>
      <c r="Q37"/>
      <c r="R37"/>
    </row>
    <row r="38" spans="1:22" ht="15.75" x14ac:dyDescent="0.3">
      <c r="A38" s="25" t="s">
        <v>47</v>
      </c>
      <c r="C38" s="39">
        <f>+C37/C34</f>
        <v>40</v>
      </c>
      <c r="F38" s="46" t="s">
        <v>48</v>
      </c>
      <c r="G38" s="28">
        <f>+C36/1000</f>
        <v>0.04</v>
      </c>
      <c r="H38" s="2"/>
      <c r="Q38"/>
      <c r="R38"/>
    </row>
    <row r="39" spans="1:22" ht="15.75" x14ac:dyDescent="0.3">
      <c r="A39" s="25"/>
      <c r="C39" s="26"/>
      <c r="F39" s="50" t="s">
        <v>49</v>
      </c>
      <c r="G39" s="56">
        <f>+C37*F16</f>
        <v>40</v>
      </c>
      <c r="H39" s="2"/>
      <c r="Q39"/>
      <c r="R39"/>
    </row>
    <row r="40" spans="1:22" ht="15.75" x14ac:dyDescent="0.3">
      <c r="A40" s="25" t="s">
        <v>50</v>
      </c>
      <c r="C40" s="30">
        <f>+C38*C34</f>
        <v>80</v>
      </c>
      <c r="F40" s="50"/>
      <c r="G40" s="35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5" t="s">
        <v>51</v>
      </c>
      <c r="B42" s="26">
        <v>20</v>
      </c>
      <c r="C42" s="57"/>
      <c r="D42" s="30" t="s">
        <v>52</v>
      </c>
      <c r="E42" s="30" t="s">
        <v>53</v>
      </c>
      <c r="F42" s="30" t="s">
        <v>54</v>
      </c>
      <c r="G42" s="30" t="s">
        <v>55</v>
      </c>
      <c r="H42" s="30" t="s">
        <v>56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8" t="s">
        <v>57</v>
      </c>
      <c r="B43" s="59"/>
      <c r="C43" s="2"/>
      <c r="D43" s="26">
        <v>1</v>
      </c>
      <c r="E43" s="26">
        <v>1</v>
      </c>
      <c r="F43" s="26" t="s">
        <v>58</v>
      </c>
      <c r="G43" s="35">
        <f>185+145</f>
        <v>330</v>
      </c>
      <c r="H43" s="35">
        <f>+(D43*E43)*G43</f>
        <v>330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9" t="s">
        <v>59</v>
      </c>
      <c r="B44" s="60">
        <f>+E31*C38</f>
        <v>1277.68</v>
      </c>
      <c r="C44" s="2"/>
      <c r="D44" s="26">
        <v>1</v>
      </c>
      <c r="E44" s="26">
        <v>1</v>
      </c>
      <c r="F44" s="26" t="s">
        <v>60</v>
      </c>
      <c r="G44" s="35">
        <v>180</v>
      </c>
      <c r="H44" s="35">
        <f>+(D44*E44)*G44</f>
        <v>180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9" t="s">
        <v>61</v>
      </c>
      <c r="B45" s="60">
        <f>+H54</f>
        <v>1630</v>
      </c>
      <c r="C45" s="2"/>
      <c r="D45" s="26">
        <v>0</v>
      </c>
      <c r="E45" s="26">
        <v>0</v>
      </c>
      <c r="F45" s="26" t="s">
        <v>62</v>
      </c>
      <c r="G45" s="35">
        <f>185+145</f>
        <v>330</v>
      </c>
      <c r="H45" s="35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9" t="s">
        <v>131</v>
      </c>
      <c r="B46" s="60">
        <v>400</v>
      </c>
      <c r="C46" s="2"/>
      <c r="D46" s="26">
        <v>0</v>
      </c>
      <c r="E46" s="26">
        <v>0</v>
      </c>
      <c r="F46" s="26" t="s">
        <v>63</v>
      </c>
      <c r="G46" s="35">
        <f>145*2</f>
        <v>290</v>
      </c>
      <c r="H46" s="35">
        <f>+G46*E46*D46</f>
        <v>0</v>
      </c>
      <c r="I46" s="1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61" t="s">
        <v>64</v>
      </c>
      <c r="B47" s="60">
        <f>+J91+90</f>
        <v>173.6</v>
      </c>
      <c r="C47" s="2"/>
      <c r="D47" s="26">
        <v>1</v>
      </c>
      <c r="E47" s="26">
        <v>1</v>
      </c>
      <c r="F47" s="26" t="s">
        <v>65</v>
      </c>
      <c r="G47" s="35">
        <v>100</v>
      </c>
      <c r="H47" s="35">
        <f t="shared" ref="H47:H52" si="0">+(D47*E47)*G47</f>
        <v>100</v>
      </c>
      <c r="I47" s="35">
        <f>+B68/100</f>
        <v>57.597810000000003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61" t="s">
        <v>138</v>
      </c>
      <c r="B48" s="60">
        <f>+F94+F125</f>
        <v>314.11</v>
      </c>
      <c r="C48" s="2"/>
      <c r="D48" s="26">
        <v>1</v>
      </c>
      <c r="E48" s="26">
        <v>1</v>
      </c>
      <c r="F48" s="26" t="s">
        <v>67</v>
      </c>
      <c r="G48" s="35">
        <v>145</v>
      </c>
      <c r="H48" s="35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61" t="s">
        <v>68</v>
      </c>
      <c r="B49" s="60">
        <v>100</v>
      </c>
      <c r="D49" s="26">
        <v>1</v>
      </c>
      <c r="E49" s="26">
        <v>1</v>
      </c>
      <c r="F49" s="26" t="s">
        <v>69</v>
      </c>
      <c r="G49" s="35">
        <v>145</v>
      </c>
      <c r="H49" s="35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61" t="s">
        <v>70</v>
      </c>
      <c r="B50" s="60">
        <v>200</v>
      </c>
      <c r="D50" s="26">
        <v>1</v>
      </c>
      <c r="E50" s="26">
        <f>+B42*1.1</f>
        <v>22</v>
      </c>
      <c r="F50" s="26" t="s">
        <v>71</v>
      </c>
      <c r="G50" s="35">
        <v>20</v>
      </c>
      <c r="H50" s="35">
        <f t="shared" si="0"/>
        <v>440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61"/>
      <c r="B51" s="61"/>
      <c r="D51" s="26">
        <v>1</v>
      </c>
      <c r="E51" s="26">
        <v>1</v>
      </c>
      <c r="F51" s="26" t="s">
        <v>67</v>
      </c>
      <c r="G51" s="35">
        <v>145</v>
      </c>
      <c r="H51" s="35">
        <f t="shared" si="0"/>
        <v>145</v>
      </c>
      <c r="I51" s="1" t="s">
        <v>130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72</v>
      </c>
      <c r="B52" s="62">
        <f>SUM(B44:B51)</f>
        <v>4095.3900000000003</v>
      </c>
      <c r="C52" s="2"/>
      <c r="D52" s="26">
        <v>1</v>
      </c>
      <c r="E52" s="26">
        <v>1</v>
      </c>
      <c r="F52" s="26" t="s">
        <v>69</v>
      </c>
      <c r="G52" s="35">
        <v>145</v>
      </c>
      <c r="H52" s="35">
        <f t="shared" si="0"/>
        <v>145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3"/>
      <c r="B53" s="94">
        <f>+B52/B42</f>
        <v>204.76950000000002</v>
      </c>
      <c r="C53" s="54" t="s">
        <v>73</v>
      </c>
      <c r="D53" s="2"/>
      <c r="E53" s="2"/>
      <c r="F53" s="2"/>
      <c r="G53" s="2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2"/>
      <c r="B54" s="2"/>
      <c r="D54" s="2"/>
      <c r="E54" s="2"/>
      <c r="F54" s="2"/>
      <c r="G54" s="76" t="s">
        <v>74</v>
      </c>
      <c r="H54" s="94">
        <f>SUM(H43:H53)</f>
        <v>1630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2"/>
      <c r="E55" s="2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25" t="s">
        <v>76</v>
      </c>
      <c r="B57" s="2"/>
      <c r="C57" s="2"/>
      <c r="E57" s="37"/>
      <c r="G57" s="3" t="s">
        <v>75</v>
      </c>
      <c r="H57" s="65">
        <v>1.5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"/>
      <c r="B58" s="25" t="s">
        <v>78</v>
      </c>
      <c r="C58" s="30" t="s">
        <v>79</v>
      </c>
      <c r="D58" s="2"/>
      <c r="E58" s="2"/>
      <c r="F58" s="2"/>
      <c r="G58" s="1" t="s">
        <v>77</v>
      </c>
      <c r="H58" s="66">
        <v>1.75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8" t="s">
        <v>80</v>
      </c>
      <c r="B59" s="59"/>
      <c r="C59" s="2"/>
      <c r="D59" s="2"/>
      <c r="E59" s="2"/>
      <c r="F59" s="2"/>
      <c r="G59" s="1" t="s">
        <v>77</v>
      </c>
      <c r="H59" s="66">
        <v>2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9" t="s">
        <v>59</v>
      </c>
      <c r="B60" s="60">
        <f>+E32*C38</f>
        <v>1533.2159999999999</v>
      </c>
      <c r="C60" s="67"/>
      <c r="G60" s="3" t="s">
        <v>81</v>
      </c>
      <c r="H60" s="66">
        <v>2.5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9" t="s">
        <v>61</v>
      </c>
      <c r="B61" s="60">
        <f>+H54*H57</f>
        <v>2445</v>
      </c>
      <c r="C61" s="67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9" t="str">
        <f>+A46</f>
        <v xml:space="preserve">Tabla de suaje </v>
      </c>
      <c r="B62" s="60">
        <f>+B46*H57</f>
        <v>600</v>
      </c>
      <c r="C62" s="67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9" t="str">
        <f>+A47</f>
        <v>listón + REMACHE</v>
      </c>
      <c r="B63" s="60">
        <f>+B47*H57</f>
        <v>260.39999999999998</v>
      </c>
      <c r="C63" s="67"/>
      <c r="G63" s="68" t="s">
        <v>82</v>
      </c>
      <c r="H63" s="37">
        <f>+B53</f>
        <v>204.76950000000002</v>
      </c>
      <c r="I63" s="69">
        <f>+H63*B42</f>
        <v>4095.3900000000003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9" t="str">
        <f>+A48</f>
        <v>Caple + Espuma</v>
      </c>
      <c r="B64" s="60">
        <f>+B48*H57</f>
        <v>471.16500000000002</v>
      </c>
      <c r="C64" s="70"/>
      <c r="G64" s="68" t="s">
        <v>83</v>
      </c>
      <c r="H64" s="37">
        <f>+C68</f>
        <v>287.98905000000002</v>
      </c>
      <c r="I64" s="69">
        <f>+H64*B42</f>
        <v>5759.7810000000009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9" t="str">
        <f>+A49</f>
        <v>Empaque</v>
      </c>
      <c r="B65" s="60">
        <f>+B49*H57</f>
        <v>150</v>
      </c>
      <c r="C65" s="70"/>
      <c r="G65" s="71" t="s">
        <v>84</v>
      </c>
      <c r="H65" s="72">
        <f>+H64-H63</f>
        <v>83.219549999999998</v>
      </c>
      <c r="I65" s="69">
        <f>+I64-I63</f>
        <v>1664.3910000000005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9" t="str">
        <f>+A50</f>
        <v>Mensajeria</v>
      </c>
      <c r="B66" s="60">
        <f>+B50*H57</f>
        <v>300</v>
      </c>
      <c r="C66" s="70"/>
      <c r="G66" s="93" t="s">
        <v>85</v>
      </c>
      <c r="H66" s="93"/>
      <c r="I66" s="73">
        <f>+(B68/100)*2.5</f>
        <v>143.99452500000001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9"/>
      <c r="B67" s="60"/>
      <c r="C67" s="70"/>
      <c r="H67" s="49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8" t="s">
        <v>72</v>
      </c>
      <c r="B68" s="62">
        <f>SUM(B59:B67)</f>
        <v>5759.7809999999999</v>
      </c>
      <c r="C68" s="72">
        <f>+B68/B42</f>
        <v>287.98905000000002</v>
      </c>
      <c r="D68" s="97"/>
      <c r="E68" s="97"/>
      <c r="F68" s="74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97"/>
      <c r="E69" s="9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D70" s="95"/>
      <c r="E70" s="95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D71" s="95"/>
      <c r="E71" s="95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5"/>
      <c r="E72" s="95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D73" s="95"/>
      <c r="E73" s="95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D74" s="95"/>
      <c r="E74" s="9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95"/>
      <c r="E75" s="9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D76" s="95"/>
      <c r="E76" s="95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3" t="s">
        <v>86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6" t="s">
        <v>87</v>
      </c>
      <c r="B78" s="3" t="s">
        <v>18</v>
      </c>
      <c r="C78" s="27" t="s">
        <v>88</v>
      </c>
      <c r="D78" s="1" t="s">
        <v>89</v>
      </c>
      <c r="H78" s="3" t="s">
        <v>100</v>
      </c>
      <c r="N78"/>
      <c r="O78"/>
      <c r="P78"/>
      <c r="Q78"/>
      <c r="R78"/>
      <c r="S78"/>
      <c r="T78"/>
      <c r="U78"/>
      <c r="V78"/>
    </row>
    <row r="79" spans="1:22" ht="15.75" x14ac:dyDescent="0.3">
      <c r="I79" s="64" t="s">
        <v>101</v>
      </c>
      <c r="J79" s="98" t="s">
        <v>102</v>
      </c>
      <c r="K79" s="99"/>
      <c r="N79"/>
      <c r="O79"/>
      <c r="P79"/>
      <c r="Q79"/>
      <c r="R79"/>
      <c r="S79"/>
      <c r="T79"/>
      <c r="U79"/>
      <c r="V79"/>
    </row>
    <row r="80" spans="1:22" ht="31.5" customHeight="1" x14ac:dyDescent="0.3">
      <c r="A80" s="28">
        <v>90</v>
      </c>
      <c r="B80" s="27" t="s">
        <v>22</v>
      </c>
      <c r="C80" s="29">
        <v>125</v>
      </c>
      <c r="D80" s="30">
        <f>+A80</f>
        <v>90</v>
      </c>
      <c r="E80" s="31" t="s">
        <v>22</v>
      </c>
      <c r="F80" s="31">
        <f>+C80</f>
        <v>125</v>
      </c>
      <c r="I80" s="46" t="s">
        <v>103</v>
      </c>
      <c r="J80" s="100" t="s">
        <v>104</v>
      </c>
      <c r="K80" s="101"/>
      <c r="N80"/>
      <c r="O80"/>
      <c r="P80"/>
      <c r="Q80"/>
      <c r="R80"/>
      <c r="S80"/>
      <c r="T80"/>
      <c r="U80"/>
      <c r="V80"/>
    </row>
    <row r="81" spans="1:22" ht="15.75" x14ac:dyDescent="0.3">
      <c r="A81" s="32">
        <v>28</v>
      </c>
      <c r="B81" s="33" t="s">
        <v>22</v>
      </c>
      <c r="C81" s="32">
        <v>14</v>
      </c>
      <c r="D81" s="34">
        <f>+C81</f>
        <v>14</v>
      </c>
      <c r="E81" s="34" t="s">
        <v>22</v>
      </c>
      <c r="F81" s="34">
        <f>+A81</f>
        <v>28</v>
      </c>
      <c r="G81" s="35"/>
      <c r="I81" s="46" t="s">
        <v>18</v>
      </c>
      <c r="J81" s="86" t="s">
        <v>106</v>
      </c>
      <c r="K81" s="85"/>
      <c r="O81"/>
      <c r="P81"/>
      <c r="Q81"/>
      <c r="R81"/>
      <c r="S81"/>
      <c r="T81"/>
      <c r="U81"/>
      <c r="V81"/>
    </row>
    <row r="82" spans="1:22" ht="16.5" thickBot="1" x14ac:dyDescent="0.35">
      <c r="A82" s="37">
        <f>+A80/A81</f>
        <v>3.2142857142857144</v>
      </c>
      <c r="B82" s="38"/>
      <c r="C82" s="37">
        <f>+C80/C81</f>
        <v>8.9285714285714288</v>
      </c>
      <c r="D82" s="37">
        <f>+D80/D81</f>
        <v>6.4285714285714288</v>
      </c>
      <c r="E82" s="38"/>
      <c r="F82" s="37">
        <f>+F80/F81</f>
        <v>4.4642857142857144</v>
      </c>
      <c r="G82" s="35"/>
      <c r="I82" s="46" t="s">
        <v>108</v>
      </c>
      <c r="J82" s="86">
        <v>50</v>
      </c>
      <c r="K82" s="85" t="s">
        <v>109</v>
      </c>
      <c r="O82"/>
      <c r="P82"/>
      <c r="Q82"/>
      <c r="R82"/>
      <c r="S82"/>
      <c r="T82"/>
      <c r="U82"/>
      <c r="V82"/>
    </row>
    <row r="83" spans="1:22" ht="16.5" thickBot="1" x14ac:dyDescent="0.35">
      <c r="A83" s="40"/>
      <c r="B83" s="41">
        <v>24</v>
      </c>
      <c r="C83" s="42"/>
      <c r="D83" s="43"/>
      <c r="E83" s="44">
        <v>24</v>
      </c>
      <c r="F83" s="45" t="s">
        <v>26</v>
      </c>
      <c r="I83" s="46" t="s">
        <v>111</v>
      </c>
      <c r="J83" s="86">
        <v>100</v>
      </c>
      <c r="K83" s="85" t="s">
        <v>112</v>
      </c>
      <c r="N83"/>
      <c r="O83"/>
      <c r="P83"/>
      <c r="Q83"/>
      <c r="R83"/>
      <c r="S83"/>
      <c r="T83"/>
      <c r="U83"/>
      <c r="V83"/>
    </row>
    <row r="84" spans="1:22" ht="15.75" x14ac:dyDescent="0.3">
      <c r="A84" s="35"/>
      <c r="E84" s="46"/>
      <c r="F84" s="35"/>
      <c r="I84" s="46" t="s">
        <v>113</v>
      </c>
      <c r="J84" s="86">
        <f>+K84/J83</f>
        <v>22</v>
      </c>
      <c r="K84" s="87">
        <f>+(((B42*2)*J82)*1.1)</f>
        <v>2200</v>
      </c>
      <c r="N84"/>
    </row>
    <row r="85" spans="1:22" ht="15.75" x14ac:dyDescent="0.3">
      <c r="B85" s="46" t="s">
        <v>29</v>
      </c>
      <c r="C85" s="47">
        <f>+D85/1000</f>
        <v>14.11</v>
      </c>
      <c r="D85" s="75">
        <v>14110</v>
      </c>
      <c r="E85" s="1" t="s">
        <v>30</v>
      </c>
      <c r="F85" s="49">
        <v>0.5</v>
      </c>
      <c r="I85" s="46" t="s">
        <v>114</v>
      </c>
      <c r="J85" s="88"/>
      <c r="K85" s="85"/>
      <c r="N85"/>
    </row>
    <row r="86" spans="1:22" ht="15.75" x14ac:dyDescent="0.3">
      <c r="A86" s="2"/>
      <c r="B86" s="50" t="s">
        <v>31</v>
      </c>
      <c r="C86" s="47">
        <f>+F85*C85</f>
        <v>7.0549999999999997</v>
      </c>
      <c r="F86" s="49"/>
      <c r="G86" s="35"/>
      <c r="I86" s="46" t="s">
        <v>115</v>
      </c>
      <c r="J86" s="88">
        <v>3.8</v>
      </c>
      <c r="K86" s="89" t="s">
        <v>116</v>
      </c>
      <c r="L86" s="90"/>
      <c r="N86"/>
    </row>
    <row r="87" spans="1:22" ht="15.75" x14ac:dyDescent="0.3">
      <c r="B87" s="50" t="s">
        <v>32</v>
      </c>
      <c r="C87" s="51">
        <f>+C85-C86</f>
        <v>7.0549999999999997</v>
      </c>
      <c r="G87" s="35"/>
      <c r="I87" s="46" t="s">
        <v>117</v>
      </c>
      <c r="J87" s="88">
        <f>+J86*J84</f>
        <v>83.6</v>
      </c>
      <c r="K87" s="85"/>
      <c r="N87"/>
    </row>
    <row r="88" spans="1:22" ht="15.75" x14ac:dyDescent="0.3">
      <c r="C88" s="26" t="s">
        <v>33</v>
      </c>
      <c r="D88"/>
      <c r="E88"/>
      <c r="F88"/>
      <c r="G88" s="35"/>
      <c r="I88" s="46" t="s">
        <v>118</v>
      </c>
      <c r="J88" s="88">
        <v>0</v>
      </c>
      <c r="K88" s="85"/>
      <c r="N88"/>
    </row>
    <row r="89" spans="1:22" ht="16.5" x14ac:dyDescent="0.3">
      <c r="B89" s="46" t="s">
        <v>35</v>
      </c>
      <c r="C89" s="52">
        <f>+C87</f>
        <v>7.0549999999999997</v>
      </c>
      <c r="D89"/>
      <c r="E89"/>
      <c r="F89"/>
      <c r="I89" s="46" t="s">
        <v>119</v>
      </c>
      <c r="J89" s="88">
        <v>0</v>
      </c>
      <c r="K89" s="85"/>
      <c r="N89"/>
      <c r="O89" s="16"/>
      <c r="P89" s="16"/>
      <c r="Q89" s="16"/>
      <c r="R89" s="16"/>
    </row>
    <row r="90" spans="1:22" ht="16.5" x14ac:dyDescent="0.3">
      <c r="B90" s="46" t="s">
        <v>36</v>
      </c>
      <c r="C90" s="52">
        <f>+C89*1.1</f>
        <v>7.7605000000000004</v>
      </c>
      <c r="D90"/>
      <c r="E90"/>
      <c r="F90"/>
      <c r="I90" s="1" t="s">
        <v>120</v>
      </c>
      <c r="J90" s="88">
        <v>0</v>
      </c>
      <c r="K90" s="85"/>
      <c r="N90"/>
      <c r="O90" s="16"/>
      <c r="P90" s="16"/>
      <c r="Q90" s="16"/>
      <c r="R90" s="16"/>
    </row>
    <row r="91" spans="1:22" ht="16.5" x14ac:dyDescent="0.3">
      <c r="A91" s="2"/>
      <c r="B91" s="26"/>
      <c r="C91" s="35"/>
      <c r="E91"/>
      <c r="F91"/>
      <c r="G91"/>
      <c r="I91" s="46" t="s">
        <v>121</v>
      </c>
      <c r="J91" s="91">
        <f>+J87</f>
        <v>83.6</v>
      </c>
      <c r="K91" s="92">
        <f>+J87/B42</f>
        <v>4.18</v>
      </c>
      <c r="L91" s="1" t="s">
        <v>122</v>
      </c>
      <c r="N91"/>
      <c r="O91" s="16"/>
      <c r="P91" s="16"/>
      <c r="Q91" s="16"/>
      <c r="R91" s="16"/>
    </row>
    <row r="92" spans="1:22" ht="16.5" x14ac:dyDescent="0.3">
      <c r="A92" s="25" t="s">
        <v>37</v>
      </c>
      <c r="C92" s="53">
        <v>20</v>
      </c>
      <c r="D92" s="54" t="s">
        <v>38</v>
      </c>
      <c r="E92"/>
      <c r="F92"/>
      <c r="G92"/>
      <c r="I92" s="46" t="s">
        <v>123</v>
      </c>
      <c r="J92" s="91">
        <f>+J91*H57</f>
        <v>125.39999999999999</v>
      </c>
      <c r="K92" s="92">
        <f>+K91*H57</f>
        <v>6.27</v>
      </c>
      <c r="L92" s="1" t="s">
        <v>122</v>
      </c>
      <c r="N92" s="9"/>
      <c r="O92" s="16"/>
      <c r="P92" s="16"/>
      <c r="Q92" s="16"/>
      <c r="R92" s="16"/>
    </row>
    <row r="93" spans="1:22" ht="16.5" x14ac:dyDescent="0.3">
      <c r="A93" s="25"/>
      <c r="C93" s="26"/>
      <c r="D93" s="1" t="s">
        <v>41</v>
      </c>
      <c r="E93" s="2"/>
      <c r="F93" s="2"/>
      <c r="J93" s="16"/>
      <c r="K93" s="16"/>
      <c r="L93" s="16"/>
      <c r="M93" s="16"/>
      <c r="N93" s="16"/>
      <c r="O93" s="16"/>
      <c r="P93" s="16"/>
      <c r="Q93" s="16"/>
      <c r="R93" s="16"/>
    </row>
    <row r="94" spans="1:22" ht="16.5" x14ac:dyDescent="0.3">
      <c r="A94" s="25" t="s">
        <v>43</v>
      </c>
      <c r="B94" s="3"/>
      <c r="C94" s="55">
        <f>+B42</f>
        <v>20</v>
      </c>
      <c r="D94" s="29">
        <v>20</v>
      </c>
      <c r="E94" s="76" t="s">
        <v>90</v>
      </c>
      <c r="F94" s="77">
        <f>+C96*C89</f>
        <v>14.11</v>
      </c>
      <c r="I94" s="3" t="s">
        <v>105</v>
      </c>
      <c r="J94" s="16"/>
      <c r="K94" s="16"/>
      <c r="L94" s="16"/>
      <c r="M94" s="16"/>
      <c r="N94" s="16"/>
      <c r="O94" s="16"/>
      <c r="P94" s="16"/>
      <c r="Q94" s="16"/>
      <c r="R94" s="16"/>
    </row>
    <row r="95" spans="1:22" ht="16.5" x14ac:dyDescent="0.3">
      <c r="A95" s="25" t="s">
        <v>45</v>
      </c>
      <c r="C95" s="39">
        <f>+C94+D94</f>
        <v>40</v>
      </c>
      <c r="E95" s="68" t="s">
        <v>91</v>
      </c>
      <c r="F95" s="78">
        <f>+C96*C90</f>
        <v>15.521000000000001</v>
      </c>
      <c r="I95" s="1" t="s">
        <v>107</v>
      </c>
      <c r="J95" s="16"/>
      <c r="K95" s="16"/>
      <c r="L95" s="16"/>
      <c r="M95" s="16"/>
      <c r="N95" s="16"/>
      <c r="O95" s="16"/>
      <c r="P95" s="16"/>
      <c r="Q95" s="16"/>
      <c r="R95" s="16"/>
    </row>
    <row r="96" spans="1:22" ht="16.5" x14ac:dyDescent="0.3">
      <c r="A96" s="25" t="s">
        <v>47</v>
      </c>
      <c r="C96" s="39">
        <f>+C95/C92</f>
        <v>2</v>
      </c>
      <c r="F96"/>
      <c r="G96"/>
      <c r="I96" s="1" t="s">
        <v>110</v>
      </c>
      <c r="J96" s="16"/>
      <c r="K96" s="16"/>
      <c r="L96" s="16"/>
      <c r="M96" s="16"/>
      <c r="N96" s="16"/>
      <c r="O96" s="16"/>
      <c r="P96" s="16"/>
      <c r="Q96" s="16"/>
      <c r="R96" s="16"/>
    </row>
    <row r="97" spans="1:22" ht="16.5" x14ac:dyDescent="0.3">
      <c r="A97" s="25"/>
      <c r="C97" s="26"/>
      <c r="F97"/>
      <c r="G97"/>
      <c r="J97" s="16"/>
      <c r="K97" s="16"/>
      <c r="L97" s="16"/>
      <c r="M97" s="16"/>
      <c r="N97" s="16"/>
      <c r="O97" s="16"/>
      <c r="P97" s="16"/>
      <c r="Q97" s="16"/>
      <c r="R97" s="16"/>
    </row>
    <row r="98" spans="1:22" ht="15" thickBot="1" x14ac:dyDescent="0.35">
      <c r="A98" s="3" t="s">
        <v>92</v>
      </c>
    </row>
    <row r="99" spans="1:22" x14ac:dyDescent="0.3">
      <c r="A99" s="5" t="s">
        <v>93</v>
      </c>
      <c r="B99" s="6"/>
      <c r="C99" s="6"/>
      <c r="D99" s="6"/>
      <c r="E99" s="6"/>
      <c r="F99" s="6"/>
      <c r="G99" s="7"/>
    </row>
    <row r="100" spans="1:22" x14ac:dyDescent="0.3">
      <c r="A100" s="18">
        <f>+F15</f>
        <v>48</v>
      </c>
      <c r="B100" s="19">
        <f>+H15</f>
        <v>39.5</v>
      </c>
      <c r="C100" s="9" t="s">
        <v>94</v>
      </c>
      <c r="D100" s="19" t="s">
        <v>95</v>
      </c>
      <c r="E100" s="9" t="s">
        <v>96</v>
      </c>
      <c r="F100" s="21" t="s">
        <v>97</v>
      </c>
      <c r="G100" s="10"/>
    </row>
    <row r="101" spans="1:22" x14ac:dyDescent="0.3">
      <c r="A101" s="18">
        <f>0.482*0.395*C37</f>
        <v>15.231200000000001</v>
      </c>
      <c r="B101" s="79">
        <f>4*3</f>
        <v>12</v>
      </c>
      <c r="C101" s="79">
        <f>+A101*B101</f>
        <v>182.77440000000001</v>
      </c>
      <c r="D101" s="79">
        <v>0</v>
      </c>
      <c r="E101" s="79">
        <f>+C101+D101</f>
        <v>182.77440000000001</v>
      </c>
      <c r="F101" s="80" t="s">
        <v>98</v>
      </c>
      <c r="G101" s="81">
        <v>1200</v>
      </c>
    </row>
    <row r="102" spans="1:22" x14ac:dyDescent="0.3">
      <c r="A102" s="8"/>
      <c r="B102" s="79"/>
      <c r="C102" s="79"/>
      <c r="D102" s="79"/>
      <c r="E102" s="79"/>
      <c r="G102" s="82"/>
      <c r="J102" s="83"/>
    </row>
    <row r="103" spans="1:22" x14ac:dyDescent="0.3">
      <c r="A103" s="18">
        <f>+A100</f>
        <v>48</v>
      </c>
      <c r="B103" s="19">
        <f>+B100</f>
        <v>39.5</v>
      </c>
      <c r="C103" s="9" t="s">
        <v>94</v>
      </c>
      <c r="D103" s="19" t="s">
        <v>95</v>
      </c>
      <c r="E103" s="9" t="s">
        <v>96</v>
      </c>
      <c r="F103" s="21" t="s">
        <v>99</v>
      </c>
      <c r="G103" s="10"/>
    </row>
    <row r="104" spans="1:22" x14ac:dyDescent="0.3">
      <c r="A104" s="18">
        <f>0.463*0.503*C82</f>
        <v>2.0793660714285718</v>
      </c>
      <c r="B104" s="79">
        <f>4.1*2</f>
        <v>8.1999999999999993</v>
      </c>
      <c r="C104" s="79">
        <f>+A104*B104</f>
        <v>17.050801785714288</v>
      </c>
      <c r="D104" s="79">
        <v>0</v>
      </c>
      <c r="E104" s="84">
        <f>+C104+D104</f>
        <v>17.050801785714288</v>
      </c>
      <c r="F104" s="80" t="s">
        <v>98</v>
      </c>
      <c r="G104" s="82">
        <v>550</v>
      </c>
    </row>
    <row r="105" spans="1:22" x14ac:dyDescent="0.3">
      <c r="A105" s="8"/>
      <c r="B105" s="9"/>
      <c r="C105" s="79"/>
      <c r="D105" s="79"/>
      <c r="E105" s="79"/>
      <c r="F105" s="21"/>
      <c r="G105" s="10"/>
    </row>
    <row r="106" spans="1:22" ht="15" thickBot="1" x14ac:dyDescent="0.35">
      <c r="A106" s="22"/>
      <c r="B106" s="23"/>
      <c r="C106" s="23"/>
      <c r="D106" s="23"/>
      <c r="E106" s="23"/>
      <c r="F106" s="23"/>
      <c r="G106" s="24"/>
    </row>
    <row r="108" spans="1:22" ht="15.75" x14ac:dyDescent="0.3">
      <c r="A108" s="3" t="s">
        <v>126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ht="15.75" x14ac:dyDescent="0.3">
      <c r="A109" s="26" t="s">
        <v>128</v>
      </c>
      <c r="B109" s="3" t="s">
        <v>18</v>
      </c>
      <c r="C109" s="27" t="s">
        <v>129</v>
      </c>
      <c r="D109" s="1" t="s">
        <v>127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ht="15.75" x14ac:dyDescent="0.3"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ht="15.75" x14ac:dyDescent="0.3">
      <c r="A111" s="28">
        <v>100</v>
      </c>
      <c r="B111" s="27" t="s">
        <v>22</v>
      </c>
      <c r="C111" s="29">
        <v>200</v>
      </c>
      <c r="D111" s="30">
        <f>+A111</f>
        <v>100</v>
      </c>
      <c r="E111" s="31" t="s">
        <v>22</v>
      </c>
      <c r="F111" s="31">
        <f>+C111</f>
        <v>200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ht="15.75" x14ac:dyDescent="0.3">
      <c r="A112" s="32">
        <v>28</v>
      </c>
      <c r="B112" s="33" t="s">
        <v>22</v>
      </c>
      <c r="C112" s="32">
        <v>14</v>
      </c>
      <c r="D112" s="34">
        <f>+C112</f>
        <v>14</v>
      </c>
      <c r="E112" s="34" t="s">
        <v>22</v>
      </c>
      <c r="F112" s="34">
        <f>+A112</f>
        <v>28</v>
      </c>
      <c r="G112" s="35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ht="16.5" thickBot="1" x14ac:dyDescent="0.35">
      <c r="A113" s="37">
        <f>+A111/A112</f>
        <v>3.5714285714285716</v>
      </c>
      <c r="B113" s="38"/>
      <c r="C113" s="37">
        <f>+C111/C112</f>
        <v>14.285714285714286</v>
      </c>
      <c r="D113" s="37">
        <f>+D111/D112</f>
        <v>7.1428571428571432</v>
      </c>
      <c r="E113" s="38"/>
      <c r="F113" s="37">
        <f>+F111/F112</f>
        <v>7.1428571428571432</v>
      </c>
      <c r="G113" s="35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ht="16.5" thickBot="1" x14ac:dyDescent="0.35">
      <c r="A114" s="40"/>
      <c r="B114" s="41">
        <v>42</v>
      </c>
      <c r="C114" s="42"/>
      <c r="D114" s="43"/>
      <c r="E114" s="44">
        <v>49</v>
      </c>
      <c r="F114" s="45" t="s">
        <v>26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x14ac:dyDescent="0.3">
      <c r="A115" s="35"/>
      <c r="E115" s="46"/>
      <c r="F115" s="35"/>
    </row>
    <row r="116" spans="1:22" x14ac:dyDescent="0.3">
      <c r="B116" s="46" t="s">
        <v>29</v>
      </c>
      <c r="C116" s="47">
        <v>300</v>
      </c>
      <c r="D116" s="75"/>
      <c r="E116" s="1" t="s">
        <v>30</v>
      </c>
      <c r="F116" s="49">
        <v>0</v>
      </c>
    </row>
    <row r="117" spans="1:22" x14ac:dyDescent="0.3">
      <c r="A117" s="2"/>
      <c r="B117" s="50" t="s">
        <v>31</v>
      </c>
      <c r="C117" s="47">
        <f>+F116*C116</f>
        <v>0</v>
      </c>
      <c r="F117" s="49"/>
      <c r="G117" s="35"/>
    </row>
    <row r="118" spans="1:22" x14ac:dyDescent="0.3">
      <c r="B118" s="50" t="s">
        <v>32</v>
      </c>
      <c r="C118" s="51">
        <f>+C116-C117</f>
        <v>300</v>
      </c>
      <c r="G118" s="35"/>
    </row>
    <row r="119" spans="1:22" ht="15.75" x14ac:dyDescent="0.3">
      <c r="C119" s="26" t="s">
        <v>33</v>
      </c>
      <c r="D119"/>
      <c r="E119"/>
      <c r="F119"/>
      <c r="G119" s="35"/>
    </row>
    <row r="120" spans="1:22" ht="16.5" x14ac:dyDescent="0.3">
      <c r="B120" s="46" t="s">
        <v>35</v>
      </c>
      <c r="C120" s="52">
        <f>+C118</f>
        <v>300</v>
      </c>
      <c r="D120"/>
      <c r="E120"/>
      <c r="F120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2" ht="16.5" x14ac:dyDescent="0.3">
      <c r="B121" s="46" t="s">
        <v>36</v>
      </c>
      <c r="C121" s="52">
        <f>+C120*1.3</f>
        <v>390</v>
      </c>
      <c r="D121"/>
      <c r="E121"/>
      <c r="F121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22" ht="16.5" x14ac:dyDescent="0.3">
      <c r="A122" s="2"/>
      <c r="B122" s="26"/>
      <c r="C122" s="35"/>
      <c r="E122"/>
      <c r="F122"/>
      <c r="G122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22" ht="16.5" x14ac:dyDescent="0.3">
      <c r="A123" s="25" t="s">
        <v>37</v>
      </c>
      <c r="C123" s="53">
        <v>40</v>
      </c>
      <c r="D123" s="54" t="s">
        <v>38</v>
      </c>
      <c r="E123"/>
      <c r="F123"/>
      <c r="G123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22" ht="16.5" x14ac:dyDescent="0.3">
      <c r="A124" s="25"/>
      <c r="C124" s="26"/>
      <c r="D124" s="1" t="s">
        <v>41</v>
      </c>
      <c r="E124" s="2"/>
      <c r="F124" s="2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22" ht="16.5" x14ac:dyDescent="0.3">
      <c r="A125" s="25" t="s">
        <v>43</v>
      </c>
      <c r="B125" s="3"/>
      <c r="C125" s="55">
        <f>+B42</f>
        <v>20</v>
      </c>
      <c r="D125" s="29">
        <v>20</v>
      </c>
      <c r="E125" s="76" t="s">
        <v>90</v>
      </c>
      <c r="F125" s="77">
        <f>+C127*C120</f>
        <v>300</v>
      </c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22" ht="16.5" x14ac:dyDescent="0.3">
      <c r="A126" s="25" t="s">
        <v>45</v>
      </c>
      <c r="C126" s="39">
        <f>+C125+D125</f>
        <v>40</v>
      </c>
      <c r="E126" s="68" t="s">
        <v>91</v>
      </c>
      <c r="F126" s="78">
        <f>+C121*C127</f>
        <v>390</v>
      </c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22" ht="16.5" x14ac:dyDescent="0.3">
      <c r="A127" s="25" t="s">
        <v>47</v>
      </c>
      <c r="C127" s="39">
        <f>+C126/C123</f>
        <v>1</v>
      </c>
      <c r="F127"/>
      <c r="G127"/>
      <c r="J127" s="16"/>
      <c r="K127" s="16"/>
      <c r="L127" s="16"/>
      <c r="M127" s="16"/>
      <c r="N127" s="16"/>
      <c r="O127" s="16"/>
      <c r="P127" s="16"/>
      <c r="Q127" s="16"/>
      <c r="R127" s="16"/>
    </row>
  </sheetData>
  <mergeCells count="4">
    <mergeCell ref="D68:E68"/>
    <mergeCell ref="D69:E69"/>
    <mergeCell ref="J79:K79"/>
    <mergeCell ref="J80:K80"/>
  </mergeCells>
  <pageMargins left="0.70866141732283472" right="0.70866141732283472" top="0.74803149606299213" bottom="0.74803149606299213" header="0.31496062992125984" footer="0.31496062992125984"/>
  <pageSetup scale="59" fitToHeight="0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6"/>
  <sheetViews>
    <sheetView topLeftCell="A84" zoomScale="85" zoomScaleNormal="85" workbookViewId="0">
      <selection activeCell="I94" sqref="I9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124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132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C12" s="1" t="s">
        <v>133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6.5" x14ac:dyDescent="0.3">
      <c r="A14" s="3" t="s">
        <v>8</v>
      </c>
      <c r="C14" s="11" t="s">
        <v>136</v>
      </c>
      <c r="D14" s="12"/>
      <c r="E14" s="12"/>
      <c r="F14" s="13" t="s">
        <v>9</v>
      </c>
      <c r="G14" s="9"/>
      <c r="H14" s="10"/>
      <c r="I14" s="14"/>
      <c r="J14" s="15"/>
      <c r="K14" s="16"/>
      <c r="L14"/>
      <c r="M14"/>
      <c r="N14"/>
      <c r="O14"/>
      <c r="P14"/>
      <c r="Q14"/>
      <c r="R14"/>
    </row>
    <row r="15" spans="1:21" ht="15.75" x14ac:dyDescent="0.3">
      <c r="C15" s="17" t="s">
        <v>10</v>
      </c>
      <c r="D15" s="17"/>
      <c r="E15" s="12"/>
      <c r="F15" s="18">
        <f>1.5+F18+1.5</f>
        <v>48</v>
      </c>
      <c r="G15" s="19" t="s">
        <v>11</v>
      </c>
      <c r="H15" s="20">
        <f>1.5+H18+1.5</f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139</v>
      </c>
      <c r="D16" s="12"/>
      <c r="E16" s="12"/>
      <c r="F16" s="13">
        <v>0.5</v>
      </c>
      <c r="G16" s="21" t="s">
        <v>13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125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14</v>
      </c>
      <c r="D18" s="12"/>
      <c r="E18" s="12"/>
      <c r="F18" s="18">
        <v>45</v>
      </c>
      <c r="G18" s="19" t="s">
        <v>11</v>
      </c>
      <c r="H18" s="20">
        <v>36.5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7" t="s">
        <v>15</v>
      </c>
      <c r="D19" s="12"/>
      <c r="E19" s="12"/>
      <c r="F19" s="22"/>
      <c r="G19" s="23"/>
      <c r="H19" s="24"/>
      <c r="J19"/>
      <c r="K19"/>
      <c r="L19"/>
      <c r="M19"/>
      <c r="N19"/>
      <c r="O19"/>
      <c r="P19"/>
    </row>
    <row r="20" spans="1:18" ht="15.75" x14ac:dyDescent="0.3">
      <c r="A20" s="25" t="s">
        <v>16</v>
      </c>
      <c r="C20" s="26" t="s">
        <v>140</v>
      </c>
      <c r="D20" s="3" t="s">
        <v>18</v>
      </c>
      <c r="E20" s="27"/>
      <c r="F20" s="1" t="s">
        <v>141</v>
      </c>
      <c r="J20"/>
      <c r="K20"/>
      <c r="L20"/>
      <c r="M20"/>
      <c r="N20"/>
      <c r="O20"/>
      <c r="P20"/>
    </row>
    <row r="22" spans="1:18" x14ac:dyDescent="0.3">
      <c r="A22" s="25" t="s">
        <v>21</v>
      </c>
      <c r="C22" s="28">
        <v>70</v>
      </c>
      <c r="D22" s="27" t="s">
        <v>22</v>
      </c>
      <c r="E22" s="29">
        <v>100</v>
      </c>
      <c r="F22" s="30">
        <f>+C22</f>
        <v>70</v>
      </c>
      <c r="G22" s="31" t="s">
        <v>22</v>
      </c>
      <c r="H22" s="31">
        <f>+E22</f>
        <v>100</v>
      </c>
    </row>
    <row r="23" spans="1:18" x14ac:dyDescent="0.3">
      <c r="A23" s="25" t="s">
        <v>23</v>
      </c>
      <c r="B23" s="2"/>
      <c r="C23" s="32">
        <f>+F15</f>
        <v>48</v>
      </c>
      <c r="D23" s="33" t="s">
        <v>22</v>
      </c>
      <c r="E23" s="32">
        <f>+H15</f>
        <v>39.5</v>
      </c>
      <c r="F23" s="34">
        <f>+E23</f>
        <v>39.5</v>
      </c>
      <c r="G23" s="34" t="s">
        <v>22</v>
      </c>
      <c r="H23" s="34">
        <f>+C23</f>
        <v>48</v>
      </c>
      <c r="I23" s="35"/>
    </row>
    <row r="24" spans="1:18" ht="15" thickBot="1" x14ac:dyDescent="0.35">
      <c r="A24" s="2" t="s">
        <v>24</v>
      </c>
      <c r="B24" s="36"/>
      <c r="C24" s="37">
        <f>+C22/C23</f>
        <v>1.4583333333333333</v>
      </c>
      <c r="D24" s="38"/>
      <c r="E24" s="37">
        <f>+E22/E23</f>
        <v>2.5316455696202533</v>
      </c>
      <c r="F24" s="37">
        <f>+F22/F23</f>
        <v>1.7721518987341771</v>
      </c>
      <c r="G24" s="38"/>
      <c r="H24" s="37">
        <f>+H22/H23</f>
        <v>2.0833333333333335</v>
      </c>
      <c r="I24" s="35"/>
    </row>
    <row r="25" spans="1:18" ht="15" thickBot="1" x14ac:dyDescent="0.35">
      <c r="A25" s="2" t="s">
        <v>25</v>
      </c>
      <c r="B25" s="39"/>
      <c r="C25" s="40"/>
      <c r="D25" s="41">
        <v>2</v>
      </c>
      <c r="E25" s="42"/>
      <c r="F25" s="43"/>
      <c r="G25" s="44">
        <v>2</v>
      </c>
      <c r="H25" s="45" t="s">
        <v>26</v>
      </c>
    </row>
    <row r="26" spans="1:18" x14ac:dyDescent="0.3">
      <c r="A26" s="2"/>
      <c r="B26" s="26"/>
      <c r="C26" s="35"/>
      <c r="G26" s="46"/>
      <c r="H26" s="35"/>
    </row>
    <row r="27" spans="1:18" x14ac:dyDescent="0.3">
      <c r="A27" s="30" t="s">
        <v>27</v>
      </c>
      <c r="B27" s="30" t="s">
        <v>28</v>
      </c>
      <c r="D27" s="46" t="s">
        <v>29</v>
      </c>
      <c r="E27" s="47">
        <f>+F27/1000</f>
        <v>3.089</v>
      </c>
      <c r="F27" s="96">
        <v>3089</v>
      </c>
      <c r="G27" s="1" t="s">
        <v>30</v>
      </c>
      <c r="H27" s="49">
        <v>0.5</v>
      </c>
    </row>
    <row r="28" spans="1:18" ht="15.75" x14ac:dyDescent="0.3">
      <c r="A28" s="2"/>
      <c r="B28" s="2"/>
      <c r="C28" s="2"/>
      <c r="D28" s="50" t="s">
        <v>31</v>
      </c>
      <c r="E28" s="47">
        <f>+H27*E27</f>
        <v>1.5445</v>
      </c>
      <c r="H28" s="49"/>
      <c r="I28" s="35"/>
      <c r="Q28"/>
      <c r="R28"/>
    </row>
    <row r="29" spans="1:18" ht="15.75" x14ac:dyDescent="0.3">
      <c r="D29" s="50" t="s">
        <v>32</v>
      </c>
      <c r="E29" s="51">
        <f>+E27-E28</f>
        <v>1.5445</v>
      </c>
      <c r="I29" s="35"/>
      <c r="Q29"/>
      <c r="R29"/>
    </row>
    <row r="30" spans="1:18" ht="15.75" x14ac:dyDescent="0.3">
      <c r="E30" s="26" t="s">
        <v>33</v>
      </c>
      <c r="F30" s="26" t="s">
        <v>34</v>
      </c>
      <c r="G30" s="26" t="s">
        <v>34</v>
      </c>
      <c r="H30" s="26" t="s">
        <v>34</v>
      </c>
      <c r="I30" s="35"/>
      <c r="Q30"/>
      <c r="R30"/>
    </row>
    <row r="31" spans="1:18" ht="15.75" x14ac:dyDescent="0.3">
      <c r="D31" s="46" t="s">
        <v>35</v>
      </c>
      <c r="E31" s="52">
        <f>+E29</f>
        <v>1.5445</v>
      </c>
      <c r="F31" s="52">
        <v>0</v>
      </c>
      <c r="G31" s="52">
        <v>0</v>
      </c>
      <c r="H31" s="52">
        <v>0</v>
      </c>
      <c r="Q31"/>
      <c r="R31"/>
    </row>
    <row r="32" spans="1:18" ht="15.75" x14ac:dyDescent="0.3">
      <c r="D32" s="46" t="s">
        <v>36</v>
      </c>
      <c r="E32" s="52">
        <f>+E31*1.2</f>
        <v>1.8533999999999999</v>
      </c>
      <c r="F32" s="52">
        <v>0</v>
      </c>
      <c r="G32" s="52">
        <v>0</v>
      </c>
      <c r="H32" s="52">
        <v>0</v>
      </c>
      <c r="Q32"/>
      <c r="R32"/>
    </row>
    <row r="33" spans="1:22" ht="16.5" thickBot="1" x14ac:dyDescent="0.35">
      <c r="A33" s="2"/>
      <c r="G33" s="46"/>
      <c r="Q33"/>
      <c r="R33"/>
    </row>
    <row r="34" spans="1:22" ht="15.75" x14ac:dyDescent="0.3">
      <c r="A34" s="25" t="s">
        <v>37</v>
      </c>
      <c r="C34" s="53">
        <v>2</v>
      </c>
      <c r="D34" s="54" t="s">
        <v>38</v>
      </c>
      <c r="E34" s="5" t="s">
        <v>39</v>
      </c>
      <c r="F34" s="6" t="s">
        <v>40</v>
      </c>
      <c r="G34" s="6"/>
      <c r="H34" s="7"/>
      <c r="Q34"/>
      <c r="R34"/>
    </row>
    <row r="35" spans="1:22" ht="16.5" thickBot="1" x14ac:dyDescent="0.35">
      <c r="A35" s="25"/>
      <c r="C35" s="26"/>
      <c r="D35" s="1" t="s">
        <v>41</v>
      </c>
      <c r="E35" s="22"/>
      <c r="F35" s="23" t="s">
        <v>42</v>
      </c>
      <c r="G35" s="23"/>
      <c r="H35" s="24"/>
      <c r="Q35"/>
      <c r="R35"/>
    </row>
    <row r="36" spans="1:22" ht="15.75" x14ac:dyDescent="0.3">
      <c r="A36" s="25" t="s">
        <v>43</v>
      </c>
      <c r="B36" s="3"/>
      <c r="C36" s="55">
        <f>+B42/F16</f>
        <v>40</v>
      </c>
      <c r="D36" s="29">
        <v>40</v>
      </c>
      <c r="F36" s="50" t="s">
        <v>44</v>
      </c>
      <c r="G36" s="28">
        <v>1</v>
      </c>
      <c r="H36" s="2"/>
      <c r="Q36"/>
      <c r="R36"/>
    </row>
    <row r="37" spans="1:22" ht="15.75" x14ac:dyDescent="0.3">
      <c r="A37" s="25" t="s">
        <v>45</v>
      </c>
      <c r="C37" s="39">
        <f>+C36+D36</f>
        <v>80</v>
      </c>
      <c r="F37" s="50" t="s">
        <v>46</v>
      </c>
      <c r="G37" s="28">
        <v>1</v>
      </c>
      <c r="H37" s="2"/>
      <c r="Q37"/>
      <c r="R37"/>
    </row>
    <row r="38" spans="1:22" ht="15.75" x14ac:dyDescent="0.3">
      <c r="A38" s="25" t="s">
        <v>47</v>
      </c>
      <c r="C38" s="39">
        <f>+C37/C34</f>
        <v>40</v>
      </c>
      <c r="F38" s="46" t="s">
        <v>48</v>
      </c>
      <c r="G38" s="28">
        <f>+C36/1000</f>
        <v>0.04</v>
      </c>
      <c r="H38" s="2"/>
      <c r="Q38"/>
      <c r="R38"/>
    </row>
    <row r="39" spans="1:22" ht="15.75" x14ac:dyDescent="0.3">
      <c r="A39" s="25"/>
      <c r="C39" s="26"/>
      <c r="F39" s="50" t="s">
        <v>49</v>
      </c>
      <c r="G39" s="56">
        <f>+C37*F16</f>
        <v>40</v>
      </c>
      <c r="H39" s="2"/>
      <c r="Q39"/>
      <c r="R39"/>
    </row>
    <row r="40" spans="1:22" ht="15.75" x14ac:dyDescent="0.3">
      <c r="A40" s="25" t="s">
        <v>50</v>
      </c>
      <c r="C40" s="30">
        <f>+C38*C34</f>
        <v>80</v>
      </c>
      <c r="F40" s="50"/>
      <c r="G40" s="35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5" t="s">
        <v>51</v>
      </c>
      <c r="B42" s="26">
        <v>20</v>
      </c>
      <c r="C42" s="57"/>
      <c r="D42" s="30" t="s">
        <v>52</v>
      </c>
      <c r="E42" s="30" t="s">
        <v>53</v>
      </c>
      <c r="F42" s="30" t="s">
        <v>54</v>
      </c>
      <c r="G42" s="30" t="s">
        <v>55</v>
      </c>
      <c r="H42" s="30" t="s">
        <v>56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8" t="s">
        <v>57</v>
      </c>
      <c r="B43" s="59"/>
      <c r="C43" s="2"/>
      <c r="D43" s="26">
        <v>1</v>
      </c>
      <c r="E43" s="26">
        <v>1</v>
      </c>
      <c r="F43" s="26" t="s">
        <v>58</v>
      </c>
      <c r="G43" s="35">
        <f>185+145</f>
        <v>330</v>
      </c>
      <c r="H43" s="35">
        <f>+(D43*E43)*G43</f>
        <v>330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9" t="s">
        <v>59</v>
      </c>
      <c r="B44" s="60">
        <f>+E31*C38</f>
        <v>61.78</v>
      </c>
      <c r="C44" s="2"/>
      <c r="D44" s="26">
        <v>1</v>
      </c>
      <c r="E44" s="26">
        <v>1</v>
      </c>
      <c r="F44" s="26" t="s">
        <v>60</v>
      </c>
      <c r="G44" s="35">
        <v>180</v>
      </c>
      <c r="H44" s="35">
        <f>+(D44*E44)*G44</f>
        <v>180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9" t="s">
        <v>61</v>
      </c>
      <c r="B45" s="60">
        <f>+H54</f>
        <v>1035</v>
      </c>
      <c r="C45" s="2"/>
      <c r="D45" s="26">
        <v>0</v>
      </c>
      <c r="E45" s="26">
        <v>0</v>
      </c>
      <c r="F45" s="26" t="s">
        <v>62</v>
      </c>
      <c r="G45" s="35">
        <f>185+145</f>
        <v>330</v>
      </c>
      <c r="H45" s="35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9" t="s">
        <v>131</v>
      </c>
      <c r="B46" s="60">
        <v>0</v>
      </c>
      <c r="C46" s="2"/>
      <c r="D46" s="26">
        <v>0</v>
      </c>
      <c r="E46" s="26">
        <v>0</v>
      </c>
      <c r="F46" s="26" t="s">
        <v>63</v>
      </c>
      <c r="G46" s="35">
        <f>145*2</f>
        <v>290</v>
      </c>
      <c r="H46" s="35">
        <f>+G46*E46*D46</f>
        <v>0</v>
      </c>
      <c r="I46" s="1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61" t="s">
        <v>64</v>
      </c>
      <c r="B47" s="60">
        <f>+J91+90</f>
        <v>173.6</v>
      </c>
      <c r="C47" s="2"/>
      <c r="D47" s="26">
        <v>1</v>
      </c>
      <c r="E47" s="26">
        <v>1</v>
      </c>
      <c r="F47" s="26" t="s">
        <v>65</v>
      </c>
      <c r="G47" s="35">
        <v>50</v>
      </c>
      <c r="H47" s="35">
        <f t="shared" ref="H47:H52" si="0">+(D47*E47)*G47</f>
        <v>50</v>
      </c>
      <c r="I47" s="35">
        <f>+B68/100</f>
        <v>21.779299999999999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61" t="s">
        <v>138</v>
      </c>
      <c r="B48" s="60">
        <f>+F94</f>
        <v>14.11</v>
      </c>
      <c r="C48" s="2"/>
      <c r="D48" s="26">
        <v>0</v>
      </c>
      <c r="E48" s="26">
        <v>0</v>
      </c>
      <c r="F48" s="26" t="s">
        <v>67</v>
      </c>
      <c r="G48" s="35">
        <v>145</v>
      </c>
      <c r="H48" s="35">
        <f t="shared" si="0"/>
        <v>0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61" t="s">
        <v>68</v>
      </c>
      <c r="B49" s="60">
        <v>100</v>
      </c>
      <c r="D49" s="26">
        <v>1</v>
      </c>
      <c r="E49" s="26">
        <v>1</v>
      </c>
      <c r="F49" s="26" t="s">
        <v>69</v>
      </c>
      <c r="G49" s="35">
        <v>145</v>
      </c>
      <c r="H49" s="35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61" t="s">
        <v>70</v>
      </c>
      <c r="B50" s="60">
        <v>180</v>
      </c>
      <c r="D50" s="26">
        <v>1</v>
      </c>
      <c r="E50" s="26">
        <f>+B42*1.1</f>
        <v>22</v>
      </c>
      <c r="F50" s="26" t="s">
        <v>71</v>
      </c>
      <c r="G50" s="35">
        <v>15</v>
      </c>
      <c r="H50" s="35">
        <f t="shared" si="0"/>
        <v>330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61"/>
      <c r="B51" s="61"/>
      <c r="D51" s="26">
        <v>0</v>
      </c>
      <c r="E51" s="26">
        <v>0</v>
      </c>
      <c r="F51" s="26" t="s">
        <v>67</v>
      </c>
      <c r="G51" s="35">
        <v>145</v>
      </c>
      <c r="H51" s="35">
        <f t="shared" si="0"/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72</v>
      </c>
      <c r="B52" s="62">
        <f>SUM(B44:B51)</f>
        <v>1564.4899999999998</v>
      </c>
      <c r="C52" s="2"/>
      <c r="D52" s="26">
        <v>0</v>
      </c>
      <c r="E52" s="26">
        <v>0</v>
      </c>
      <c r="F52" s="26" t="s">
        <v>69</v>
      </c>
      <c r="G52" s="35">
        <v>145</v>
      </c>
      <c r="H52" s="35">
        <f t="shared" si="0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3"/>
      <c r="B53" s="94">
        <f>+B52/B42</f>
        <v>78.224499999999992</v>
      </c>
      <c r="C53" s="54" t="s">
        <v>73</v>
      </c>
      <c r="D53" s="2"/>
      <c r="E53" s="2"/>
      <c r="F53" s="2"/>
      <c r="G53" s="2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2"/>
      <c r="B54" s="2"/>
      <c r="D54" s="2"/>
      <c r="E54" s="2"/>
      <c r="F54" s="2"/>
      <c r="G54" s="76" t="s">
        <v>74</v>
      </c>
      <c r="H54" s="94">
        <f>SUM(H43:H53)</f>
        <v>1035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2"/>
      <c r="E55" s="2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25" t="s">
        <v>76</v>
      </c>
      <c r="B57" s="2"/>
      <c r="C57" s="2"/>
      <c r="E57" s="37"/>
      <c r="G57" s="3" t="s">
        <v>75</v>
      </c>
      <c r="H57" s="65">
        <v>1.4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"/>
      <c r="B58" s="25" t="s">
        <v>78</v>
      </c>
      <c r="C58" s="30" t="s">
        <v>79</v>
      </c>
      <c r="D58" s="2"/>
      <c r="E58" s="2"/>
      <c r="F58" s="2"/>
      <c r="G58" s="1" t="s">
        <v>77</v>
      </c>
      <c r="H58" s="66">
        <v>1.75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8" t="s">
        <v>80</v>
      </c>
      <c r="B59" s="59"/>
      <c r="C59" s="2"/>
      <c r="D59" s="2"/>
      <c r="E59" s="2"/>
      <c r="F59" s="2"/>
      <c r="G59" s="1" t="s">
        <v>77</v>
      </c>
      <c r="H59" s="66">
        <v>2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9" t="s">
        <v>59</v>
      </c>
      <c r="B60" s="60">
        <f>+E32*C38</f>
        <v>74.135999999999996</v>
      </c>
      <c r="C60" s="67"/>
      <c r="G60" s="3" t="s">
        <v>81</v>
      </c>
      <c r="H60" s="66">
        <v>2.5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9" t="s">
        <v>61</v>
      </c>
      <c r="B61" s="60">
        <f>+H54*H57</f>
        <v>1449</v>
      </c>
      <c r="C61" s="67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9" t="str">
        <f>+A46</f>
        <v xml:space="preserve">Tabla de suaje </v>
      </c>
      <c r="B62" s="60">
        <f>+B46*H57</f>
        <v>0</v>
      </c>
      <c r="C62" s="67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9" t="str">
        <f>+A47</f>
        <v>listón + REMACHE</v>
      </c>
      <c r="B63" s="60">
        <f>+B47*H57</f>
        <v>243.03999999999996</v>
      </c>
      <c r="C63" s="67"/>
      <c r="G63" s="68" t="s">
        <v>82</v>
      </c>
      <c r="H63" s="37">
        <f>+B53</f>
        <v>78.224499999999992</v>
      </c>
      <c r="I63" s="69">
        <f>+H63*B42</f>
        <v>1564.4899999999998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9" t="str">
        <f>+A48</f>
        <v>Caple + Espuma</v>
      </c>
      <c r="B64" s="60">
        <f>+B48*H57</f>
        <v>19.753999999999998</v>
      </c>
      <c r="C64" s="70"/>
      <c r="G64" s="68" t="s">
        <v>83</v>
      </c>
      <c r="H64" s="37">
        <f>+C68</f>
        <v>108.89649999999999</v>
      </c>
      <c r="I64" s="69">
        <f>+H64*B42</f>
        <v>2177.9299999999998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9" t="str">
        <f>+A49</f>
        <v>Empaque</v>
      </c>
      <c r="B65" s="60">
        <f>+B49*H57</f>
        <v>140</v>
      </c>
      <c r="C65" s="70"/>
      <c r="G65" s="71" t="s">
        <v>84</v>
      </c>
      <c r="H65" s="72">
        <f>+H64-H63</f>
        <v>30.671999999999997</v>
      </c>
      <c r="I65" s="69">
        <f>+I64-I63</f>
        <v>613.44000000000005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9" t="str">
        <f>+A50</f>
        <v>Mensajeria</v>
      </c>
      <c r="B66" s="60">
        <f>+B50*H57</f>
        <v>251.99999999999997</v>
      </c>
      <c r="C66" s="70"/>
      <c r="G66" s="93" t="s">
        <v>85</v>
      </c>
      <c r="H66" s="93"/>
      <c r="I66" s="73">
        <f>+(B68/100)*2.5</f>
        <v>54.448250000000002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9"/>
      <c r="B67" s="60"/>
      <c r="C67" s="70"/>
      <c r="H67" s="49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8" t="s">
        <v>72</v>
      </c>
      <c r="B68" s="62">
        <f>SUM(B59:B67)</f>
        <v>2177.9299999999998</v>
      </c>
      <c r="C68" s="72">
        <f>+B68/B42</f>
        <v>108.89649999999999</v>
      </c>
      <c r="D68" s="97"/>
      <c r="E68" s="97"/>
      <c r="F68" s="74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97"/>
      <c r="E69" s="9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D70" s="95"/>
      <c r="E70" s="95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D71" s="95"/>
      <c r="E71" s="95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5"/>
      <c r="E72" s="95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D73" s="95"/>
      <c r="E73" s="95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D74" s="95"/>
      <c r="E74" s="9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95"/>
      <c r="E75" s="9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D76" s="95"/>
      <c r="E76" s="95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3" t="s">
        <v>86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6" t="s">
        <v>87</v>
      </c>
      <c r="B78" s="3" t="s">
        <v>18</v>
      </c>
      <c r="C78" s="27" t="s">
        <v>88</v>
      </c>
      <c r="D78" s="1" t="s">
        <v>89</v>
      </c>
      <c r="H78" s="3" t="s">
        <v>100</v>
      </c>
      <c r="N78"/>
      <c r="O78"/>
      <c r="P78"/>
      <c r="Q78"/>
      <c r="R78"/>
      <c r="S78"/>
      <c r="T78"/>
      <c r="U78"/>
      <c r="V78"/>
    </row>
    <row r="79" spans="1:22" ht="15.75" x14ac:dyDescent="0.3">
      <c r="I79" s="64" t="s">
        <v>101</v>
      </c>
      <c r="J79" s="98" t="s">
        <v>102</v>
      </c>
      <c r="K79" s="99"/>
      <c r="N79"/>
      <c r="O79"/>
      <c r="P79"/>
      <c r="Q79"/>
      <c r="R79"/>
      <c r="S79"/>
      <c r="T79"/>
      <c r="U79"/>
      <c r="V79"/>
    </row>
    <row r="80" spans="1:22" ht="31.5" customHeight="1" x14ac:dyDescent="0.3">
      <c r="A80" s="28">
        <v>90</v>
      </c>
      <c r="B80" s="27" t="s">
        <v>22</v>
      </c>
      <c r="C80" s="29">
        <v>125</v>
      </c>
      <c r="D80" s="30">
        <f>+A80</f>
        <v>90</v>
      </c>
      <c r="E80" s="31" t="s">
        <v>22</v>
      </c>
      <c r="F80" s="31">
        <f>+C80</f>
        <v>125</v>
      </c>
      <c r="I80" s="46" t="s">
        <v>103</v>
      </c>
      <c r="J80" s="100" t="s">
        <v>104</v>
      </c>
      <c r="K80" s="101"/>
      <c r="N80"/>
      <c r="O80"/>
      <c r="P80"/>
      <c r="Q80"/>
      <c r="R80"/>
      <c r="S80"/>
      <c r="T80"/>
      <c r="U80"/>
      <c r="V80"/>
    </row>
    <row r="81" spans="1:22" ht="15.75" x14ac:dyDescent="0.3">
      <c r="A81" s="32">
        <v>28</v>
      </c>
      <c r="B81" s="33" t="s">
        <v>22</v>
      </c>
      <c r="C81" s="32">
        <v>14</v>
      </c>
      <c r="D81" s="34">
        <f>+C81</f>
        <v>14</v>
      </c>
      <c r="E81" s="34" t="s">
        <v>22</v>
      </c>
      <c r="F81" s="34">
        <f>+A81</f>
        <v>28</v>
      </c>
      <c r="G81" s="35"/>
      <c r="I81" s="46" t="s">
        <v>18</v>
      </c>
      <c r="J81" s="86" t="s">
        <v>106</v>
      </c>
      <c r="K81" s="85"/>
      <c r="O81"/>
      <c r="P81"/>
      <c r="Q81"/>
      <c r="R81"/>
      <c r="S81"/>
      <c r="T81"/>
      <c r="U81"/>
      <c r="V81"/>
    </row>
    <row r="82" spans="1:22" ht="16.5" thickBot="1" x14ac:dyDescent="0.35">
      <c r="A82" s="37">
        <f>+A80/A81</f>
        <v>3.2142857142857144</v>
      </c>
      <c r="B82" s="38"/>
      <c r="C82" s="37">
        <f>+C80/C81</f>
        <v>8.9285714285714288</v>
      </c>
      <c r="D82" s="37">
        <f>+D80/D81</f>
        <v>6.4285714285714288</v>
      </c>
      <c r="E82" s="38"/>
      <c r="F82" s="37">
        <f>+F80/F81</f>
        <v>4.4642857142857144</v>
      </c>
      <c r="G82" s="35"/>
      <c r="I82" s="46" t="s">
        <v>108</v>
      </c>
      <c r="J82" s="86">
        <v>50</v>
      </c>
      <c r="K82" s="85" t="s">
        <v>109</v>
      </c>
      <c r="O82"/>
      <c r="P82"/>
      <c r="Q82"/>
      <c r="R82"/>
      <c r="S82"/>
      <c r="T82"/>
      <c r="U82"/>
      <c r="V82"/>
    </row>
    <row r="83" spans="1:22" ht="16.5" thickBot="1" x14ac:dyDescent="0.35">
      <c r="A83" s="40"/>
      <c r="B83" s="41">
        <v>24</v>
      </c>
      <c r="C83" s="42"/>
      <c r="D83" s="43"/>
      <c r="E83" s="44">
        <v>24</v>
      </c>
      <c r="F83" s="45" t="s">
        <v>26</v>
      </c>
      <c r="I83" s="46" t="s">
        <v>111</v>
      </c>
      <c r="J83" s="86">
        <v>100</v>
      </c>
      <c r="K83" s="85" t="s">
        <v>112</v>
      </c>
      <c r="N83"/>
      <c r="O83"/>
      <c r="P83"/>
      <c r="Q83"/>
      <c r="R83"/>
      <c r="S83"/>
      <c r="T83"/>
      <c r="U83"/>
      <c r="V83"/>
    </row>
    <row r="84" spans="1:22" ht="15.75" x14ac:dyDescent="0.3">
      <c r="A84" s="35"/>
      <c r="E84" s="46"/>
      <c r="F84" s="35"/>
      <c r="I84" s="46" t="s">
        <v>113</v>
      </c>
      <c r="J84" s="86">
        <f>+K84/J83</f>
        <v>22</v>
      </c>
      <c r="K84" s="87">
        <f>+(((B42*2)*J82)*1.1)</f>
        <v>2200</v>
      </c>
      <c r="N84"/>
    </row>
    <row r="85" spans="1:22" ht="15.75" x14ac:dyDescent="0.3">
      <c r="B85" s="46" t="s">
        <v>29</v>
      </c>
      <c r="C85" s="47">
        <f>+D85/1000</f>
        <v>14.11</v>
      </c>
      <c r="D85" s="75">
        <v>14110</v>
      </c>
      <c r="E85" s="1" t="s">
        <v>30</v>
      </c>
      <c r="F85" s="49">
        <v>0.5</v>
      </c>
      <c r="I85" s="46" t="s">
        <v>114</v>
      </c>
      <c r="J85" s="88"/>
      <c r="K85" s="85"/>
      <c r="N85"/>
    </row>
    <row r="86" spans="1:22" ht="15.75" x14ac:dyDescent="0.3">
      <c r="A86" s="2"/>
      <c r="B86" s="50" t="s">
        <v>31</v>
      </c>
      <c r="C86" s="47">
        <f>+F85*C85</f>
        <v>7.0549999999999997</v>
      </c>
      <c r="F86" s="49"/>
      <c r="G86" s="35"/>
      <c r="I86" s="46" t="s">
        <v>115</v>
      </c>
      <c r="J86" s="88">
        <v>3.8</v>
      </c>
      <c r="K86" s="89" t="s">
        <v>116</v>
      </c>
      <c r="L86" s="90"/>
      <c r="N86"/>
    </row>
    <row r="87" spans="1:22" ht="15.75" x14ac:dyDescent="0.3">
      <c r="B87" s="50" t="s">
        <v>32</v>
      </c>
      <c r="C87" s="51">
        <f>+C85-C86</f>
        <v>7.0549999999999997</v>
      </c>
      <c r="G87" s="35"/>
      <c r="I87" s="46" t="s">
        <v>117</v>
      </c>
      <c r="J87" s="88">
        <f>+J86*J84</f>
        <v>83.6</v>
      </c>
      <c r="K87" s="85"/>
      <c r="N87"/>
    </row>
    <row r="88" spans="1:22" ht="15.75" x14ac:dyDescent="0.3">
      <c r="C88" s="26" t="s">
        <v>33</v>
      </c>
      <c r="D88"/>
      <c r="E88"/>
      <c r="F88"/>
      <c r="G88" s="35"/>
      <c r="I88" s="46" t="s">
        <v>118</v>
      </c>
      <c r="J88" s="88">
        <v>0</v>
      </c>
      <c r="K88" s="85"/>
      <c r="N88"/>
    </row>
    <row r="89" spans="1:22" ht="16.5" x14ac:dyDescent="0.3">
      <c r="B89" s="46" t="s">
        <v>35</v>
      </c>
      <c r="C89" s="52">
        <f>+C87</f>
        <v>7.0549999999999997</v>
      </c>
      <c r="D89"/>
      <c r="E89"/>
      <c r="F89"/>
      <c r="I89" s="46" t="s">
        <v>119</v>
      </c>
      <c r="J89" s="88">
        <v>0</v>
      </c>
      <c r="K89" s="85"/>
      <c r="N89"/>
      <c r="O89" s="16"/>
      <c r="P89" s="16"/>
      <c r="Q89" s="16"/>
      <c r="R89" s="16"/>
    </row>
    <row r="90" spans="1:22" ht="16.5" x14ac:dyDescent="0.3">
      <c r="B90" s="46" t="s">
        <v>36</v>
      </c>
      <c r="C90" s="52">
        <f>+C89*1.1</f>
        <v>7.7605000000000004</v>
      </c>
      <c r="D90"/>
      <c r="E90"/>
      <c r="F90"/>
      <c r="I90" s="1" t="s">
        <v>120</v>
      </c>
      <c r="J90" s="88">
        <v>0</v>
      </c>
      <c r="K90" s="85"/>
      <c r="N90"/>
      <c r="O90" s="16"/>
      <c r="P90" s="16"/>
      <c r="Q90" s="16"/>
      <c r="R90" s="16"/>
    </row>
    <row r="91" spans="1:22" ht="16.5" x14ac:dyDescent="0.3">
      <c r="A91" s="2"/>
      <c r="B91" s="26"/>
      <c r="C91" s="35"/>
      <c r="E91"/>
      <c r="F91"/>
      <c r="G91"/>
      <c r="I91" s="46" t="s">
        <v>121</v>
      </c>
      <c r="J91" s="91">
        <f>+J87</f>
        <v>83.6</v>
      </c>
      <c r="K91" s="92">
        <f>+J87/B42</f>
        <v>4.18</v>
      </c>
      <c r="L91" s="1" t="s">
        <v>122</v>
      </c>
      <c r="N91"/>
      <c r="O91" s="16"/>
      <c r="P91" s="16"/>
      <c r="Q91" s="16"/>
      <c r="R91" s="16"/>
    </row>
    <row r="92" spans="1:22" ht="16.5" x14ac:dyDescent="0.3">
      <c r="A92" s="25" t="s">
        <v>37</v>
      </c>
      <c r="C92" s="53">
        <v>20</v>
      </c>
      <c r="D92" s="54" t="s">
        <v>38</v>
      </c>
      <c r="E92"/>
      <c r="F92"/>
      <c r="G92"/>
      <c r="I92" s="46" t="s">
        <v>123</v>
      </c>
      <c r="J92" s="91">
        <f>+J91*H57</f>
        <v>117.03999999999998</v>
      </c>
      <c r="K92" s="92">
        <f>+K91*H57</f>
        <v>5.8519999999999994</v>
      </c>
      <c r="L92" s="1" t="s">
        <v>122</v>
      </c>
      <c r="N92" s="9"/>
      <c r="O92" s="16"/>
      <c r="P92" s="16"/>
      <c r="Q92" s="16"/>
      <c r="R92" s="16"/>
    </row>
    <row r="93" spans="1:22" ht="16.5" x14ac:dyDescent="0.3">
      <c r="A93" s="25"/>
      <c r="C93" s="26"/>
      <c r="D93" s="1" t="s">
        <v>41</v>
      </c>
      <c r="E93" s="2"/>
      <c r="F93" s="2"/>
      <c r="J93" s="16"/>
      <c r="K93" s="16"/>
      <c r="L93" s="16"/>
      <c r="M93" s="16"/>
      <c r="N93" s="16"/>
      <c r="O93" s="16"/>
      <c r="P93" s="16"/>
      <c r="Q93" s="16"/>
      <c r="R93" s="16"/>
    </row>
    <row r="94" spans="1:22" ht="16.5" x14ac:dyDescent="0.3">
      <c r="A94" s="25" t="s">
        <v>43</v>
      </c>
      <c r="B94" s="3"/>
      <c r="C94" s="55">
        <f>+B42</f>
        <v>20</v>
      </c>
      <c r="D94" s="29">
        <v>20</v>
      </c>
      <c r="E94" s="76" t="s">
        <v>90</v>
      </c>
      <c r="F94" s="77">
        <f>+C96*C89</f>
        <v>14.11</v>
      </c>
      <c r="I94" s="3" t="s">
        <v>105</v>
      </c>
      <c r="J94" s="16"/>
      <c r="K94" s="16"/>
      <c r="L94" s="16"/>
      <c r="M94" s="16"/>
      <c r="N94" s="16"/>
      <c r="O94" s="16"/>
      <c r="P94" s="16"/>
      <c r="Q94" s="16"/>
      <c r="R94" s="16"/>
    </row>
    <row r="95" spans="1:22" ht="16.5" x14ac:dyDescent="0.3">
      <c r="A95" s="25" t="s">
        <v>45</v>
      </c>
      <c r="C95" s="39">
        <f>+C94+D94</f>
        <v>40</v>
      </c>
      <c r="E95" s="68" t="s">
        <v>91</v>
      </c>
      <c r="F95" s="78">
        <f>+C96*C90</f>
        <v>15.521000000000001</v>
      </c>
      <c r="I95" s="1" t="s">
        <v>107</v>
      </c>
      <c r="J95" s="16"/>
      <c r="K95" s="16"/>
      <c r="L95" s="16"/>
      <c r="M95" s="16"/>
      <c r="N95" s="16"/>
      <c r="O95" s="16"/>
      <c r="P95" s="16"/>
      <c r="Q95" s="16"/>
      <c r="R95" s="16"/>
    </row>
    <row r="96" spans="1:22" ht="16.5" x14ac:dyDescent="0.3">
      <c r="A96" s="25" t="s">
        <v>47</v>
      </c>
      <c r="C96" s="39">
        <f>+C95/C92</f>
        <v>2</v>
      </c>
      <c r="F96"/>
      <c r="G96"/>
      <c r="I96" s="1" t="s">
        <v>110</v>
      </c>
      <c r="J96" s="16"/>
      <c r="K96" s="16"/>
      <c r="L96" s="16"/>
      <c r="M96" s="16"/>
      <c r="N96" s="16"/>
      <c r="O96" s="16"/>
      <c r="P96" s="16"/>
      <c r="Q96" s="16"/>
      <c r="R96" s="16"/>
    </row>
    <row r="97" spans="1:18" ht="16.5" x14ac:dyDescent="0.3">
      <c r="A97" s="25"/>
      <c r="C97" s="26"/>
      <c r="F97"/>
      <c r="G97"/>
      <c r="J97" s="16"/>
      <c r="K97" s="16"/>
      <c r="L97" s="16"/>
      <c r="M97" s="16"/>
      <c r="N97" s="16"/>
      <c r="O97" s="16"/>
      <c r="P97" s="16"/>
      <c r="Q97" s="16"/>
      <c r="R97" s="16"/>
    </row>
    <row r="98" spans="1:18" ht="15" thickBot="1" x14ac:dyDescent="0.35">
      <c r="A98" s="3" t="s">
        <v>92</v>
      </c>
    </row>
    <row r="99" spans="1:18" x14ac:dyDescent="0.3">
      <c r="A99" s="5" t="s">
        <v>93</v>
      </c>
      <c r="B99" s="6"/>
      <c r="C99" s="6"/>
      <c r="D99" s="6"/>
      <c r="E99" s="6"/>
      <c r="F99" s="6"/>
      <c r="G99" s="7"/>
    </row>
    <row r="100" spans="1:18" x14ac:dyDescent="0.3">
      <c r="A100" s="18">
        <f>+F15</f>
        <v>48</v>
      </c>
      <c r="B100" s="19">
        <f>+H15</f>
        <v>39.5</v>
      </c>
      <c r="C100" s="9" t="s">
        <v>94</v>
      </c>
      <c r="D100" s="19" t="s">
        <v>95</v>
      </c>
      <c r="E100" s="9" t="s">
        <v>96</v>
      </c>
      <c r="F100" s="21" t="s">
        <v>97</v>
      </c>
      <c r="G100" s="10"/>
    </row>
    <row r="101" spans="1:18" x14ac:dyDescent="0.3">
      <c r="A101" s="18">
        <f>0.482*0.395*C37</f>
        <v>15.231200000000001</v>
      </c>
      <c r="B101" s="79">
        <f>4*3</f>
        <v>12</v>
      </c>
      <c r="C101" s="79">
        <f>+A101*B101</f>
        <v>182.77440000000001</v>
      </c>
      <c r="D101" s="79">
        <v>0</v>
      </c>
      <c r="E101" s="79">
        <f>+C101+D101</f>
        <v>182.77440000000001</v>
      </c>
      <c r="F101" s="80" t="s">
        <v>98</v>
      </c>
      <c r="G101" s="81">
        <v>1200</v>
      </c>
    </row>
    <row r="102" spans="1:18" x14ac:dyDescent="0.3">
      <c r="A102" s="8"/>
      <c r="B102" s="79"/>
      <c r="C102" s="79"/>
      <c r="D102" s="79"/>
      <c r="E102" s="79"/>
      <c r="G102" s="82"/>
      <c r="J102" s="83"/>
    </row>
    <row r="103" spans="1:18" x14ac:dyDescent="0.3">
      <c r="A103" s="18">
        <f>+A100</f>
        <v>48</v>
      </c>
      <c r="B103" s="19">
        <f>+B100</f>
        <v>39.5</v>
      </c>
      <c r="C103" s="9" t="s">
        <v>94</v>
      </c>
      <c r="D103" s="19" t="s">
        <v>95</v>
      </c>
      <c r="E103" s="9" t="s">
        <v>96</v>
      </c>
      <c r="F103" s="21" t="s">
        <v>99</v>
      </c>
      <c r="G103" s="10"/>
    </row>
    <row r="104" spans="1:18" x14ac:dyDescent="0.3">
      <c r="A104" s="18">
        <f>0.463*0.503*C82</f>
        <v>2.0793660714285718</v>
      </c>
      <c r="B104" s="79">
        <f>4.1*2</f>
        <v>8.1999999999999993</v>
      </c>
      <c r="C104" s="79">
        <f>+A104*B104</f>
        <v>17.050801785714288</v>
      </c>
      <c r="D104" s="79">
        <v>0</v>
      </c>
      <c r="E104" s="84">
        <f>+C104+D104</f>
        <v>17.050801785714288</v>
      </c>
      <c r="F104" s="80" t="s">
        <v>98</v>
      </c>
      <c r="G104" s="82">
        <v>550</v>
      </c>
    </row>
    <row r="105" spans="1:18" x14ac:dyDescent="0.3">
      <c r="A105" s="8"/>
      <c r="B105" s="9"/>
      <c r="C105" s="79"/>
      <c r="D105" s="79"/>
      <c r="E105" s="79"/>
      <c r="F105" s="21"/>
      <c r="G105" s="10"/>
    </row>
    <row r="106" spans="1:18" ht="15" thickBot="1" x14ac:dyDescent="0.35">
      <c r="A106" s="22"/>
      <c r="B106" s="23"/>
      <c r="C106" s="23"/>
      <c r="D106" s="23"/>
      <c r="E106" s="23"/>
      <c r="F106" s="23"/>
      <c r="G106" s="24"/>
    </row>
  </sheetData>
  <mergeCells count="4">
    <mergeCell ref="D68:E68"/>
    <mergeCell ref="D69:E69"/>
    <mergeCell ref="J79:K79"/>
    <mergeCell ref="J80:K80"/>
  </mergeCells>
  <pageMargins left="0.70866141732283472" right="0.70866141732283472" top="0.74803149606299213" bottom="0.74803149606299213" header="0.31496062992125984" footer="0.31496062992125984"/>
  <pageSetup scale="59" fitToHeight="0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topLeftCell="A57" zoomScale="85" zoomScaleNormal="85" workbookViewId="0">
      <selection activeCell="C68" sqref="C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124</v>
      </c>
      <c r="H8" s="3" t="s">
        <v>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5</v>
      </c>
      <c r="C10" s="1" t="s">
        <v>132</v>
      </c>
      <c r="F10" s="3" t="s">
        <v>6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7</v>
      </c>
      <c r="C12" s="1" t="s">
        <v>133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6.5" x14ac:dyDescent="0.3">
      <c r="A14" s="3" t="s">
        <v>8</v>
      </c>
      <c r="C14" s="11" t="s">
        <v>135</v>
      </c>
      <c r="D14" s="12"/>
      <c r="E14" s="12"/>
      <c r="F14" s="13" t="s">
        <v>9</v>
      </c>
      <c r="G14" s="9"/>
      <c r="H14" s="10"/>
      <c r="I14" s="14"/>
      <c r="J14" s="15"/>
      <c r="K14" s="16"/>
      <c r="L14"/>
      <c r="M14"/>
      <c r="N14"/>
      <c r="O14"/>
      <c r="P14"/>
      <c r="Q14"/>
      <c r="R14"/>
    </row>
    <row r="15" spans="1:21" ht="15.75" x14ac:dyDescent="0.3">
      <c r="C15" s="17" t="s">
        <v>134</v>
      </c>
      <c r="D15" s="17"/>
      <c r="E15" s="12"/>
      <c r="F15" s="18">
        <f>+F18</f>
        <v>69</v>
      </c>
      <c r="G15" s="19" t="s">
        <v>11</v>
      </c>
      <c r="H15" s="20">
        <f>1.5+H18+1.5</f>
        <v>33.5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12</v>
      </c>
      <c r="D16" s="12"/>
      <c r="E16" s="12"/>
      <c r="F16" s="13">
        <v>1</v>
      </c>
      <c r="G16" s="21" t="s">
        <v>13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125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137</v>
      </c>
      <c r="D18" s="12"/>
      <c r="E18" s="12"/>
      <c r="F18" s="18">
        <v>69</v>
      </c>
      <c r="G18" s="19" t="s">
        <v>11</v>
      </c>
      <c r="H18" s="20">
        <v>30.5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7"/>
      <c r="D19" s="12"/>
      <c r="E19" s="12"/>
      <c r="F19" s="22"/>
      <c r="G19" s="23"/>
      <c r="H19" s="24"/>
      <c r="J19"/>
      <c r="K19"/>
      <c r="L19"/>
      <c r="M19"/>
      <c r="N19"/>
      <c r="O19"/>
      <c r="P19"/>
    </row>
    <row r="20" spans="1:18" ht="15.75" x14ac:dyDescent="0.3">
      <c r="A20" s="25" t="s">
        <v>16</v>
      </c>
      <c r="C20" s="26" t="s">
        <v>17</v>
      </c>
      <c r="D20" s="3" t="s">
        <v>18</v>
      </c>
      <c r="E20" s="27" t="s">
        <v>19</v>
      </c>
      <c r="F20" s="1" t="s">
        <v>20</v>
      </c>
      <c r="J20"/>
      <c r="K20"/>
      <c r="L20"/>
      <c r="M20"/>
      <c r="N20"/>
      <c r="O20"/>
      <c r="P20"/>
    </row>
    <row r="22" spans="1:18" x14ac:dyDescent="0.3">
      <c r="A22" s="25" t="s">
        <v>21</v>
      </c>
      <c r="C22" s="28">
        <v>70</v>
      </c>
      <c r="D22" s="27" t="s">
        <v>22</v>
      </c>
      <c r="E22" s="29">
        <v>102</v>
      </c>
      <c r="F22" s="30">
        <f>+C22</f>
        <v>70</v>
      </c>
      <c r="G22" s="31" t="s">
        <v>22</v>
      </c>
      <c r="H22" s="31">
        <f>+E22</f>
        <v>102</v>
      </c>
    </row>
    <row r="23" spans="1:18" x14ac:dyDescent="0.3">
      <c r="A23" s="25" t="s">
        <v>23</v>
      </c>
      <c r="B23" s="2"/>
      <c r="C23" s="32">
        <f>+F15</f>
        <v>69</v>
      </c>
      <c r="D23" s="33" t="s">
        <v>22</v>
      </c>
      <c r="E23" s="32">
        <f>+H15</f>
        <v>33.5</v>
      </c>
      <c r="F23" s="34">
        <f>+E23</f>
        <v>33.5</v>
      </c>
      <c r="G23" s="34" t="s">
        <v>22</v>
      </c>
      <c r="H23" s="34">
        <f>+C23</f>
        <v>69</v>
      </c>
      <c r="I23" s="35"/>
    </row>
    <row r="24" spans="1:18" ht="15" thickBot="1" x14ac:dyDescent="0.35">
      <c r="A24" s="2" t="s">
        <v>24</v>
      </c>
      <c r="B24" s="36"/>
      <c r="C24" s="37">
        <f>+C22/C23</f>
        <v>1.0144927536231885</v>
      </c>
      <c r="D24" s="38"/>
      <c r="E24" s="37">
        <f>+E22/E23</f>
        <v>3.044776119402985</v>
      </c>
      <c r="F24" s="37">
        <f>+F22/F23</f>
        <v>2.08955223880597</v>
      </c>
      <c r="G24" s="38"/>
      <c r="H24" s="37">
        <f>+H22/H23</f>
        <v>1.4782608695652173</v>
      </c>
      <c r="I24" s="35"/>
    </row>
    <row r="25" spans="1:18" ht="15" thickBot="1" x14ac:dyDescent="0.35">
      <c r="A25" s="2" t="s">
        <v>25</v>
      </c>
      <c r="B25" s="39"/>
      <c r="C25" s="40"/>
      <c r="D25" s="41">
        <v>3</v>
      </c>
      <c r="E25" s="42"/>
      <c r="F25" s="43"/>
      <c r="G25" s="44">
        <v>2</v>
      </c>
      <c r="H25" s="45" t="s">
        <v>26</v>
      </c>
    </row>
    <row r="26" spans="1:18" x14ac:dyDescent="0.3">
      <c r="A26" s="2"/>
      <c r="B26" s="26"/>
      <c r="C26" s="35"/>
      <c r="G26" s="46"/>
      <c r="H26" s="35"/>
    </row>
    <row r="27" spans="1:18" x14ac:dyDescent="0.3">
      <c r="A27" s="30" t="s">
        <v>27</v>
      </c>
      <c r="B27" s="30" t="s">
        <v>28</v>
      </c>
      <c r="D27" s="46" t="s">
        <v>29</v>
      </c>
      <c r="E27" s="47">
        <f>+F27/1000</f>
        <v>63.884</v>
      </c>
      <c r="F27" s="48">
        <v>63884</v>
      </c>
      <c r="G27" s="1" t="s">
        <v>30</v>
      </c>
      <c r="H27" s="49">
        <v>0.5</v>
      </c>
    </row>
    <row r="28" spans="1:18" ht="15.75" x14ac:dyDescent="0.3">
      <c r="A28" s="2"/>
      <c r="B28" s="2"/>
      <c r="C28" s="2"/>
      <c r="D28" s="50" t="s">
        <v>31</v>
      </c>
      <c r="E28" s="47">
        <f>+H27*E27</f>
        <v>31.942</v>
      </c>
      <c r="H28" s="49"/>
      <c r="I28" s="35"/>
      <c r="Q28"/>
      <c r="R28"/>
    </row>
    <row r="29" spans="1:18" ht="15.75" x14ac:dyDescent="0.3">
      <c r="D29" s="50" t="s">
        <v>32</v>
      </c>
      <c r="E29" s="51">
        <f>+E27-E28</f>
        <v>31.942</v>
      </c>
      <c r="I29" s="35"/>
      <c r="Q29"/>
      <c r="R29"/>
    </row>
    <row r="30" spans="1:18" ht="15.75" x14ac:dyDescent="0.3">
      <c r="E30" s="26" t="s">
        <v>33</v>
      </c>
      <c r="F30" s="26" t="s">
        <v>34</v>
      </c>
      <c r="G30" s="26" t="s">
        <v>34</v>
      </c>
      <c r="H30" s="26" t="s">
        <v>34</v>
      </c>
      <c r="I30" s="35"/>
      <c r="Q30"/>
      <c r="R30"/>
    </row>
    <row r="31" spans="1:18" ht="15.75" x14ac:dyDescent="0.3">
      <c r="D31" s="46" t="s">
        <v>35</v>
      </c>
      <c r="E31" s="52">
        <f>+E29</f>
        <v>31.942</v>
      </c>
      <c r="F31" s="52">
        <v>0</v>
      </c>
      <c r="G31" s="52">
        <v>0</v>
      </c>
      <c r="H31" s="52">
        <v>0</v>
      </c>
      <c r="Q31"/>
      <c r="R31"/>
    </row>
    <row r="32" spans="1:18" ht="15.75" x14ac:dyDescent="0.3">
      <c r="D32" s="46" t="s">
        <v>36</v>
      </c>
      <c r="E32" s="52">
        <f>+E31*1.2</f>
        <v>38.330399999999997</v>
      </c>
      <c r="F32" s="52">
        <v>0</v>
      </c>
      <c r="G32" s="52">
        <v>0</v>
      </c>
      <c r="H32" s="52">
        <v>0</v>
      </c>
      <c r="Q32"/>
      <c r="R32"/>
    </row>
    <row r="33" spans="1:22" ht="16.5" thickBot="1" x14ac:dyDescent="0.35">
      <c r="A33" s="2"/>
      <c r="G33" s="46"/>
      <c r="Q33"/>
      <c r="R33"/>
    </row>
    <row r="34" spans="1:22" ht="15.75" x14ac:dyDescent="0.3">
      <c r="A34" s="25" t="s">
        <v>37</v>
      </c>
      <c r="C34" s="53">
        <v>2</v>
      </c>
      <c r="D34" s="54" t="s">
        <v>38</v>
      </c>
      <c r="E34" s="5" t="s">
        <v>39</v>
      </c>
      <c r="F34" s="6" t="s">
        <v>40</v>
      </c>
      <c r="G34" s="6"/>
      <c r="H34" s="7"/>
      <c r="Q34"/>
      <c r="R34"/>
    </row>
    <row r="35" spans="1:22" ht="16.5" thickBot="1" x14ac:dyDescent="0.35">
      <c r="A35" s="25"/>
      <c r="C35" s="26"/>
      <c r="D35" s="1" t="s">
        <v>41</v>
      </c>
      <c r="E35" s="22"/>
      <c r="F35" s="23" t="s">
        <v>42</v>
      </c>
      <c r="G35" s="23"/>
      <c r="H35" s="24"/>
      <c r="Q35"/>
      <c r="R35"/>
    </row>
    <row r="36" spans="1:22" ht="15.75" x14ac:dyDescent="0.3">
      <c r="A36" s="25" t="s">
        <v>43</v>
      </c>
      <c r="B36" s="3"/>
      <c r="C36" s="55">
        <f>+B42/F16</f>
        <v>20</v>
      </c>
      <c r="D36" s="29">
        <v>40</v>
      </c>
      <c r="F36" s="50" t="s">
        <v>44</v>
      </c>
      <c r="G36" s="28">
        <v>1</v>
      </c>
      <c r="H36" s="2"/>
      <c r="Q36"/>
      <c r="R36"/>
    </row>
    <row r="37" spans="1:22" ht="15.75" x14ac:dyDescent="0.3">
      <c r="A37" s="25" t="s">
        <v>45</v>
      </c>
      <c r="C37" s="39">
        <f>+C36+D36</f>
        <v>60</v>
      </c>
      <c r="F37" s="50" t="s">
        <v>46</v>
      </c>
      <c r="G37" s="28">
        <v>1</v>
      </c>
      <c r="H37" s="2"/>
      <c r="Q37"/>
      <c r="R37"/>
    </row>
    <row r="38" spans="1:22" ht="15.75" x14ac:dyDescent="0.3">
      <c r="A38" s="25" t="s">
        <v>47</v>
      </c>
      <c r="C38" s="39">
        <f>+C37/C34</f>
        <v>30</v>
      </c>
      <c r="F38" s="46" t="s">
        <v>48</v>
      </c>
      <c r="G38" s="28">
        <f>+C36/1000</f>
        <v>0.02</v>
      </c>
      <c r="H38" s="2"/>
      <c r="Q38"/>
      <c r="R38"/>
    </row>
    <row r="39" spans="1:22" ht="15.75" x14ac:dyDescent="0.3">
      <c r="A39" s="25"/>
      <c r="C39" s="26"/>
      <c r="F39" s="50" t="s">
        <v>49</v>
      </c>
      <c r="G39" s="56">
        <f>+C37*F16</f>
        <v>60</v>
      </c>
      <c r="H39" s="2"/>
      <c r="Q39"/>
      <c r="R39"/>
    </row>
    <row r="40" spans="1:22" ht="15.75" x14ac:dyDescent="0.3">
      <c r="A40" s="25" t="s">
        <v>50</v>
      </c>
      <c r="C40" s="30">
        <f>+C38*C34</f>
        <v>60</v>
      </c>
      <c r="F40" s="50"/>
      <c r="G40" s="35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5" t="s">
        <v>51</v>
      </c>
      <c r="B42" s="26">
        <v>20</v>
      </c>
      <c r="C42" s="57"/>
      <c r="D42" s="30" t="s">
        <v>52</v>
      </c>
      <c r="E42" s="30" t="s">
        <v>53</v>
      </c>
      <c r="F42" s="30" t="s">
        <v>54</v>
      </c>
      <c r="G42" s="30" t="s">
        <v>55</v>
      </c>
      <c r="H42" s="30" t="s">
        <v>56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8" t="s">
        <v>57</v>
      </c>
      <c r="B43" s="59"/>
      <c r="C43" s="2"/>
      <c r="D43" s="26">
        <v>1</v>
      </c>
      <c r="E43" s="26">
        <v>1</v>
      </c>
      <c r="F43" s="26" t="s">
        <v>58</v>
      </c>
      <c r="G43" s="35">
        <f>185+145</f>
        <v>330</v>
      </c>
      <c r="H43" s="35">
        <f>+(D43*E43)*G43</f>
        <v>330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9" t="s">
        <v>59</v>
      </c>
      <c r="B44" s="60">
        <f>+E31*C38</f>
        <v>958.26</v>
      </c>
      <c r="C44" s="2"/>
      <c r="D44" s="26">
        <v>1</v>
      </c>
      <c r="E44" s="26">
        <v>1</v>
      </c>
      <c r="F44" s="26" t="s">
        <v>60</v>
      </c>
      <c r="G44" s="35">
        <v>180</v>
      </c>
      <c r="H44" s="35">
        <f>+(D44*E44)*G44</f>
        <v>180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9" t="s">
        <v>61</v>
      </c>
      <c r="B45" s="60">
        <f>+H54</f>
        <v>1315</v>
      </c>
      <c r="C45" s="2"/>
      <c r="D45" s="26">
        <v>0</v>
      </c>
      <c r="E45" s="26">
        <v>0</v>
      </c>
      <c r="F45" s="26" t="s">
        <v>62</v>
      </c>
      <c r="G45" s="35">
        <f>185+145</f>
        <v>330</v>
      </c>
      <c r="H45" s="35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9" t="s">
        <v>131</v>
      </c>
      <c r="B46" s="60">
        <v>0</v>
      </c>
      <c r="C46" s="2"/>
      <c r="D46" s="26">
        <v>0</v>
      </c>
      <c r="E46" s="26">
        <v>0</v>
      </c>
      <c r="F46" s="26" t="s">
        <v>63</v>
      </c>
      <c r="G46" s="35">
        <f>145*2</f>
        <v>290</v>
      </c>
      <c r="H46" s="35">
        <f>+G46*E46*D46</f>
        <v>0</v>
      </c>
      <c r="I46" s="1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61" t="s">
        <v>64</v>
      </c>
      <c r="B47" s="60">
        <f>+J91+90</f>
        <v>173.6</v>
      </c>
      <c r="C47" s="2"/>
      <c r="D47" s="26">
        <v>1</v>
      </c>
      <c r="E47" s="26">
        <v>1</v>
      </c>
      <c r="F47" s="26" t="s">
        <v>65</v>
      </c>
      <c r="G47" s="35">
        <v>75</v>
      </c>
      <c r="H47" s="35">
        <f t="shared" ref="H47:H52" si="0">+(D47*E47)*G47</f>
        <v>75</v>
      </c>
      <c r="I47" s="35">
        <f>+B68/100</f>
        <v>38.258330000000001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61" t="s">
        <v>66</v>
      </c>
      <c r="B48" s="60">
        <f>+F94*5</f>
        <v>70.55</v>
      </c>
      <c r="C48" s="2"/>
      <c r="D48" s="26">
        <v>1</v>
      </c>
      <c r="E48" s="26">
        <v>1</v>
      </c>
      <c r="F48" s="26" t="s">
        <v>67</v>
      </c>
      <c r="G48" s="35">
        <v>145</v>
      </c>
      <c r="H48" s="35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61" t="s">
        <v>68</v>
      </c>
      <c r="B49" s="60">
        <v>75</v>
      </c>
      <c r="D49" s="26">
        <v>1</v>
      </c>
      <c r="E49" s="26">
        <v>1</v>
      </c>
      <c r="F49" s="26" t="s">
        <v>69</v>
      </c>
      <c r="G49" s="35">
        <v>145</v>
      </c>
      <c r="H49" s="35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61" t="s">
        <v>70</v>
      </c>
      <c r="B50" s="60">
        <v>200</v>
      </c>
      <c r="D50" s="26">
        <v>1</v>
      </c>
      <c r="E50" s="26">
        <f>+B42*1.1</f>
        <v>22</v>
      </c>
      <c r="F50" s="26" t="s">
        <v>71</v>
      </c>
      <c r="G50" s="35">
        <v>20</v>
      </c>
      <c r="H50" s="35">
        <f t="shared" si="0"/>
        <v>440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61"/>
      <c r="B51" s="61"/>
      <c r="D51" s="26">
        <v>0</v>
      </c>
      <c r="E51" s="26">
        <v>0</v>
      </c>
      <c r="F51" s="26" t="s">
        <v>67</v>
      </c>
      <c r="G51" s="35">
        <v>145</v>
      </c>
      <c r="H51" s="35">
        <f t="shared" si="0"/>
        <v>0</v>
      </c>
      <c r="I51" s="1" t="s">
        <v>130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8" t="s">
        <v>72</v>
      </c>
      <c r="B52" s="62">
        <f>SUM(B44:B51)</f>
        <v>2792.4100000000003</v>
      </c>
      <c r="C52" s="2"/>
      <c r="D52" s="26">
        <v>0</v>
      </c>
      <c r="E52" s="26">
        <v>0</v>
      </c>
      <c r="F52" s="26" t="s">
        <v>69</v>
      </c>
      <c r="G52" s="35">
        <v>145</v>
      </c>
      <c r="H52" s="35">
        <f t="shared" si="0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3"/>
      <c r="B53" s="94">
        <f>+B52/B42</f>
        <v>139.62050000000002</v>
      </c>
      <c r="C53" s="54" t="s">
        <v>73</v>
      </c>
      <c r="D53" s="2"/>
      <c r="E53" s="2"/>
      <c r="F53" s="2"/>
      <c r="G53" s="2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2"/>
      <c r="B54" s="2"/>
      <c r="D54" s="2"/>
      <c r="E54" s="2"/>
      <c r="F54" s="2"/>
      <c r="G54" s="76" t="s">
        <v>74</v>
      </c>
      <c r="H54" s="94">
        <f>SUM(H43:H53)</f>
        <v>1315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2"/>
      <c r="E55" s="2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25" t="s">
        <v>76</v>
      </c>
      <c r="B57" s="2"/>
      <c r="C57" s="2"/>
      <c r="E57" s="37"/>
      <c r="G57" s="3" t="s">
        <v>75</v>
      </c>
      <c r="H57" s="65">
        <v>1.5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"/>
      <c r="B58" s="25" t="s">
        <v>78</v>
      </c>
      <c r="C58" s="30" t="s">
        <v>79</v>
      </c>
      <c r="D58" s="2"/>
      <c r="E58" s="2"/>
      <c r="F58" s="2"/>
      <c r="G58" s="1" t="s">
        <v>77</v>
      </c>
      <c r="H58" s="66">
        <v>1.75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8" t="s">
        <v>80</v>
      </c>
      <c r="B59" s="59"/>
      <c r="C59" s="2"/>
      <c r="D59" s="2"/>
      <c r="E59" s="2"/>
      <c r="F59" s="2"/>
      <c r="G59" s="1" t="s">
        <v>77</v>
      </c>
      <c r="H59" s="66">
        <v>2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9" t="s">
        <v>59</v>
      </c>
      <c r="B60" s="60">
        <f>+E32*C38</f>
        <v>1149.9119999999998</v>
      </c>
      <c r="C60" s="67"/>
      <c r="G60" s="3" t="s">
        <v>81</v>
      </c>
      <c r="H60" s="66">
        <v>2.5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9" t="s">
        <v>61</v>
      </c>
      <c r="B61" s="60">
        <f>+H54*H57</f>
        <v>1972.5</v>
      </c>
      <c r="C61" s="67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9" t="str">
        <f>+A46</f>
        <v xml:space="preserve">Tabla de suaje </v>
      </c>
      <c r="B62" s="60">
        <f>+B46*H57</f>
        <v>0</v>
      </c>
      <c r="C62" s="67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9" t="str">
        <f>+A47</f>
        <v>listón + REMACHE</v>
      </c>
      <c r="B63" s="60">
        <f>+J92+150</f>
        <v>275.39999999999998</v>
      </c>
      <c r="C63" s="67"/>
      <c r="G63" s="68" t="s">
        <v>82</v>
      </c>
      <c r="H63" s="37">
        <f>+B53</f>
        <v>139.62050000000002</v>
      </c>
      <c r="I63" s="69">
        <f>+H63*B42</f>
        <v>2792.4100000000003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9" t="str">
        <f>+A48</f>
        <v>Caple Refuerzo</v>
      </c>
      <c r="B64" s="60">
        <f>+F95</f>
        <v>15.521000000000001</v>
      </c>
      <c r="C64" s="70"/>
      <c r="G64" s="68" t="s">
        <v>83</v>
      </c>
      <c r="H64" s="37">
        <f>+C68</f>
        <v>191.29165</v>
      </c>
      <c r="I64" s="69">
        <f>+H64*B42</f>
        <v>3825.8330000000001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9" t="str">
        <f>+A49</f>
        <v>Empaque</v>
      </c>
      <c r="B65" s="60">
        <f>+B49*H57</f>
        <v>112.5</v>
      </c>
      <c r="C65" s="70"/>
      <c r="G65" s="71" t="s">
        <v>84</v>
      </c>
      <c r="H65" s="72">
        <f>+H64-H63</f>
        <v>51.671149999999983</v>
      </c>
      <c r="I65" s="69">
        <f>+I64-I63</f>
        <v>1033.4229999999998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9" t="str">
        <f>+A50</f>
        <v>Mensajeria</v>
      </c>
      <c r="B66" s="60">
        <f>+B50*H57</f>
        <v>300</v>
      </c>
      <c r="C66" s="70"/>
      <c r="G66" s="93" t="s">
        <v>85</v>
      </c>
      <c r="H66" s="93"/>
      <c r="I66" s="73">
        <f>+(B68/100)*2.5</f>
        <v>95.645825000000002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9"/>
      <c r="B67" s="60"/>
      <c r="C67" s="70"/>
      <c r="H67" s="49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8" t="s">
        <v>72</v>
      </c>
      <c r="B68" s="62">
        <f>SUM(B59:B67)</f>
        <v>3825.8330000000001</v>
      </c>
      <c r="C68" s="72">
        <f>+B68/B42</f>
        <v>191.29165</v>
      </c>
      <c r="D68" s="97"/>
      <c r="E68" s="97"/>
      <c r="F68" s="74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97"/>
      <c r="E69" s="9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D70" s="95"/>
      <c r="E70" s="95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D71" s="95"/>
      <c r="E71" s="95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5"/>
      <c r="E72" s="95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D73" s="95"/>
      <c r="E73" s="95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D74" s="95"/>
      <c r="E74" s="9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95"/>
      <c r="E75" s="9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D76" s="95"/>
      <c r="E76" s="95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3" t="s">
        <v>86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6" t="s">
        <v>87</v>
      </c>
      <c r="B78" s="3" t="s">
        <v>18</v>
      </c>
      <c r="C78" s="27" t="s">
        <v>88</v>
      </c>
      <c r="D78" s="1" t="s">
        <v>89</v>
      </c>
      <c r="H78" s="3" t="s">
        <v>100</v>
      </c>
      <c r="N78"/>
      <c r="O78"/>
      <c r="P78"/>
      <c r="Q78"/>
      <c r="R78"/>
      <c r="S78"/>
      <c r="T78"/>
      <c r="U78"/>
      <c r="V78"/>
    </row>
    <row r="79" spans="1:22" ht="15.75" x14ac:dyDescent="0.3">
      <c r="I79" s="64" t="s">
        <v>101</v>
      </c>
      <c r="J79" s="98" t="s">
        <v>102</v>
      </c>
      <c r="K79" s="99"/>
      <c r="N79"/>
      <c r="O79"/>
      <c r="P79"/>
      <c r="Q79"/>
      <c r="R79"/>
      <c r="S79"/>
      <c r="T79"/>
      <c r="U79"/>
      <c r="V79"/>
    </row>
    <row r="80" spans="1:22" ht="31.5" customHeight="1" x14ac:dyDescent="0.3">
      <c r="A80" s="28">
        <v>90</v>
      </c>
      <c r="B80" s="27" t="s">
        <v>22</v>
      </c>
      <c r="C80" s="29">
        <v>125</v>
      </c>
      <c r="D80" s="30">
        <f>+A80</f>
        <v>90</v>
      </c>
      <c r="E80" s="31" t="s">
        <v>22</v>
      </c>
      <c r="F80" s="31">
        <f>+C80</f>
        <v>125</v>
      </c>
      <c r="I80" s="46" t="s">
        <v>103</v>
      </c>
      <c r="J80" s="100" t="s">
        <v>104</v>
      </c>
      <c r="K80" s="101"/>
      <c r="N80"/>
      <c r="O80"/>
      <c r="P80"/>
      <c r="Q80"/>
      <c r="R80"/>
      <c r="S80"/>
      <c r="T80"/>
      <c r="U80"/>
      <c r="V80"/>
    </row>
    <row r="81" spans="1:22" ht="15.75" x14ac:dyDescent="0.3">
      <c r="A81" s="32">
        <v>28</v>
      </c>
      <c r="B81" s="33" t="s">
        <v>22</v>
      </c>
      <c r="C81" s="32">
        <v>14</v>
      </c>
      <c r="D81" s="34">
        <f>+C81</f>
        <v>14</v>
      </c>
      <c r="E81" s="34" t="s">
        <v>22</v>
      </c>
      <c r="F81" s="34">
        <f>+A81</f>
        <v>28</v>
      </c>
      <c r="G81" s="35"/>
      <c r="I81" s="46" t="s">
        <v>18</v>
      </c>
      <c r="J81" s="86" t="s">
        <v>106</v>
      </c>
      <c r="K81" s="85"/>
      <c r="O81"/>
      <c r="P81"/>
      <c r="Q81"/>
      <c r="R81"/>
      <c r="S81"/>
      <c r="T81"/>
      <c r="U81"/>
      <c r="V81"/>
    </row>
    <row r="82" spans="1:22" ht="16.5" thickBot="1" x14ac:dyDescent="0.35">
      <c r="A82" s="37">
        <f>+A80/A81</f>
        <v>3.2142857142857144</v>
      </c>
      <c r="B82" s="38"/>
      <c r="C82" s="37">
        <f>+C80/C81</f>
        <v>8.9285714285714288</v>
      </c>
      <c r="D82" s="37">
        <f>+D80/D81</f>
        <v>6.4285714285714288</v>
      </c>
      <c r="E82" s="38"/>
      <c r="F82" s="37">
        <f>+F80/F81</f>
        <v>4.4642857142857144</v>
      </c>
      <c r="G82" s="35"/>
      <c r="I82" s="46" t="s">
        <v>108</v>
      </c>
      <c r="J82" s="86">
        <v>50</v>
      </c>
      <c r="K82" s="85" t="s">
        <v>109</v>
      </c>
      <c r="O82"/>
      <c r="P82"/>
      <c r="Q82"/>
      <c r="R82"/>
      <c r="S82"/>
      <c r="T82"/>
      <c r="U82"/>
      <c r="V82"/>
    </row>
    <row r="83" spans="1:22" ht="16.5" thickBot="1" x14ac:dyDescent="0.35">
      <c r="A83" s="40"/>
      <c r="B83" s="41">
        <v>24</v>
      </c>
      <c r="C83" s="42"/>
      <c r="D83" s="43"/>
      <c r="E83" s="44">
        <v>24</v>
      </c>
      <c r="F83" s="45" t="s">
        <v>26</v>
      </c>
      <c r="I83" s="46" t="s">
        <v>111</v>
      </c>
      <c r="J83" s="86">
        <v>100</v>
      </c>
      <c r="K83" s="85" t="s">
        <v>112</v>
      </c>
      <c r="N83"/>
      <c r="O83"/>
      <c r="P83"/>
      <c r="Q83"/>
      <c r="R83"/>
      <c r="S83"/>
      <c r="T83"/>
      <c r="U83"/>
      <c r="V83"/>
    </row>
    <row r="84" spans="1:22" ht="15.75" x14ac:dyDescent="0.3">
      <c r="A84" s="35"/>
      <c r="E84" s="46"/>
      <c r="F84" s="35"/>
      <c r="I84" s="46" t="s">
        <v>113</v>
      </c>
      <c r="J84" s="86">
        <f>+K84/J83</f>
        <v>22</v>
      </c>
      <c r="K84" s="87">
        <f>+(((B42*2)*J82)*1.1)</f>
        <v>2200</v>
      </c>
      <c r="N84"/>
    </row>
    <row r="85" spans="1:22" ht="15.75" x14ac:dyDescent="0.3">
      <c r="B85" s="46" t="s">
        <v>29</v>
      </c>
      <c r="C85" s="47">
        <f>+D85/1000</f>
        <v>14.11</v>
      </c>
      <c r="D85" s="75">
        <v>14110</v>
      </c>
      <c r="E85" s="1" t="s">
        <v>30</v>
      </c>
      <c r="F85" s="49">
        <v>0.5</v>
      </c>
      <c r="I85" s="46" t="s">
        <v>114</v>
      </c>
      <c r="J85" s="88"/>
      <c r="K85" s="85"/>
      <c r="N85"/>
    </row>
    <row r="86" spans="1:22" ht="15.75" x14ac:dyDescent="0.3">
      <c r="A86" s="2"/>
      <c r="B86" s="50" t="s">
        <v>31</v>
      </c>
      <c r="C86" s="47">
        <f>+F85*C85</f>
        <v>7.0549999999999997</v>
      </c>
      <c r="F86" s="49"/>
      <c r="G86" s="35"/>
      <c r="I86" s="46" t="s">
        <v>115</v>
      </c>
      <c r="J86" s="88">
        <v>3.8</v>
      </c>
      <c r="K86" s="89" t="s">
        <v>116</v>
      </c>
      <c r="L86" s="90"/>
      <c r="N86"/>
    </row>
    <row r="87" spans="1:22" ht="15.75" x14ac:dyDescent="0.3">
      <c r="B87" s="50" t="s">
        <v>32</v>
      </c>
      <c r="C87" s="51">
        <f>+C85-C86</f>
        <v>7.0549999999999997</v>
      </c>
      <c r="G87" s="35"/>
      <c r="I87" s="46" t="s">
        <v>117</v>
      </c>
      <c r="J87" s="88">
        <f>+J86*J84</f>
        <v>83.6</v>
      </c>
      <c r="K87" s="85"/>
      <c r="N87"/>
    </row>
    <row r="88" spans="1:22" ht="15.75" x14ac:dyDescent="0.3">
      <c r="C88" s="26" t="s">
        <v>33</v>
      </c>
      <c r="D88"/>
      <c r="E88"/>
      <c r="F88"/>
      <c r="G88" s="35"/>
      <c r="I88" s="46" t="s">
        <v>118</v>
      </c>
      <c r="J88" s="88">
        <v>0</v>
      </c>
      <c r="K88" s="85"/>
      <c r="N88"/>
    </row>
    <row r="89" spans="1:22" ht="16.5" x14ac:dyDescent="0.3">
      <c r="B89" s="46" t="s">
        <v>35</v>
      </c>
      <c r="C89" s="52">
        <f>+C87</f>
        <v>7.0549999999999997</v>
      </c>
      <c r="D89"/>
      <c r="E89"/>
      <c r="F89"/>
      <c r="I89" s="46" t="s">
        <v>119</v>
      </c>
      <c r="J89" s="88">
        <v>0</v>
      </c>
      <c r="K89" s="85"/>
      <c r="N89"/>
      <c r="O89" s="16"/>
      <c r="P89" s="16"/>
      <c r="Q89" s="16"/>
      <c r="R89" s="16"/>
    </row>
    <row r="90" spans="1:22" ht="16.5" x14ac:dyDescent="0.3">
      <c r="B90" s="46" t="s">
        <v>36</v>
      </c>
      <c r="C90" s="52">
        <f>+C89*1.1</f>
        <v>7.7605000000000004</v>
      </c>
      <c r="D90"/>
      <c r="E90"/>
      <c r="F90"/>
      <c r="I90" s="1" t="s">
        <v>120</v>
      </c>
      <c r="J90" s="88">
        <v>0</v>
      </c>
      <c r="K90" s="85"/>
      <c r="N90"/>
      <c r="O90" s="16"/>
      <c r="P90" s="16"/>
      <c r="Q90" s="16"/>
      <c r="R90" s="16"/>
    </row>
    <row r="91" spans="1:22" ht="16.5" x14ac:dyDescent="0.3">
      <c r="A91" s="2"/>
      <c r="B91" s="26"/>
      <c r="C91" s="35"/>
      <c r="E91"/>
      <c r="F91"/>
      <c r="G91"/>
      <c r="I91" s="46" t="s">
        <v>121</v>
      </c>
      <c r="J91" s="91">
        <f>+J87</f>
        <v>83.6</v>
      </c>
      <c r="K91" s="92">
        <f>+J87/B42</f>
        <v>4.18</v>
      </c>
      <c r="L91" s="1" t="s">
        <v>122</v>
      </c>
      <c r="N91"/>
      <c r="O91" s="16"/>
      <c r="P91" s="16"/>
      <c r="Q91" s="16"/>
      <c r="R91" s="16"/>
    </row>
    <row r="92" spans="1:22" ht="16.5" x14ac:dyDescent="0.3">
      <c r="A92" s="25" t="s">
        <v>37</v>
      </c>
      <c r="C92" s="53">
        <v>20</v>
      </c>
      <c r="D92" s="54" t="s">
        <v>38</v>
      </c>
      <c r="E92"/>
      <c r="F92"/>
      <c r="G92"/>
      <c r="I92" s="46" t="s">
        <v>123</v>
      </c>
      <c r="J92" s="91">
        <f>+J91*H57</f>
        <v>125.39999999999999</v>
      </c>
      <c r="K92" s="92">
        <f>+K91*H57</f>
        <v>6.27</v>
      </c>
      <c r="L92" s="1" t="s">
        <v>122</v>
      </c>
      <c r="N92" s="9"/>
      <c r="O92" s="16"/>
      <c r="P92" s="16"/>
      <c r="Q92" s="16"/>
      <c r="R92" s="16"/>
    </row>
    <row r="93" spans="1:22" ht="16.5" x14ac:dyDescent="0.3">
      <c r="A93" s="25"/>
      <c r="C93" s="26"/>
      <c r="D93" s="1" t="s">
        <v>41</v>
      </c>
      <c r="E93" s="2"/>
      <c r="F93" s="2"/>
      <c r="J93" s="16"/>
      <c r="K93" s="16"/>
      <c r="L93" s="16"/>
      <c r="M93" s="16"/>
      <c r="N93" s="16"/>
      <c r="O93" s="16"/>
      <c r="P93" s="16"/>
      <c r="Q93" s="16"/>
      <c r="R93" s="16"/>
    </row>
    <row r="94" spans="1:22" ht="16.5" x14ac:dyDescent="0.3">
      <c r="A94" s="25" t="s">
        <v>43</v>
      </c>
      <c r="B94" s="3"/>
      <c r="C94" s="55">
        <f>+B42</f>
        <v>20</v>
      </c>
      <c r="D94" s="29">
        <v>20</v>
      </c>
      <c r="E94" s="76" t="s">
        <v>90</v>
      </c>
      <c r="F94" s="77">
        <f>+C96*C89</f>
        <v>14.11</v>
      </c>
      <c r="I94" s="3" t="s">
        <v>105</v>
      </c>
      <c r="J94" s="16"/>
      <c r="K94" s="16"/>
      <c r="L94" s="16"/>
      <c r="M94" s="16"/>
      <c r="N94" s="16"/>
      <c r="O94" s="16"/>
      <c r="P94" s="16"/>
      <c r="Q94" s="16"/>
      <c r="R94" s="16"/>
    </row>
    <row r="95" spans="1:22" ht="16.5" x14ac:dyDescent="0.3">
      <c r="A95" s="25" t="s">
        <v>45</v>
      </c>
      <c r="C95" s="39">
        <f>+C94+D94</f>
        <v>40</v>
      </c>
      <c r="E95" s="68" t="s">
        <v>91</v>
      </c>
      <c r="F95" s="78">
        <f>+C96*C90</f>
        <v>15.521000000000001</v>
      </c>
      <c r="I95" s="1" t="s">
        <v>107</v>
      </c>
      <c r="J95" s="16"/>
      <c r="K95" s="16"/>
      <c r="L95" s="16"/>
      <c r="M95" s="16"/>
      <c r="N95" s="16"/>
      <c r="O95" s="16"/>
      <c r="P95" s="16"/>
      <c r="Q95" s="16"/>
      <c r="R95" s="16"/>
    </row>
    <row r="96" spans="1:22" ht="16.5" x14ac:dyDescent="0.3">
      <c r="A96" s="25" t="s">
        <v>47</v>
      </c>
      <c r="C96" s="39">
        <f>+C95/C92</f>
        <v>2</v>
      </c>
      <c r="F96"/>
      <c r="G96"/>
      <c r="I96" s="1" t="s">
        <v>110</v>
      </c>
      <c r="J96" s="16"/>
      <c r="K96" s="16"/>
      <c r="L96" s="16"/>
      <c r="M96" s="16"/>
      <c r="N96" s="16"/>
      <c r="O96" s="16"/>
      <c r="P96" s="16"/>
      <c r="Q96" s="16"/>
      <c r="R96" s="16"/>
    </row>
    <row r="97" spans="1:18" ht="16.5" x14ac:dyDescent="0.3">
      <c r="A97" s="25"/>
      <c r="C97" s="26"/>
      <c r="F97"/>
      <c r="G97"/>
      <c r="J97" s="16"/>
      <c r="K97" s="16"/>
      <c r="L97" s="16"/>
      <c r="M97" s="16"/>
      <c r="N97" s="16"/>
      <c r="O97" s="16"/>
      <c r="P97" s="16"/>
      <c r="Q97" s="16"/>
      <c r="R97" s="16"/>
    </row>
  </sheetData>
  <mergeCells count="4">
    <mergeCell ref="D68:E68"/>
    <mergeCell ref="D69:E69"/>
    <mergeCell ref="J79:K79"/>
    <mergeCell ref="J80:K80"/>
  </mergeCells>
  <pageMargins left="0.70866141732283472" right="0.70866141732283472" top="0.74803149606299213" bottom="0.74803149606299213" header="0.31496062992125984" footer="0.31496062992125984"/>
  <pageSetup scale="59" fitToHeight="0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Bolsa M Kit </vt:lpstr>
      <vt:lpstr>Bolsa M Bocina espe</vt:lpstr>
      <vt:lpstr>Bolsa Ch Bocina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2017-08-30T00:45:53Z</cp:lastPrinted>
  <dcterms:created xsi:type="dcterms:W3CDTF">2017-08-22T16:20:14Z</dcterms:created>
  <dcterms:modified xsi:type="dcterms:W3CDTF">2017-08-30T00:47:15Z</dcterms:modified>
</cp:coreProperties>
</file>