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200 bolsa" sheetId="11" r:id="rId1"/>
    <sheet name="100 bolsa" sheetId="10" r:id="rId2"/>
    <sheet name="50 bolsas " sheetId="4" r:id="rId3"/>
  </sheets>
  <calcPr calcId="145621"/>
</workbook>
</file>

<file path=xl/calcChain.xml><?xml version="1.0" encoding="utf-8"?>
<calcChain xmlns="http://schemas.openxmlformats.org/spreadsheetml/2006/main">
  <c r="G58" i="11" l="1"/>
  <c r="B56" i="11" l="1"/>
  <c r="B72" i="11" s="1"/>
  <c r="B55" i="11"/>
  <c r="B55" i="10"/>
  <c r="B74" i="11"/>
  <c r="A74" i="11"/>
  <c r="B73" i="11"/>
  <c r="A73" i="11"/>
  <c r="A72" i="11"/>
  <c r="A71" i="11"/>
  <c r="A70" i="11"/>
  <c r="B69" i="11"/>
  <c r="A69" i="11"/>
  <c r="H59" i="11"/>
  <c r="H58" i="11"/>
  <c r="H57" i="11"/>
  <c r="H56" i="11"/>
  <c r="G56" i="11"/>
  <c r="H55" i="11"/>
  <c r="B71" i="11"/>
  <c r="H54" i="11"/>
  <c r="B54" i="11"/>
  <c r="B70" i="11" s="1"/>
  <c r="E53" i="11"/>
  <c r="H53" i="11" s="1"/>
  <c r="H52" i="11"/>
  <c r="H51" i="11"/>
  <c r="H50" i="11"/>
  <c r="H49" i="11"/>
  <c r="H60" i="11" s="1"/>
  <c r="G49" i="11"/>
  <c r="C40" i="11"/>
  <c r="C41" i="11" s="1"/>
  <c r="A81" i="11" s="1"/>
  <c r="C81" i="11" s="1"/>
  <c r="E81" i="11" s="1"/>
  <c r="E82" i="11" s="1"/>
  <c r="E30" i="11"/>
  <c r="E31" i="11" s="1"/>
  <c r="H25" i="11"/>
  <c r="F25" i="11"/>
  <c r="H16" i="11"/>
  <c r="E26" i="11" s="1"/>
  <c r="F16" i="11"/>
  <c r="A80" i="11" s="1"/>
  <c r="A83" i="11" s="1"/>
  <c r="B80" i="10"/>
  <c r="B83" i="10" s="1"/>
  <c r="B74" i="10"/>
  <c r="A74" i="10"/>
  <c r="B73" i="10"/>
  <c r="A73" i="10"/>
  <c r="A72" i="10"/>
  <c r="A71" i="10"/>
  <c r="A70" i="10"/>
  <c r="B69" i="10"/>
  <c r="A69" i="10"/>
  <c r="H59" i="10"/>
  <c r="G58" i="10"/>
  <c r="H58" i="10" s="1"/>
  <c r="H57" i="10"/>
  <c r="H56" i="10"/>
  <c r="G56" i="10"/>
  <c r="B56" i="10"/>
  <c r="B72" i="10" s="1"/>
  <c r="H55" i="10"/>
  <c r="B71" i="10"/>
  <c r="H54" i="10"/>
  <c r="B54" i="10"/>
  <c r="B70" i="10" s="1"/>
  <c r="E53" i="10"/>
  <c r="H53" i="10" s="1"/>
  <c r="H52" i="10"/>
  <c r="H51" i="10"/>
  <c r="H50" i="10"/>
  <c r="H49" i="10"/>
  <c r="G49" i="10"/>
  <c r="C40" i="10"/>
  <c r="G43" i="10" s="1"/>
  <c r="E30" i="10"/>
  <c r="E31" i="10" s="1"/>
  <c r="H25" i="10"/>
  <c r="F25" i="10"/>
  <c r="H16" i="10"/>
  <c r="E26" i="10" s="1"/>
  <c r="F16" i="10"/>
  <c r="A80" i="10" s="1"/>
  <c r="A83" i="10" s="1"/>
  <c r="B68" i="4"/>
  <c r="B74" i="4"/>
  <c r="A74" i="4"/>
  <c r="B69" i="4"/>
  <c r="A69" i="4"/>
  <c r="B55" i="4"/>
  <c r="B71" i="4"/>
  <c r="A71" i="4"/>
  <c r="B56" i="4"/>
  <c r="G49" i="4"/>
  <c r="E30" i="4"/>
  <c r="H16" i="4"/>
  <c r="F16" i="4"/>
  <c r="G43" i="11" l="1"/>
  <c r="E27" i="11"/>
  <c r="F26" i="11"/>
  <c r="B68" i="11"/>
  <c r="B51" i="11"/>
  <c r="F27" i="11"/>
  <c r="E32" i="11"/>
  <c r="E34" i="11" s="1"/>
  <c r="B80" i="11"/>
  <c r="B83" i="11" s="1"/>
  <c r="C26" i="11"/>
  <c r="C42" i="11"/>
  <c r="G44" i="11"/>
  <c r="C41" i="10"/>
  <c r="A81" i="10" s="1"/>
  <c r="C81" i="10" s="1"/>
  <c r="E81" i="10" s="1"/>
  <c r="E82" i="10" s="1"/>
  <c r="E27" i="10"/>
  <c r="F26" i="10"/>
  <c r="F27" i="10" s="1"/>
  <c r="H60" i="10"/>
  <c r="C26" i="10"/>
  <c r="E32" i="10"/>
  <c r="E34" i="10" s="1"/>
  <c r="C42" i="10"/>
  <c r="G44" i="10"/>
  <c r="B54" i="4"/>
  <c r="G58" i="4"/>
  <c r="E53" i="4"/>
  <c r="H53" i="4" s="1"/>
  <c r="H52" i="4"/>
  <c r="H54" i="4"/>
  <c r="H55" i="4"/>
  <c r="G56" i="4"/>
  <c r="H56" i="4" s="1"/>
  <c r="H57" i="4"/>
  <c r="A84" i="11" l="1"/>
  <c r="C84" i="11" s="1"/>
  <c r="E84" i="11" s="1"/>
  <c r="C46" i="11"/>
  <c r="H26" i="11"/>
  <c r="H27" i="11" s="1"/>
  <c r="C27" i="11"/>
  <c r="B50" i="11"/>
  <c r="B59" i="11" s="1"/>
  <c r="B61" i="11" s="1"/>
  <c r="G71" i="11" s="1"/>
  <c r="E35" i="11"/>
  <c r="B67" i="11" s="1"/>
  <c r="B75" i="11" s="1"/>
  <c r="A84" i="10"/>
  <c r="C84" i="10" s="1"/>
  <c r="E84" i="10" s="1"/>
  <c r="C46" i="10"/>
  <c r="H26" i="10"/>
  <c r="H27" i="10" s="1"/>
  <c r="C27" i="10"/>
  <c r="B50" i="10"/>
  <c r="E35" i="10"/>
  <c r="B67" i="10" s="1"/>
  <c r="B68" i="10"/>
  <c r="B51" i="10"/>
  <c r="A73" i="4"/>
  <c r="B72" i="4"/>
  <c r="A72" i="4"/>
  <c r="B70" i="4"/>
  <c r="A70" i="4"/>
  <c r="H59" i="4"/>
  <c r="H58" i="4"/>
  <c r="B73" i="4"/>
  <c r="H51" i="4"/>
  <c r="H50" i="4"/>
  <c r="B80" i="4"/>
  <c r="B83" i="4" s="1"/>
  <c r="A80" i="4"/>
  <c r="A83" i="4" s="1"/>
  <c r="H49" i="4"/>
  <c r="H60" i="4" s="1"/>
  <c r="C40" i="4"/>
  <c r="G43" i="4" s="1"/>
  <c r="E31" i="4"/>
  <c r="E32" i="4" s="1"/>
  <c r="E34" i="4" s="1"/>
  <c r="E26" i="4"/>
  <c r="E27" i="4" s="1"/>
  <c r="C26" i="4"/>
  <c r="H26" i="4" s="1"/>
  <c r="H25" i="4"/>
  <c r="F25" i="4"/>
  <c r="C75" i="11" l="1"/>
  <c r="G72" i="11" s="1"/>
  <c r="H74" i="11"/>
  <c r="H71" i="11"/>
  <c r="B75" i="10"/>
  <c r="C75" i="10" s="1"/>
  <c r="G72" i="10" s="1"/>
  <c r="B59" i="10"/>
  <c r="B61" i="10" s="1"/>
  <c r="G71" i="10" s="1"/>
  <c r="H71" i="10" s="1"/>
  <c r="F26" i="4"/>
  <c r="F27" i="4" s="1"/>
  <c r="H27" i="4"/>
  <c r="E35" i="4"/>
  <c r="B51" i="4"/>
  <c r="C27" i="4"/>
  <c r="C41" i="4"/>
  <c r="A81" i="4" s="1"/>
  <c r="H74" i="10" l="1"/>
  <c r="H72" i="11"/>
  <c r="G73" i="11"/>
  <c r="H73" i="11" s="1"/>
  <c r="H72" i="10"/>
  <c r="G73" i="10"/>
  <c r="H73" i="10" s="1"/>
  <c r="C81" i="4"/>
  <c r="E81" i="4" s="1"/>
  <c r="E82" i="4" s="1"/>
  <c r="G44" i="4"/>
  <c r="C42" i="4"/>
  <c r="C46" i="4" l="1"/>
  <c r="A84" i="4"/>
  <c r="C84" i="4" s="1"/>
  <c r="E84" i="4" s="1"/>
  <c r="B50" i="4"/>
  <c r="B59" i="4" s="1"/>
  <c r="B61" i="4" s="1"/>
  <c r="G71" i="4" s="1"/>
  <c r="H71" i="4" s="1"/>
  <c r="B67" i="4"/>
  <c r="B75" i="4" s="1"/>
  <c r="H74" i="4" s="1"/>
  <c r="C75" i="4" l="1"/>
  <c r="G72" i="4" s="1"/>
  <c r="H72" i="4" l="1"/>
  <c r="G73" i="4"/>
  <c r="H73" i="4" s="1"/>
</calcChain>
</file>

<file path=xl/sharedStrings.xml><?xml version="1.0" encoding="utf-8"?>
<sst xmlns="http://schemas.openxmlformats.org/spreadsheetml/2006/main" count="351" uniqueCount="105">
  <si>
    <t>Observaciones</t>
  </si>
  <si>
    <t>Presupuesto</t>
  </si>
  <si>
    <t>Elabora</t>
  </si>
  <si>
    <t>Lourdes Velasco</t>
  </si>
  <si>
    <t>Tamaño extendido</t>
  </si>
  <si>
    <t>Fecha</t>
  </si>
  <si>
    <t>ODT</t>
  </si>
  <si>
    <t>Cliente</t>
  </si>
  <si>
    <t>Proyecto</t>
  </si>
  <si>
    <t>Descripción</t>
  </si>
  <si>
    <t>X</t>
  </si>
  <si>
    <t>por tamaño</t>
  </si>
  <si>
    <t>laminado mate 1 cara + remache metalico</t>
  </si>
  <si>
    <t>Impresión</t>
  </si>
  <si>
    <t>Papel:</t>
  </si>
  <si>
    <t>Couche</t>
  </si>
  <si>
    <t xml:space="preserve">Color </t>
  </si>
  <si>
    <t>Blanco</t>
  </si>
  <si>
    <t>250 grs.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</si>
  <si>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</si>
  <si>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</si>
  <si>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</si>
  <si>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</si>
  <si>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</si>
  <si>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</si>
  <si>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</si>
  <si>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</si>
  <si>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</si>
  <si>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</si>
  <si>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</si>
  <si>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Tabla de suaje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</si>
  <si>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</si>
  <si>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</si>
  <si>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</si>
  <si>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</si>
  <si>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</si>
  <si>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</si>
  <si>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</si>
  <si>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</si>
  <si>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</si>
  <si>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</si>
  <si>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</si>
  <si>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>Formato impresión</t>
  </si>
  <si>
    <t xml:space="preserve">Tamaños a correr </t>
  </si>
  <si>
    <t>Salen por tamaño</t>
  </si>
  <si>
    <t>Pliegos Requeridos</t>
  </si>
  <si>
    <t>Cientos a imprimir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</si>
  <si>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</si>
  <si>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</si>
  <si>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</si>
  <si>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</si>
  <si>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</si>
  <si>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</si>
  <si>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</si>
  <si>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</si>
  <si>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</si>
  <si>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</si>
  <si>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</si>
  <si>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laminas</t>
  </si>
  <si>
    <t>Area</t>
  </si>
  <si>
    <t>arreglo</t>
  </si>
  <si>
    <t>total a pagar</t>
  </si>
  <si>
    <t>Papel</t>
  </si>
  <si>
    <t>Tinta F</t>
  </si>
  <si>
    <t xml:space="preserve">laminado mate </t>
  </si>
  <si>
    <t>pegado</t>
  </si>
  <si>
    <t>arreglo suaje</t>
  </si>
  <si>
    <t>uv brillante a registro</t>
  </si>
  <si>
    <t>Remaches</t>
  </si>
  <si>
    <t>75 millar</t>
  </si>
  <si>
    <t>suajado</t>
  </si>
  <si>
    <t>Mensajeria</t>
  </si>
  <si>
    <t>Listón</t>
  </si>
  <si>
    <t>UV Brillante a regisro</t>
  </si>
  <si>
    <t>Total</t>
  </si>
  <si>
    <t>Laminado</t>
  </si>
  <si>
    <t>costo unitario</t>
  </si>
  <si>
    <t xml:space="preserve">Costo proceso </t>
  </si>
  <si>
    <t>PRECIO DE VENTA FINAL</t>
  </si>
  <si>
    <t>Porcentaje Final</t>
  </si>
  <si>
    <t xml:space="preserve">Importe total </t>
  </si>
  <si>
    <t xml:space="preserve">Unitario </t>
  </si>
  <si>
    <t>Precio</t>
  </si>
  <si>
    <t>Urgencia</t>
  </si>
  <si>
    <t>Costo</t>
  </si>
  <si>
    <t>Precio final</t>
  </si>
  <si>
    <t>Utilidad</t>
  </si>
  <si>
    <t xml:space="preserve">Bolsa </t>
  </si>
  <si>
    <t xml:space="preserve">impresa a 1 X 1 tintas  + </t>
  </si>
  <si>
    <t>Serigrafía F</t>
  </si>
  <si>
    <t>LUMEN</t>
  </si>
  <si>
    <t>mínimo</t>
  </si>
  <si>
    <t>LAMINADOS + UV + EMPALME</t>
  </si>
  <si>
    <t>Tinta Seri F</t>
  </si>
  <si>
    <t>Comisiones</t>
  </si>
  <si>
    <t xml:space="preserve">Porcentaje Final </t>
  </si>
  <si>
    <t>Empaque</t>
  </si>
  <si>
    <t>25 de enero de 2017.</t>
  </si>
  <si>
    <t>PRM</t>
  </si>
  <si>
    <t>Absolut</t>
  </si>
  <si>
    <t>tamaño 28.5 X 28 X  8.8 cm.</t>
  </si>
  <si>
    <t xml:space="preserve">sulfatada 18 pto. 2 caras </t>
  </si>
  <si>
    <t>con asa de macrame</t>
  </si>
  <si>
    <t>Tinta V</t>
  </si>
  <si>
    <t>Base Cartón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</si>
</sst>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sz val="8"/>
      <color theme="1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0"/>
      <color theme="0"/>
      <name val="Century Gothic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12" applyNumberFormat="0" applyAlignment="0" applyProtection="0"/>
    <xf numFmtId="0" fontId="14" fillId="5" borderId="13" applyNumberFormat="0" applyAlignment="0" applyProtection="0"/>
    <xf numFmtId="0" fontId="15" fillId="6" borderId="0" applyNumberFormat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7" borderId="17" applyNumberFormat="0" applyFont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44" fontId="6" fillId="0" borderId="0" xfId="1" applyFont="1" applyBorder="1"/>
    <xf numFmtId="0" fontId="6" fillId="0" borderId="5" xfId="0" applyFont="1" applyBorder="1"/>
    <xf numFmtId="2" fontId="5" fillId="3" borderId="0" xfId="0" applyNumberFormat="1" applyFont="1" applyFill="1" applyBorder="1" applyAlignment="1">
      <alignment horizontal="center"/>
    </xf>
    <xf numFmtId="2" fontId="21" fillId="8" borderId="0" xfId="0" applyNumberFormat="1" applyFont="1" applyFill="1" applyBorder="1" applyAlignment="1">
      <alignment horizontal="right"/>
    </xf>
    <xf numFmtId="44" fontId="21" fillId="8" borderId="0" xfId="1" applyFont="1" applyFill="1"/>
    <xf numFmtId="9" fontId="6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center"/>
    </xf>
    <xf numFmtId="44" fontId="22" fillId="0" borderId="5" xfId="1" applyFont="1" applyBorder="1" applyAlignment="1">
      <alignment vertical="center"/>
    </xf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953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809875" cy="8858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abSelected="1" topLeftCell="A4" zoomScale="85" zoomScaleNormal="85" workbookViewId="0">
      <selection activeCell="G4" sqref="G4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14062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">
        <v>97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98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">
        <v>99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6" t="s">
        <v>87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100</v>
      </c>
      <c r="D16" s="17"/>
      <c r="E16" s="17"/>
      <c r="F16" s="20">
        <f>2+F19+2</f>
        <v>43.5</v>
      </c>
      <c r="G16" s="21" t="s">
        <v>10</v>
      </c>
      <c r="H16" s="22">
        <f>2+H19+2</f>
        <v>44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101</v>
      </c>
      <c r="D17" s="17"/>
      <c r="E17" s="17"/>
      <c r="F17" s="18">
        <v>0.5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88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12</v>
      </c>
      <c r="D19" s="17"/>
      <c r="E19" s="17"/>
      <c r="F19" s="20">
        <v>39.5</v>
      </c>
      <c r="G19" s="21" t="s">
        <v>10</v>
      </c>
      <c r="H19" s="22">
        <v>40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24" t="s">
        <v>102</v>
      </c>
      <c r="D20" s="17"/>
      <c r="E20" s="17"/>
      <c r="F20" s="18">
        <v>1</v>
      </c>
      <c r="G20" s="23" t="s">
        <v>11</v>
      </c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14</v>
      </c>
      <c r="C23" s="25" t="s">
        <v>15</v>
      </c>
      <c r="D23" s="5" t="s">
        <v>16</v>
      </c>
      <c r="E23" s="26" t="s">
        <v>17</v>
      </c>
      <c r="F23" s="1" t="s">
        <v>18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19</v>
      </c>
      <c r="C25" s="27">
        <v>57</v>
      </c>
      <c r="D25" s="26" t="s">
        <v>20</v>
      </c>
      <c r="E25" s="28">
        <v>87</v>
      </c>
      <c r="F25" s="29">
        <f>+C25</f>
        <v>57</v>
      </c>
      <c r="G25" s="30" t="s">
        <v>20</v>
      </c>
      <c r="H25" s="30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21</v>
      </c>
      <c r="B26" s="3"/>
      <c r="C26" s="31">
        <f>+F16</f>
        <v>43.5</v>
      </c>
      <c r="D26" s="32" t="s">
        <v>20</v>
      </c>
      <c r="E26" s="31">
        <f>+H16</f>
        <v>44</v>
      </c>
      <c r="F26" s="33">
        <f>+E26</f>
        <v>44</v>
      </c>
      <c r="G26" s="33" t="s">
        <v>20</v>
      </c>
      <c r="H26" s="33">
        <f>+C26</f>
        <v>43.5</v>
      </c>
      <c r="I26" s="34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22</v>
      </c>
      <c r="B27" s="35"/>
      <c r="C27" s="36">
        <f>+C25/C26</f>
        <v>1.3103448275862069</v>
      </c>
      <c r="D27" s="37"/>
      <c r="E27" s="36">
        <f>+E25/E26</f>
        <v>1.9772727272727273</v>
      </c>
      <c r="F27" s="36">
        <f>+F25/F26</f>
        <v>1.2954545454545454</v>
      </c>
      <c r="G27" s="37"/>
      <c r="H27" s="36">
        <f>+H25/H26</f>
        <v>2</v>
      </c>
      <c r="I27" s="34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23</v>
      </c>
      <c r="B28" s="38"/>
      <c r="C28" s="39"/>
      <c r="D28" s="40">
        <v>2</v>
      </c>
      <c r="E28" s="41"/>
      <c r="F28" s="42"/>
      <c r="G28" s="43">
        <v>2</v>
      </c>
      <c r="H28" s="44" t="s">
        <v>24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9" t="s">
        <v>25</v>
      </c>
      <c r="B30" s="29" t="s">
        <v>90</v>
      </c>
      <c r="D30" s="45" t="s">
        <v>26</v>
      </c>
      <c r="E30" s="46">
        <f>+F30/1000</f>
        <v>10.375999999999999</v>
      </c>
      <c r="F30" s="80">
        <v>10376</v>
      </c>
      <c r="G30" s="1" t="s">
        <v>27</v>
      </c>
      <c r="H30" s="47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8" t="s">
        <v>28</v>
      </c>
      <c r="E31" s="46">
        <f>+H30*E30</f>
        <v>5.1879999999999997</v>
      </c>
      <c r="H31" s="47"/>
      <c r="I31" s="34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8" t="s">
        <v>29</v>
      </c>
      <c r="E32" s="49">
        <f>+E30-E31</f>
        <v>5.1879999999999997</v>
      </c>
      <c r="I32" s="34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5" t="s">
        <v>31</v>
      </c>
      <c r="F33" s="25" t="s">
        <v>32</v>
      </c>
      <c r="G33" s="25" t="s">
        <v>32</v>
      </c>
      <c r="H33" s="25" t="s">
        <v>32</v>
      </c>
      <c r="I33" s="34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5" t="s">
        <v>33</v>
      </c>
      <c r="E34" s="50">
        <f>+E32</f>
        <v>5.1879999999999997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5" t="s">
        <v>34</v>
      </c>
      <c r="E35" s="50">
        <f>+E34*1.1</f>
        <v>5.7068000000000003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5"/>
      <c r="C37" s="34"/>
      <c r="E37" s="10" t="s">
        <v>35</v>
      </c>
      <c r="F37" s="11" t="s">
        <v>36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37</v>
      </c>
      <c r="C38" s="51">
        <v>2</v>
      </c>
      <c r="D38" s="52" t="s">
        <v>38</v>
      </c>
      <c r="E38" s="13"/>
      <c r="F38" s="14" t="s">
        <v>39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D39" s="1" t="s">
        <v>40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B40" s="5"/>
      <c r="C40" s="53">
        <f>+B48/F17</f>
        <v>400</v>
      </c>
      <c r="D40" s="28">
        <v>300</v>
      </c>
      <c r="F40" s="48" t="s">
        <v>42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43</v>
      </c>
      <c r="C41" s="38">
        <f>+C40+D40</f>
        <v>700</v>
      </c>
      <c r="F41" s="48" t="s">
        <v>44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45</v>
      </c>
      <c r="C42" s="38">
        <f>+C41/C38</f>
        <v>350</v>
      </c>
      <c r="F42" s="48" t="s">
        <v>46</v>
      </c>
      <c r="G42" s="27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5"/>
      <c r="F43" s="45" t="s">
        <v>47</v>
      </c>
      <c r="G43" s="27">
        <f>+C40/1000</f>
        <v>0.4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4"/>
      <c r="F44" s="48" t="s">
        <v>48</v>
      </c>
      <c r="G44" s="51">
        <f>+C41*F17</f>
        <v>350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49</v>
      </c>
      <c r="C46" s="29">
        <f>+C42*C38</f>
        <v>700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R47"/>
    </row>
    <row r="48" spans="1:19" ht="15.75" x14ac:dyDescent="0.3">
      <c r="A48" s="4" t="s">
        <v>50</v>
      </c>
      <c r="B48" s="25">
        <v>200</v>
      </c>
      <c r="C48" s="3"/>
      <c r="D48" s="29" t="s">
        <v>51</v>
      </c>
      <c r="E48" s="29" t="s">
        <v>52</v>
      </c>
      <c r="F48" s="29" t="s">
        <v>53</v>
      </c>
      <c r="G48" s="29" t="s">
        <v>54</v>
      </c>
      <c r="H48" s="29" t="s">
        <v>55</v>
      </c>
      <c r="R48"/>
    </row>
    <row r="49" spans="1:23" ht="15.75" x14ac:dyDescent="0.3">
      <c r="A49" s="55" t="s">
        <v>57</v>
      </c>
      <c r="B49" s="56"/>
      <c r="C49" s="3"/>
      <c r="D49" s="25">
        <v>2</v>
      </c>
      <c r="E49" s="25">
        <v>1</v>
      </c>
      <c r="F49" s="25" t="s">
        <v>58</v>
      </c>
      <c r="G49" s="34">
        <f>165+135</f>
        <v>300</v>
      </c>
      <c r="H49" s="34">
        <f>+(D49*E49)*G49</f>
        <v>600</v>
      </c>
      <c r="R49"/>
    </row>
    <row r="50" spans="1:23" ht="15.75" x14ac:dyDescent="0.3">
      <c r="A50" s="56" t="s">
        <v>62</v>
      </c>
      <c r="B50" s="57">
        <f>+E34*C42</f>
        <v>1815.8</v>
      </c>
      <c r="C50" s="3"/>
      <c r="D50" s="25">
        <v>1</v>
      </c>
      <c r="E50" s="25">
        <v>1</v>
      </c>
      <c r="F50" s="25" t="s">
        <v>63</v>
      </c>
      <c r="G50" s="34">
        <v>300</v>
      </c>
      <c r="H50" s="34">
        <f>+(D50*E50)*G50</f>
        <v>300</v>
      </c>
      <c r="R50"/>
    </row>
    <row r="51" spans="1:23" ht="15.75" x14ac:dyDescent="0.3">
      <c r="A51" s="56" t="s">
        <v>13</v>
      </c>
      <c r="B51" s="57">
        <f>+H60</f>
        <v>4632.5219999999999</v>
      </c>
      <c r="C51" s="3"/>
      <c r="D51" s="25">
        <v>1</v>
      </c>
      <c r="E51" s="25">
        <v>1</v>
      </c>
      <c r="F51" s="25" t="s">
        <v>103</v>
      </c>
      <c r="G51" s="34">
        <v>300</v>
      </c>
      <c r="H51" s="34">
        <f t="shared" ref="H51:H54" si="0">+(D51*E51)*G51</f>
        <v>300</v>
      </c>
      <c r="R51"/>
    </row>
    <row r="52" spans="1:23" ht="16.5" x14ac:dyDescent="0.3">
      <c r="A52" s="56"/>
      <c r="B52" s="57"/>
      <c r="C52" s="3"/>
      <c r="D52" s="25">
        <v>0</v>
      </c>
      <c r="E52" s="25">
        <v>0</v>
      </c>
      <c r="F52" s="25" t="s">
        <v>93</v>
      </c>
      <c r="G52" s="34">
        <v>200</v>
      </c>
      <c r="H52" s="34">
        <f t="shared" si="0"/>
        <v>0</v>
      </c>
      <c r="I52" s="59"/>
      <c r="R52"/>
    </row>
    <row r="53" spans="1:23" ht="16.5" x14ac:dyDescent="0.3">
      <c r="A53" s="56" t="s">
        <v>30</v>
      </c>
      <c r="B53" s="57">
        <v>400</v>
      </c>
      <c r="C53" s="3"/>
      <c r="D53" s="25">
        <v>1</v>
      </c>
      <c r="E53" s="25">
        <f>+B48*1.1</f>
        <v>220.00000000000003</v>
      </c>
      <c r="F53" s="25" t="s">
        <v>65</v>
      </c>
      <c r="G53" s="34">
        <v>12</v>
      </c>
      <c r="H53" s="34">
        <f t="shared" si="0"/>
        <v>2640.0000000000005</v>
      </c>
      <c r="I53" s="59"/>
      <c r="R53"/>
    </row>
    <row r="54" spans="1:23" ht="15.75" x14ac:dyDescent="0.3">
      <c r="A54" s="60" t="s">
        <v>68</v>
      </c>
      <c r="B54" s="57">
        <f>75*1.2</f>
        <v>90</v>
      </c>
      <c r="C54" s="3" t="s">
        <v>69</v>
      </c>
      <c r="D54" s="25">
        <v>1</v>
      </c>
      <c r="E54" s="25">
        <v>1</v>
      </c>
      <c r="F54" s="25" t="s">
        <v>66</v>
      </c>
      <c r="G54" s="34">
        <v>135</v>
      </c>
      <c r="H54" s="34">
        <f t="shared" si="0"/>
        <v>135</v>
      </c>
      <c r="R54"/>
    </row>
    <row r="55" spans="1:23" ht="15.75" x14ac:dyDescent="0.3">
      <c r="A55" s="60" t="s">
        <v>104</v>
      </c>
      <c r="B55" s="57">
        <f>50*6</f>
        <v>300</v>
      </c>
      <c r="C55" s="3"/>
      <c r="D55" s="25">
        <v>1</v>
      </c>
      <c r="E55" s="25">
        <v>1</v>
      </c>
      <c r="F55" s="25" t="s">
        <v>70</v>
      </c>
      <c r="G55" s="34">
        <v>135</v>
      </c>
      <c r="H55" s="34">
        <f>+(D55*E55)*G55</f>
        <v>135</v>
      </c>
      <c r="R55"/>
    </row>
    <row r="56" spans="1:23" ht="15.75" x14ac:dyDescent="0.3">
      <c r="A56" s="60" t="s">
        <v>72</v>
      </c>
      <c r="B56" s="57">
        <f>65*4</f>
        <v>260</v>
      </c>
      <c r="D56" s="25">
        <v>0</v>
      </c>
      <c r="E56" s="25">
        <v>0</v>
      </c>
      <c r="F56" s="25" t="s">
        <v>89</v>
      </c>
      <c r="G56" s="34">
        <f>120+120</f>
        <v>240</v>
      </c>
      <c r="H56" s="34">
        <f>+(D56*E56)*G56</f>
        <v>0</v>
      </c>
      <c r="R56"/>
    </row>
    <row r="57" spans="1:23" ht="15.75" x14ac:dyDescent="0.3">
      <c r="A57" s="60" t="s">
        <v>96</v>
      </c>
      <c r="B57" s="57">
        <v>400</v>
      </c>
      <c r="D57" s="25">
        <v>0</v>
      </c>
      <c r="E57" s="25">
        <v>0</v>
      </c>
      <c r="F57" s="25" t="s">
        <v>73</v>
      </c>
      <c r="G57" s="34">
        <v>1350</v>
      </c>
      <c r="H57" s="34">
        <f>+(D57*E57)*G57</f>
        <v>0</v>
      </c>
      <c r="Q57"/>
      <c r="R57"/>
    </row>
    <row r="58" spans="1:23" ht="15.75" x14ac:dyDescent="0.3">
      <c r="A58" s="60" t="s">
        <v>71</v>
      </c>
      <c r="B58" s="57">
        <v>200</v>
      </c>
      <c r="D58" s="25">
        <v>1</v>
      </c>
      <c r="E58" s="25">
        <v>1</v>
      </c>
      <c r="F58" s="3" t="s">
        <v>75</v>
      </c>
      <c r="G58" s="34">
        <f>+E81</f>
        <v>522.52199999999993</v>
      </c>
      <c r="H58" s="34">
        <f>+(D58*E58)*G58</f>
        <v>522.52199999999993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55" t="s">
        <v>74</v>
      </c>
      <c r="B59" s="61">
        <f>SUM(B50:B54)</f>
        <v>6938.3220000000001</v>
      </c>
      <c r="C59" s="3"/>
      <c r="D59" s="25"/>
      <c r="E59" s="25"/>
      <c r="F59" s="3"/>
      <c r="G59" s="3"/>
      <c r="H59" s="34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62"/>
      <c r="C60" s="3"/>
      <c r="D60" s="3"/>
      <c r="E60" s="3"/>
      <c r="F60" s="3"/>
      <c r="G60" s="63" t="s">
        <v>77</v>
      </c>
      <c r="H60" s="34">
        <f>SUM(H49:H59)</f>
        <v>4632.5219999999999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6">
        <f>+B59/B48</f>
        <v>34.691609999999997</v>
      </c>
      <c r="C61" s="4" t="s">
        <v>76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3" t="s">
        <v>95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63" t="s">
        <v>79</v>
      </c>
      <c r="H63" s="7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78</v>
      </c>
      <c r="B64" s="3"/>
      <c r="C64" s="3"/>
      <c r="E64" s="36"/>
      <c r="G64" s="45" t="s">
        <v>79</v>
      </c>
      <c r="H64" s="77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80</v>
      </c>
      <c r="C65" s="29" t="s">
        <v>81</v>
      </c>
      <c r="D65" s="3"/>
      <c r="E65" s="3"/>
      <c r="F65" s="3"/>
      <c r="G65" s="78" t="s">
        <v>83</v>
      </c>
      <c r="H65" s="7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5" t="s">
        <v>82</v>
      </c>
      <c r="B66" s="56"/>
      <c r="C66" s="3"/>
      <c r="D66" s="3"/>
      <c r="E66" s="3"/>
      <c r="F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6" t="s">
        <v>62</v>
      </c>
      <c r="B67" s="57">
        <f>+E35*C42</f>
        <v>1997.38</v>
      </c>
      <c r="C67" s="64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6" t="s">
        <v>13</v>
      </c>
      <c r="B68" s="57">
        <f>+H60*H63</f>
        <v>8106.9134999999997</v>
      </c>
      <c r="C68" s="64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6" t="str">
        <f t="shared" ref="A69:A74" si="2">+A53</f>
        <v>Tabla de suaje</v>
      </c>
      <c r="B69" s="57">
        <f>+B53*H62</f>
        <v>600</v>
      </c>
      <c r="C69" s="64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6" t="str">
        <f t="shared" si="2"/>
        <v>Remaches</v>
      </c>
      <c r="B70" s="57">
        <f>+B54*H62</f>
        <v>135</v>
      </c>
      <c r="C70" s="64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6" t="str">
        <f t="shared" si="2"/>
        <v>Base Cartón Gris</v>
      </c>
      <c r="B71" s="57">
        <f>+B55*H62</f>
        <v>450</v>
      </c>
      <c r="C71" s="64"/>
      <c r="F71" s="65" t="s">
        <v>84</v>
      </c>
      <c r="G71" s="36">
        <f>+B61</f>
        <v>34.691609999999997</v>
      </c>
      <c r="H71" s="66">
        <f>+G71*C46</f>
        <v>24284.126999999997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6" t="str">
        <f t="shared" si="2"/>
        <v>Listón</v>
      </c>
      <c r="B72" s="57">
        <f>+B56*H62</f>
        <v>390</v>
      </c>
      <c r="C72" s="64"/>
      <c r="F72" s="65" t="s">
        <v>85</v>
      </c>
      <c r="G72" s="36">
        <f>+C75</f>
        <v>62.8964675</v>
      </c>
      <c r="H72" s="66">
        <f>+G72*C46</f>
        <v>44027.527249999999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6" t="str">
        <f t="shared" si="2"/>
        <v>Empaque</v>
      </c>
      <c r="B73" s="57">
        <f>+B57*H62</f>
        <v>600</v>
      </c>
      <c r="C73" s="67"/>
      <c r="F73" s="73" t="s">
        <v>86</v>
      </c>
      <c r="G73" s="68">
        <f>+G72-G71</f>
        <v>28.204857500000003</v>
      </c>
      <c r="H73" s="66">
        <f>+G73*C46</f>
        <v>19743.400250000002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6" t="str">
        <f t="shared" si="2"/>
        <v>Mensajeria</v>
      </c>
      <c r="B74" s="57">
        <f>+B58*H62</f>
        <v>300</v>
      </c>
      <c r="C74" s="67"/>
      <c r="E74" s="7"/>
      <c r="G74" s="74" t="s">
        <v>94</v>
      </c>
      <c r="H74" s="75">
        <f>+(B75/100)*2.5</f>
        <v>314.48233749999997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6.5" x14ac:dyDescent="0.3">
      <c r="A75" s="55" t="s">
        <v>74</v>
      </c>
      <c r="B75" s="61">
        <f>SUM(B66:B74)</f>
        <v>12579.2935</v>
      </c>
      <c r="C75" s="68">
        <f>+B75/B48</f>
        <v>62.8964675</v>
      </c>
      <c r="D75" s="69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5"/>
    </row>
    <row r="78" spans="1:23" ht="16.5" thickBot="1" x14ac:dyDescent="0.35">
      <c r="A78" s="5" t="s">
        <v>92</v>
      </c>
      <c r="H78"/>
    </row>
    <row r="79" spans="1:23" ht="15.75" x14ac:dyDescent="0.3">
      <c r="A79" s="10" t="s">
        <v>56</v>
      </c>
      <c r="B79" s="11"/>
      <c r="C79" s="11"/>
      <c r="D79" s="11"/>
      <c r="E79" s="11"/>
      <c r="F79" s="11"/>
      <c r="G79" s="12"/>
      <c r="H79"/>
    </row>
    <row r="80" spans="1:23" ht="15.75" x14ac:dyDescent="0.3">
      <c r="A80" s="20">
        <f>+F16</f>
        <v>43.5</v>
      </c>
      <c r="B80" s="21">
        <f>+H16</f>
        <v>44</v>
      </c>
      <c r="C80" s="7" t="s">
        <v>59</v>
      </c>
      <c r="D80" s="21" t="s">
        <v>60</v>
      </c>
      <c r="E80" s="7" t="s">
        <v>61</v>
      </c>
      <c r="F80" s="23" t="s">
        <v>64</v>
      </c>
      <c r="G80" s="8"/>
      <c r="H80"/>
    </row>
    <row r="81" spans="1:18" ht="15.75" x14ac:dyDescent="0.3">
      <c r="A81" s="20">
        <f>0.435*0.44*C41</f>
        <v>133.97999999999999</v>
      </c>
      <c r="B81" s="58">
        <v>3.9</v>
      </c>
      <c r="C81" s="21">
        <f>+A81*B81</f>
        <v>522.52199999999993</v>
      </c>
      <c r="D81" s="58">
        <v>0</v>
      </c>
      <c r="E81" s="58">
        <f>+C81+D81</f>
        <v>522.52199999999993</v>
      </c>
      <c r="F81" s="71">
        <v>500</v>
      </c>
      <c r="G81" s="72" t="s">
        <v>91</v>
      </c>
      <c r="H81"/>
    </row>
    <row r="82" spans="1:18" ht="15.75" x14ac:dyDescent="0.3">
      <c r="A82" s="6"/>
      <c r="B82" s="23"/>
      <c r="C82" s="7"/>
      <c r="D82" s="21"/>
      <c r="E82" s="58">
        <f>+E81/8</f>
        <v>65.315249999999992</v>
      </c>
      <c r="F82" s="7"/>
      <c r="G82" s="8"/>
      <c r="H82"/>
      <c r="J82" s="70"/>
    </row>
    <row r="83" spans="1:18" ht="15.75" x14ac:dyDescent="0.3">
      <c r="A83" s="20">
        <f>+A80</f>
        <v>43.5</v>
      </c>
      <c r="B83" s="58">
        <f>+B80</f>
        <v>44</v>
      </c>
      <c r="C83" s="21"/>
      <c r="D83" s="58"/>
      <c r="E83" s="58"/>
      <c r="F83" s="23" t="s">
        <v>67</v>
      </c>
      <c r="G83" s="8"/>
      <c r="H83"/>
    </row>
    <row r="84" spans="1:18" ht="15.75" x14ac:dyDescent="0.3">
      <c r="A84" s="20">
        <f>0.42*0.475*C42</f>
        <v>69.824999999999989</v>
      </c>
      <c r="B84" s="58">
        <v>2.2999999999999998</v>
      </c>
      <c r="C84" s="21">
        <f>+A84*B84</f>
        <v>160.59749999999997</v>
      </c>
      <c r="D84" s="58">
        <v>350</v>
      </c>
      <c r="E84" s="58">
        <f>+C84+D84</f>
        <v>510.59749999999997</v>
      </c>
      <c r="F84" s="71">
        <v>1500</v>
      </c>
      <c r="G84" s="72" t="s">
        <v>91</v>
      </c>
      <c r="H84"/>
    </row>
    <row r="85" spans="1:18" ht="16.5" thickBot="1" x14ac:dyDescent="0.35">
      <c r="A85" s="13"/>
      <c r="B85" s="14"/>
      <c r="C85" s="14"/>
      <c r="D85" s="14"/>
      <c r="E85" s="14"/>
      <c r="F85" s="14"/>
      <c r="G85" s="15"/>
      <c r="H85"/>
    </row>
    <row r="86" spans="1:18" ht="15.75" x14ac:dyDescent="0.3">
      <c r="H86"/>
    </row>
    <row r="88" spans="1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  <row r="97" spans="10:18" ht="16.5" x14ac:dyDescent="0.3">
      <c r="J97" s="59"/>
      <c r="K97" s="59"/>
      <c r="L97" s="59"/>
      <c r="M97" s="59"/>
      <c r="N97" s="59"/>
      <c r="O97" s="59"/>
      <c r="P97" s="59"/>
      <c r="Q97" s="59"/>
      <c r="R97" s="59"/>
    </row>
  </sheetData>
  <pageMargins left="0.70866141732283472" right="0.70866141732283472" top="0.74803149606299213" bottom="0.74803149606299213" header="0.31496062992125984" footer="0.31496062992125984"/>
  <pageSetup scale="5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opLeftCell="A49" zoomScale="85" zoomScaleNormal="85" workbookViewId="0">
      <selection activeCell="B58" sqref="B5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14062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">
        <v>97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98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">
        <v>99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6" t="s">
        <v>87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100</v>
      </c>
      <c r="D16" s="17"/>
      <c r="E16" s="17"/>
      <c r="F16" s="20">
        <f>2+F19+2</f>
        <v>43.5</v>
      </c>
      <c r="G16" s="21" t="s">
        <v>10</v>
      </c>
      <c r="H16" s="22">
        <f>2+H19+2</f>
        <v>44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101</v>
      </c>
      <c r="D17" s="17"/>
      <c r="E17" s="17"/>
      <c r="F17" s="18">
        <v>0.5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88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12</v>
      </c>
      <c r="D19" s="17"/>
      <c r="E19" s="17"/>
      <c r="F19" s="20">
        <v>39.5</v>
      </c>
      <c r="G19" s="21" t="s">
        <v>10</v>
      </c>
      <c r="H19" s="22">
        <v>40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24" t="s">
        <v>102</v>
      </c>
      <c r="D20" s="17"/>
      <c r="E20" s="17"/>
      <c r="F20" s="18">
        <v>1</v>
      </c>
      <c r="G20" s="23" t="s">
        <v>11</v>
      </c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14</v>
      </c>
      <c r="C23" s="25" t="s">
        <v>15</v>
      </c>
      <c r="D23" s="5" t="s">
        <v>16</v>
      </c>
      <c r="E23" s="26" t="s">
        <v>17</v>
      </c>
      <c r="F23" s="1" t="s">
        <v>18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19</v>
      </c>
      <c r="C25" s="27">
        <v>57</v>
      </c>
      <c r="D25" s="26" t="s">
        <v>20</v>
      </c>
      <c r="E25" s="28">
        <v>87</v>
      </c>
      <c r="F25" s="29">
        <f>+C25</f>
        <v>57</v>
      </c>
      <c r="G25" s="30" t="s">
        <v>20</v>
      </c>
      <c r="H25" s="30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21</v>
      </c>
      <c r="B26" s="3"/>
      <c r="C26" s="31">
        <f>+F16</f>
        <v>43.5</v>
      </c>
      <c r="D26" s="32" t="s">
        <v>20</v>
      </c>
      <c r="E26" s="31">
        <f>+H16</f>
        <v>44</v>
      </c>
      <c r="F26" s="33">
        <f>+E26</f>
        <v>44</v>
      </c>
      <c r="G26" s="33" t="s">
        <v>20</v>
      </c>
      <c r="H26" s="33">
        <f>+C26</f>
        <v>43.5</v>
      </c>
      <c r="I26" s="34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22</v>
      </c>
      <c r="B27" s="35"/>
      <c r="C27" s="36">
        <f>+C25/C26</f>
        <v>1.3103448275862069</v>
      </c>
      <c r="D27" s="37"/>
      <c r="E27" s="36">
        <f>+E25/E26</f>
        <v>1.9772727272727273</v>
      </c>
      <c r="F27" s="36">
        <f>+F25/F26</f>
        <v>1.2954545454545454</v>
      </c>
      <c r="G27" s="37"/>
      <c r="H27" s="36">
        <f>+H25/H26</f>
        <v>2</v>
      </c>
      <c r="I27" s="34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23</v>
      </c>
      <c r="B28" s="38"/>
      <c r="C28" s="39"/>
      <c r="D28" s="40">
        <v>2</v>
      </c>
      <c r="E28" s="41"/>
      <c r="F28" s="42"/>
      <c r="G28" s="43">
        <v>2</v>
      </c>
      <c r="H28" s="44" t="s">
        <v>24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9" t="s">
        <v>25</v>
      </c>
      <c r="B30" s="29" t="s">
        <v>90</v>
      </c>
      <c r="D30" s="45" t="s">
        <v>26</v>
      </c>
      <c r="E30" s="46">
        <f>+F30/1000</f>
        <v>10.375999999999999</v>
      </c>
      <c r="F30" s="80">
        <v>10376</v>
      </c>
      <c r="G30" s="1" t="s">
        <v>27</v>
      </c>
      <c r="H30" s="47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8" t="s">
        <v>28</v>
      </c>
      <c r="E31" s="46">
        <f>+H30*E30</f>
        <v>5.1879999999999997</v>
      </c>
      <c r="H31" s="47"/>
      <c r="I31" s="34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8" t="s">
        <v>29</v>
      </c>
      <c r="E32" s="49">
        <f>+E30-E31</f>
        <v>5.1879999999999997</v>
      </c>
      <c r="I32" s="34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5" t="s">
        <v>31</v>
      </c>
      <c r="F33" s="25" t="s">
        <v>32</v>
      </c>
      <c r="G33" s="25" t="s">
        <v>32</v>
      </c>
      <c r="H33" s="25" t="s">
        <v>32</v>
      </c>
      <c r="I33" s="34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5" t="s">
        <v>33</v>
      </c>
      <c r="E34" s="50">
        <f>+E32</f>
        <v>5.1879999999999997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5" t="s">
        <v>34</v>
      </c>
      <c r="E35" s="50">
        <f>+E34*1.1</f>
        <v>5.7068000000000003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5"/>
      <c r="C37" s="34"/>
      <c r="E37" s="10" t="s">
        <v>35</v>
      </c>
      <c r="F37" s="11" t="s">
        <v>36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37</v>
      </c>
      <c r="C38" s="51">
        <v>2</v>
      </c>
      <c r="D38" s="52" t="s">
        <v>38</v>
      </c>
      <c r="E38" s="13"/>
      <c r="F38" s="14" t="s">
        <v>39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D39" s="1" t="s">
        <v>40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B40" s="5"/>
      <c r="C40" s="53">
        <f>+B48/F17</f>
        <v>200</v>
      </c>
      <c r="D40" s="28">
        <v>300</v>
      </c>
      <c r="F40" s="48" t="s">
        <v>42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43</v>
      </c>
      <c r="C41" s="38">
        <f>+C40+D40</f>
        <v>500</v>
      </c>
      <c r="F41" s="48" t="s">
        <v>44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45</v>
      </c>
      <c r="C42" s="38">
        <f>+C41/C38</f>
        <v>250</v>
      </c>
      <c r="F42" s="48" t="s">
        <v>46</v>
      </c>
      <c r="G42" s="27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5"/>
      <c r="F43" s="45" t="s">
        <v>47</v>
      </c>
      <c r="G43" s="27">
        <f>+C40/1000</f>
        <v>0.2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4"/>
      <c r="F44" s="48" t="s">
        <v>48</v>
      </c>
      <c r="G44" s="51">
        <f>+C41*F17</f>
        <v>250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49</v>
      </c>
      <c r="C46" s="29">
        <f>+C42*C38</f>
        <v>500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R47"/>
    </row>
    <row r="48" spans="1:19" ht="15.75" x14ac:dyDescent="0.3">
      <c r="A48" s="4" t="s">
        <v>50</v>
      </c>
      <c r="B48" s="25">
        <v>100</v>
      </c>
      <c r="C48" s="3"/>
      <c r="D48" s="29" t="s">
        <v>51</v>
      </c>
      <c r="E48" s="29" t="s">
        <v>52</v>
      </c>
      <c r="F48" s="29" t="s">
        <v>53</v>
      </c>
      <c r="G48" s="29" t="s">
        <v>54</v>
      </c>
      <c r="H48" s="29" t="s">
        <v>55</v>
      </c>
      <c r="R48"/>
    </row>
    <row r="49" spans="1:23" ht="15.75" x14ac:dyDescent="0.3">
      <c r="A49" s="55" t="s">
        <v>57</v>
      </c>
      <c r="B49" s="56"/>
      <c r="C49" s="3"/>
      <c r="D49" s="25">
        <v>2</v>
      </c>
      <c r="E49" s="25">
        <v>1</v>
      </c>
      <c r="F49" s="25" t="s">
        <v>58</v>
      </c>
      <c r="G49" s="34">
        <f>165+135</f>
        <v>300</v>
      </c>
      <c r="H49" s="34">
        <f>+(D49*E49)*G49</f>
        <v>600</v>
      </c>
      <c r="R49"/>
    </row>
    <row r="50" spans="1:23" ht="15.75" x14ac:dyDescent="0.3">
      <c r="A50" s="56" t="s">
        <v>62</v>
      </c>
      <c r="B50" s="57">
        <f>+E34*C42</f>
        <v>1297</v>
      </c>
      <c r="C50" s="3"/>
      <c r="D50" s="25">
        <v>1</v>
      </c>
      <c r="E50" s="25">
        <v>1</v>
      </c>
      <c r="F50" s="25" t="s">
        <v>63</v>
      </c>
      <c r="G50" s="34">
        <v>300</v>
      </c>
      <c r="H50" s="34">
        <f>+(D50*E50)*G50</f>
        <v>300</v>
      </c>
      <c r="R50"/>
    </row>
    <row r="51" spans="1:23" ht="15.75" x14ac:dyDescent="0.3">
      <c r="A51" s="56" t="s">
        <v>13</v>
      </c>
      <c r="B51" s="57">
        <f>+H60</f>
        <v>3400</v>
      </c>
      <c r="C51" s="3"/>
      <c r="D51" s="25">
        <v>1</v>
      </c>
      <c r="E51" s="25">
        <v>1</v>
      </c>
      <c r="F51" s="25" t="s">
        <v>103</v>
      </c>
      <c r="G51" s="34">
        <v>300</v>
      </c>
      <c r="H51" s="34">
        <f t="shared" ref="H51:H54" si="0">+(D51*E51)*G51</f>
        <v>300</v>
      </c>
      <c r="R51"/>
    </row>
    <row r="52" spans="1:23" ht="16.5" x14ac:dyDescent="0.3">
      <c r="A52" s="56"/>
      <c r="B52" s="57"/>
      <c r="C52" s="3"/>
      <c r="D52" s="25">
        <v>0</v>
      </c>
      <c r="E52" s="25">
        <v>0</v>
      </c>
      <c r="F52" s="25" t="s">
        <v>93</v>
      </c>
      <c r="G52" s="34">
        <v>200</v>
      </c>
      <c r="H52" s="34">
        <f t="shared" si="0"/>
        <v>0</v>
      </c>
      <c r="I52" s="59"/>
      <c r="R52"/>
    </row>
    <row r="53" spans="1:23" ht="16.5" x14ac:dyDescent="0.3">
      <c r="A53" s="56" t="s">
        <v>30</v>
      </c>
      <c r="B53" s="57">
        <v>400</v>
      </c>
      <c r="C53" s="3"/>
      <c r="D53" s="25">
        <v>1</v>
      </c>
      <c r="E53" s="25">
        <f>+B48*1.1</f>
        <v>110.00000000000001</v>
      </c>
      <c r="F53" s="25" t="s">
        <v>65</v>
      </c>
      <c r="G53" s="34">
        <v>13</v>
      </c>
      <c r="H53" s="34">
        <f t="shared" si="0"/>
        <v>1430.0000000000002</v>
      </c>
      <c r="I53" s="59"/>
      <c r="R53"/>
    </row>
    <row r="54" spans="1:23" ht="15.75" x14ac:dyDescent="0.3">
      <c r="A54" s="60" t="s">
        <v>68</v>
      </c>
      <c r="B54" s="57">
        <f>75*1.2</f>
        <v>90</v>
      </c>
      <c r="C54" s="3" t="s">
        <v>69</v>
      </c>
      <c r="D54" s="25">
        <v>1</v>
      </c>
      <c r="E54" s="25">
        <v>1</v>
      </c>
      <c r="F54" s="25" t="s">
        <v>66</v>
      </c>
      <c r="G54" s="34">
        <v>135</v>
      </c>
      <c r="H54" s="34">
        <f t="shared" si="0"/>
        <v>135</v>
      </c>
      <c r="R54"/>
    </row>
    <row r="55" spans="1:23" ht="15.75" x14ac:dyDescent="0.3">
      <c r="A55" s="60" t="s">
        <v>104</v>
      </c>
      <c r="B55" s="57">
        <f>50*5</f>
        <v>250</v>
      </c>
      <c r="C55" s="3"/>
      <c r="D55" s="25">
        <v>1</v>
      </c>
      <c r="E55" s="25">
        <v>1</v>
      </c>
      <c r="F55" s="25" t="s">
        <v>70</v>
      </c>
      <c r="G55" s="34">
        <v>135</v>
      </c>
      <c r="H55" s="34">
        <f>+(D55*E55)*G55</f>
        <v>135</v>
      </c>
      <c r="R55"/>
    </row>
    <row r="56" spans="1:23" ht="15.75" x14ac:dyDescent="0.3">
      <c r="A56" s="60" t="s">
        <v>72</v>
      </c>
      <c r="B56" s="57">
        <f>65*2</f>
        <v>130</v>
      </c>
      <c r="D56" s="25">
        <v>0</v>
      </c>
      <c r="E56" s="25">
        <v>0</v>
      </c>
      <c r="F56" s="25" t="s">
        <v>89</v>
      </c>
      <c r="G56" s="34">
        <f>120+120</f>
        <v>240</v>
      </c>
      <c r="H56" s="34">
        <f>+(D56*E56)*G56</f>
        <v>0</v>
      </c>
      <c r="R56"/>
    </row>
    <row r="57" spans="1:23" ht="15.75" x14ac:dyDescent="0.3">
      <c r="A57" s="60" t="s">
        <v>96</v>
      </c>
      <c r="B57" s="57">
        <v>300</v>
      </c>
      <c r="D57" s="25">
        <v>0</v>
      </c>
      <c r="E57" s="25">
        <v>0</v>
      </c>
      <c r="F57" s="25" t="s">
        <v>73</v>
      </c>
      <c r="G57" s="34">
        <v>1350</v>
      </c>
      <c r="H57" s="34">
        <f>+(D57*E57)*G57</f>
        <v>0</v>
      </c>
      <c r="Q57"/>
      <c r="R57"/>
    </row>
    <row r="58" spans="1:23" ht="15.75" x14ac:dyDescent="0.3">
      <c r="A58" s="60" t="s">
        <v>71</v>
      </c>
      <c r="B58" s="57">
        <v>200</v>
      </c>
      <c r="D58" s="25">
        <v>1</v>
      </c>
      <c r="E58" s="25">
        <v>1</v>
      </c>
      <c r="F58" s="3" t="s">
        <v>75</v>
      </c>
      <c r="G58" s="34">
        <f>+F81</f>
        <v>500</v>
      </c>
      <c r="H58" s="34">
        <f>+(D58*E58)*G58</f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55" t="s">
        <v>74</v>
      </c>
      <c r="B59" s="61">
        <f>SUM(B50:B54)</f>
        <v>5187</v>
      </c>
      <c r="C59" s="3"/>
      <c r="D59" s="25"/>
      <c r="E59" s="25"/>
      <c r="F59" s="3"/>
      <c r="G59" s="3"/>
      <c r="H59" s="34">
        <f t="shared" ref="H59" si="1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62"/>
      <c r="C60" s="3"/>
      <c r="D60" s="3"/>
      <c r="E60" s="3"/>
      <c r="F60" s="3"/>
      <c r="G60" s="63" t="s">
        <v>77</v>
      </c>
      <c r="H60" s="34">
        <f>SUM(H49:H59)</f>
        <v>3400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6">
        <f>+B59/B48</f>
        <v>51.87</v>
      </c>
      <c r="C61" s="4" t="s">
        <v>76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3" t="s">
        <v>95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63" t="s">
        <v>79</v>
      </c>
      <c r="H63" s="76">
        <v>1.75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78</v>
      </c>
      <c r="B64" s="3"/>
      <c r="C64" s="3"/>
      <c r="E64" s="36"/>
      <c r="G64" s="45" t="s">
        <v>79</v>
      </c>
      <c r="H64" s="77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80</v>
      </c>
      <c r="C65" s="29" t="s">
        <v>81</v>
      </c>
      <c r="D65" s="3"/>
      <c r="E65" s="3"/>
      <c r="F65" s="3"/>
      <c r="G65" s="78" t="s">
        <v>83</v>
      </c>
      <c r="H65" s="7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5" t="s">
        <v>82</v>
      </c>
      <c r="B66" s="56"/>
      <c r="C66" s="3"/>
      <c r="D66" s="3"/>
      <c r="E66" s="3"/>
      <c r="F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6" t="s">
        <v>62</v>
      </c>
      <c r="B67" s="57">
        <f>+E35*C42</f>
        <v>1426.7</v>
      </c>
      <c r="C67" s="64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6" t="s">
        <v>13</v>
      </c>
      <c r="B68" s="57">
        <f>+H60*H63</f>
        <v>5950</v>
      </c>
      <c r="C68" s="64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6" t="str">
        <f t="shared" ref="A69:A74" si="2">+A53</f>
        <v>Tabla de suaje</v>
      </c>
      <c r="B69" s="57">
        <f>+B53*H62</f>
        <v>600</v>
      </c>
      <c r="C69" s="64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6" t="str">
        <f t="shared" si="2"/>
        <v>Remaches</v>
      </c>
      <c r="B70" s="57">
        <f>+B54*H62</f>
        <v>135</v>
      </c>
      <c r="C70" s="64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6" t="str">
        <f t="shared" si="2"/>
        <v>Base Cartón Gris</v>
      </c>
      <c r="B71" s="57">
        <f>+B55*H62</f>
        <v>375</v>
      </c>
      <c r="C71" s="64"/>
      <c r="F71" s="65" t="s">
        <v>84</v>
      </c>
      <c r="G71" s="36">
        <f>+B61</f>
        <v>51.87</v>
      </c>
      <c r="H71" s="66">
        <f>+G71*C46</f>
        <v>25935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6" t="str">
        <f t="shared" si="2"/>
        <v>Listón</v>
      </c>
      <c r="B72" s="57">
        <f>+B56*H62</f>
        <v>195</v>
      </c>
      <c r="C72" s="64"/>
      <c r="F72" s="65" t="s">
        <v>85</v>
      </c>
      <c r="G72" s="36">
        <f>+C75</f>
        <v>94.317000000000007</v>
      </c>
      <c r="H72" s="66">
        <f>+G72*C46</f>
        <v>47158.5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6" t="str">
        <f t="shared" si="2"/>
        <v>Empaque</v>
      </c>
      <c r="B73" s="57">
        <f>+B57*H62</f>
        <v>450</v>
      </c>
      <c r="C73" s="67"/>
      <c r="F73" s="73" t="s">
        <v>86</v>
      </c>
      <c r="G73" s="68">
        <f>+G72-G71</f>
        <v>42.44700000000001</v>
      </c>
      <c r="H73" s="66">
        <f>+G73*C46</f>
        <v>21223.500000000004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6" t="str">
        <f t="shared" si="2"/>
        <v>Mensajeria</v>
      </c>
      <c r="B74" s="57">
        <f>+B58*H62</f>
        <v>300</v>
      </c>
      <c r="C74" s="67"/>
      <c r="E74" s="7"/>
      <c r="G74" s="74" t="s">
        <v>94</v>
      </c>
      <c r="H74" s="75">
        <f>+(B75/100)*2.5</f>
        <v>235.79250000000002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6.5" x14ac:dyDescent="0.3">
      <c r="A75" s="55" t="s">
        <v>74</v>
      </c>
      <c r="B75" s="61">
        <f>SUM(B66:B74)</f>
        <v>9431.7000000000007</v>
      </c>
      <c r="C75" s="68">
        <f>+B75/B48</f>
        <v>94.317000000000007</v>
      </c>
      <c r="D75" s="69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5"/>
    </row>
    <row r="78" spans="1:23" ht="16.5" thickBot="1" x14ac:dyDescent="0.35">
      <c r="A78" s="5" t="s">
        <v>92</v>
      </c>
      <c r="H78"/>
    </row>
    <row r="79" spans="1:23" ht="15.75" x14ac:dyDescent="0.3">
      <c r="A79" s="10" t="s">
        <v>56</v>
      </c>
      <c r="B79" s="11"/>
      <c r="C79" s="11"/>
      <c r="D79" s="11"/>
      <c r="E79" s="11"/>
      <c r="F79" s="11"/>
      <c r="G79" s="12"/>
      <c r="H79"/>
    </row>
    <row r="80" spans="1:23" ht="15.75" x14ac:dyDescent="0.3">
      <c r="A80" s="20">
        <f>+F16</f>
        <v>43.5</v>
      </c>
      <c r="B80" s="21">
        <f>+H16</f>
        <v>44</v>
      </c>
      <c r="C80" s="7" t="s">
        <v>59</v>
      </c>
      <c r="D80" s="21" t="s">
        <v>60</v>
      </c>
      <c r="E80" s="7" t="s">
        <v>61</v>
      </c>
      <c r="F80" s="23" t="s">
        <v>64</v>
      </c>
      <c r="G80" s="8"/>
      <c r="H80"/>
    </row>
    <row r="81" spans="1:18" ht="15.75" x14ac:dyDescent="0.3">
      <c r="A81" s="20">
        <f>0.435*0.44*C41</f>
        <v>95.699999999999989</v>
      </c>
      <c r="B81" s="58">
        <v>3.9</v>
      </c>
      <c r="C81" s="21">
        <f>+A81*B81</f>
        <v>373.22999999999996</v>
      </c>
      <c r="D81" s="58">
        <v>0</v>
      </c>
      <c r="E81" s="58">
        <f>+C81+D81</f>
        <v>373.22999999999996</v>
      </c>
      <c r="F81" s="71">
        <v>500</v>
      </c>
      <c r="G81" s="72" t="s">
        <v>91</v>
      </c>
      <c r="H81"/>
    </row>
    <row r="82" spans="1:18" ht="15.75" x14ac:dyDescent="0.3">
      <c r="A82" s="6"/>
      <c r="B82" s="23"/>
      <c r="C82" s="7"/>
      <c r="D82" s="21"/>
      <c r="E82" s="58">
        <f>+E81/8</f>
        <v>46.653749999999995</v>
      </c>
      <c r="F82" s="7"/>
      <c r="G82" s="8"/>
      <c r="H82"/>
      <c r="J82" s="70"/>
    </row>
    <row r="83" spans="1:18" ht="15.75" x14ac:dyDescent="0.3">
      <c r="A83" s="20">
        <f>+A80</f>
        <v>43.5</v>
      </c>
      <c r="B83" s="58">
        <f>+B80</f>
        <v>44</v>
      </c>
      <c r="C83" s="21"/>
      <c r="D83" s="58"/>
      <c r="E83" s="58"/>
      <c r="F83" s="23" t="s">
        <v>67</v>
      </c>
      <c r="G83" s="8"/>
      <c r="H83"/>
    </row>
    <row r="84" spans="1:18" ht="15.75" x14ac:dyDescent="0.3">
      <c r="A84" s="20">
        <f>0.42*0.475*C42</f>
        <v>49.874999999999993</v>
      </c>
      <c r="B84" s="58">
        <v>2.2999999999999998</v>
      </c>
      <c r="C84" s="21">
        <f>+A84*B84</f>
        <v>114.71249999999998</v>
      </c>
      <c r="D84" s="58">
        <v>350</v>
      </c>
      <c r="E84" s="58">
        <f>+C84+D84</f>
        <v>464.71249999999998</v>
      </c>
      <c r="F84" s="71">
        <v>1500</v>
      </c>
      <c r="G84" s="72" t="s">
        <v>91</v>
      </c>
      <c r="H84"/>
    </row>
    <row r="85" spans="1:18" ht="16.5" thickBot="1" x14ac:dyDescent="0.35">
      <c r="A85" s="13"/>
      <c r="B85" s="14"/>
      <c r="C85" s="14"/>
      <c r="D85" s="14"/>
      <c r="E85" s="14"/>
      <c r="F85" s="14"/>
      <c r="G85" s="15"/>
      <c r="H85"/>
    </row>
    <row r="86" spans="1:18" ht="15.75" x14ac:dyDescent="0.3">
      <c r="H86"/>
    </row>
    <row r="88" spans="1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  <row r="97" spans="10:18" ht="16.5" x14ac:dyDescent="0.3">
      <c r="J97" s="59"/>
      <c r="K97" s="59"/>
      <c r="L97" s="59"/>
      <c r="M97" s="59"/>
      <c r="N97" s="59"/>
      <c r="O97" s="59"/>
      <c r="P97" s="59"/>
      <c r="Q97" s="59"/>
      <c r="R97" s="59"/>
    </row>
  </sheetData>
  <pageMargins left="0.70866141732283472" right="0.70866141732283472" top="0.74803149606299213" bottom="0.74803149606299213" header="0.31496062992125984" footer="0.31496062992125984"/>
  <pageSetup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7"/>
  <sheetViews>
    <sheetView topLeftCell="A51" zoomScale="85" zoomScaleNormal="85" workbookViewId="0">
      <selection activeCell="E52" sqref="E5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12.14062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J3"/>
      <c r="K3"/>
      <c r="L3"/>
      <c r="M3"/>
      <c r="N3"/>
      <c r="O3"/>
      <c r="P3"/>
      <c r="Q3"/>
      <c r="R3"/>
      <c r="S3"/>
      <c r="T3" s="3"/>
      <c r="U3" s="3"/>
    </row>
    <row r="4" spans="1:21" ht="15.75" x14ac:dyDescent="0.3">
      <c r="J4"/>
      <c r="K4"/>
      <c r="L4"/>
      <c r="M4"/>
      <c r="N4"/>
      <c r="O4"/>
      <c r="P4"/>
      <c r="Q4"/>
      <c r="R4"/>
      <c r="S4"/>
    </row>
    <row r="5" spans="1:21" ht="15.75" x14ac:dyDescent="0.3">
      <c r="A5" s="5"/>
      <c r="J5"/>
      <c r="K5"/>
      <c r="L5"/>
      <c r="M5"/>
      <c r="N5"/>
      <c r="O5"/>
      <c r="P5"/>
      <c r="Q5"/>
      <c r="R5"/>
      <c r="S5"/>
    </row>
    <row r="6" spans="1:21" ht="18.75" x14ac:dyDescent="0.3">
      <c r="A6" s="2" t="s">
        <v>1</v>
      </c>
      <c r="E6" s="5" t="s">
        <v>2</v>
      </c>
      <c r="F6" s="1" t="s">
        <v>3</v>
      </c>
      <c r="J6"/>
      <c r="K6"/>
      <c r="L6"/>
      <c r="M6"/>
      <c r="N6"/>
      <c r="O6"/>
      <c r="P6"/>
      <c r="Q6"/>
      <c r="R6"/>
      <c r="S6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5.75" x14ac:dyDescent="0.3">
      <c r="J8"/>
      <c r="K8"/>
      <c r="L8"/>
      <c r="M8"/>
      <c r="N8"/>
      <c r="O8"/>
      <c r="P8"/>
      <c r="Q8"/>
      <c r="R8"/>
      <c r="S8"/>
    </row>
    <row r="9" spans="1:21" s="5" customFormat="1" ht="15.75" x14ac:dyDescent="0.3">
      <c r="A9" s="5" t="s">
        <v>5</v>
      </c>
      <c r="C9" s="5" t="s">
        <v>97</v>
      </c>
      <c r="H9" s="5" t="s">
        <v>6</v>
      </c>
      <c r="J9"/>
      <c r="K9"/>
      <c r="L9"/>
      <c r="M9"/>
      <c r="N9"/>
      <c r="O9"/>
      <c r="P9"/>
      <c r="Q9"/>
      <c r="R9"/>
      <c r="S9"/>
      <c r="T9" s="1"/>
      <c r="U9" s="1"/>
    </row>
    <row r="10" spans="1:21" ht="15.75" x14ac:dyDescent="0.3">
      <c r="J10"/>
      <c r="K10"/>
      <c r="L10"/>
      <c r="M10"/>
      <c r="N10"/>
      <c r="O10"/>
      <c r="P10"/>
      <c r="Q10"/>
      <c r="R10"/>
      <c r="S10"/>
    </row>
    <row r="11" spans="1:21" ht="16.5" thickBot="1" x14ac:dyDescent="0.35">
      <c r="A11" s="5" t="s">
        <v>7</v>
      </c>
      <c r="C11" s="1" t="s">
        <v>98</v>
      </c>
      <c r="F11" s="5" t="s">
        <v>0</v>
      </c>
      <c r="J11"/>
      <c r="K11"/>
      <c r="L11"/>
      <c r="M11"/>
      <c r="N11"/>
      <c r="O11"/>
      <c r="P11"/>
      <c r="Q11"/>
      <c r="R11"/>
      <c r="S11"/>
    </row>
    <row r="12" spans="1:21" ht="15.75" x14ac:dyDescent="0.3">
      <c r="A12" s="5"/>
      <c r="F12" s="10"/>
      <c r="G12" s="11"/>
      <c r="H12" s="12"/>
      <c r="J12"/>
      <c r="K12"/>
      <c r="L12"/>
      <c r="M12"/>
      <c r="N12"/>
      <c r="O12"/>
      <c r="P12"/>
      <c r="Q12"/>
      <c r="R12"/>
      <c r="S12"/>
    </row>
    <row r="13" spans="1:21" ht="15.75" x14ac:dyDescent="0.3">
      <c r="A13" s="5" t="s">
        <v>8</v>
      </c>
      <c r="C13" s="1" t="s">
        <v>99</v>
      </c>
      <c r="F13" s="6"/>
      <c r="G13" s="7"/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A14" s="5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A15" s="5" t="s">
        <v>9</v>
      </c>
      <c r="C15" s="16" t="s">
        <v>87</v>
      </c>
      <c r="D15" s="17"/>
      <c r="E15" s="17"/>
      <c r="F15" s="18" t="s">
        <v>4</v>
      </c>
      <c r="G15" s="7"/>
      <c r="H15" s="8"/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9" t="s">
        <v>100</v>
      </c>
      <c r="D16" s="17"/>
      <c r="E16" s="17"/>
      <c r="F16" s="20">
        <f>2+F19+2</f>
        <v>43.5</v>
      </c>
      <c r="G16" s="21" t="s">
        <v>10</v>
      </c>
      <c r="H16" s="22">
        <f>2+H19+2</f>
        <v>44</v>
      </c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9" t="s">
        <v>101</v>
      </c>
      <c r="D17" s="17"/>
      <c r="E17" s="17"/>
      <c r="F17" s="18">
        <v>0.5</v>
      </c>
      <c r="G17" s="23" t="s">
        <v>11</v>
      </c>
      <c r="H17" s="8"/>
      <c r="J17"/>
      <c r="K17"/>
      <c r="L17"/>
      <c r="M17"/>
      <c r="N17"/>
      <c r="O17"/>
      <c r="P17"/>
      <c r="Q17"/>
      <c r="R17"/>
      <c r="S17"/>
    </row>
    <row r="18" spans="1:19" ht="15.75" x14ac:dyDescent="0.3">
      <c r="C18" s="17" t="s">
        <v>88</v>
      </c>
      <c r="D18" s="17"/>
      <c r="E18" s="17"/>
      <c r="F18" s="6"/>
      <c r="G18" s="7"/>
      <c r="H18" s="8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C19" s="17" t="s">
        <v>12</v>
      </c>
      <c r="D19" s="17"/>
      <c r="E19" s="17"/>
      <c r="F19" s="20">
        <v>39.5</v>
      </c>
      <c r="G19" s="21" t="s">
        <v>10</v>
      </c>
      <c r="H19" s="22">
        <v>40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C20" s="24" t="s">
        <v>102</v>
      </c>
      <c r="D20" s="17"/>
      <c r="E20" s="17"/>
      <c r="F20" s="18">
        <v>1</v>
      </c>
      <c r="G20" s="23" t="s">
        <v>11</v>
      </c>
      <c r="H20" s="8"/>
      <c r="J20"/>
      <c r="K20"/>
      <c r="L20"/>
      <c r="M20"/>
      <c r="N20"/>
      <c r="O20"/>
      <c r="P20"/>
      <c r="Q20"/>
      <c r="R20"/>
      <c r="S20"/>
    </row>
    <row r="21" spans="1:19" ht="15.75" x14ac:dyDescent="0.3">
      <c r="C21" s="17"/>
      <c r="D21" s="17"/>
      <c r="E21" s="17"/>
      <c r="F21" s="6"/>
      <c r="G21" s="7"/>
      <c r="H21" s="8"/>
      <c r="J21"/>
      <c r="K21"/>
      <c r="L21"/>
      <c r="M21"/>
      <c r="N21"/>
      <c r="O21"/>
      <c r="P21"/>
      <c r="Q21"/>
      <c r="R21"/>
      <c r="S21"/>
    </row>
    <row r="22" spans="1:19" ht="16.5" thickBot="1" x14ac:dyDescent="0.35">
      <c r="C22" s="17"/>
      <c r="D22" s="17"/>
      <c r="E22" s="17"/>
      <c r="F22" s="13"/>
      <c r="G22" s="14"/>
      <c r="H22" s="15"/>
      <c r="J22"/>
      <c r="K22"/>
      <c r="L22"/>
      <c r="M22"/>
      <c r="N22"/>
      <c r="O22"/>
      <c r="P22"/>
      <c r="Q22"/>
      <c r="R22"/>
      <c r="S22"/>
    </row>
    <row r="23" spans="1:19" ht="15.75" x14ac:dyDescent="0.3">
      <c r="A23" s="4" t="s">
        <v>14</v>
      </c>
      <c r="C23" s="25" t="s">
        <v>15</v>
      </c>
      <c r="D23" s="5" t="s">
        <v>16</v>
      </c>
      <c r="E23" s="26" t="s">
        <v>17</v>
      </c>
      <c r="F23" s="1" t="s">
        <v>18</v>
      </c>
      <c r="J23"/>
      <c r="K23"/>
      <c r="L23"/>
      <c r="M23"/>
      <c r="N23"/>
      <c r="O23"/>
      <c r="P23"/>
      <c r="Q23"/>
      <c r="R23"/>
      <c r="S23"/>
    </row>
    <row r="24" spans="1:19" ht="15.75" x14ac:dyDescent="0.3"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4" t="s">
        <v>19</v>
      </c>
      <c r="C25" s="27">
        <v>57</v>
      </c>
      <c r="D25" s="26" t="s">
        <v>20</v>
      </c>
      <c r="E25" s="28">
        <v>87</v>
      </c>
      <c r="F25" s="29">
        <f>+C25</f>
        <v>57</v>
      </c>
      <c r="G25" s="30" t="s">
        <v>20</v>
      </c>
      <c r="H25" s="30">
        <f>+E25</f>
        <v>87</v>
      </c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4" t="s">
        <v>21</v>
      </c>
      <c r="B26" s="3"/>
      <c r="C26" s="31">
        <f>+F16</f>
        <v>43.5</v>
      </c>
      <c r="D26" s="32" t="s">
        <v>20</v>
      </c>
      <c r="E26" s="31">
        <f>+H16</f>
        <v>44</v>
      </c>
      <c r="F26" s="33">
        <f>+E26</f>
        <v>44</v>
      </c>
      <c r="G26" s="33" t="s">
        <v>20</v>
      </c>
      <c r="H26" s="33">
        <f>+C26</f>
        <v>43.5</v>
      </c>
      <c r="I26" s="34"/>
      <c r="J26"/>
      <c r="K26"/>
      <c r="L26"/>
      <c r="M26"/>
      <c r="N26"/>
      <c r="O26"/>
      <c r="P26"/>
      <c r="Q26"/>
      <c r="R26"/>
      <c r="S26"/>
    </row>
    <row r="27" spans="1:19" ht="16.5" thickBot="1" x14ac:dyDescent="0.35">
      <c r="A27" s="3" t="s">
        <v>22</v>
      </c>
      <c r="B27" s="35"/>
      <c r="C27" s="36">
        <f>+C25/C26</f>
        <v>1.3103448275862069</v>
      </c>
      <c r="D27" s="37"/>
      <c r="E27" s="36">
        <f>+E25/E26</f>
        <v>1.9772727272727273</v>
      </c>
      <c r="F27" s="36">
        <f>+F25/F26</f>
        <v>1.2954545454545454</v>
      </c>
      <c r="G27" s="37"/>
      <c r="H27" s="36">
        <f>+H25/H26</f>
        <v>2</v>
      </c>
      <c r="I27" s="34"/>
      <c r="J27"/>
      <c r="K27"/>
      <c r="L27"/>
      <c r="M27"/>
      <c r="N27"/>
      <c r="O27"/>
      <c r="P27"/>
      <c r="Q27"/>
      <c r="R27"/>
      <c r="S27"/>
    </row>
    <row r="28" spans="1:19" ht="16.5" thickBot="1" x14ac:dyDescent="0.35">
      <c r="A28" s="3" t="s">
        <v>23</v>
      </c>
      <c r="B28" s="38"/>
      <c r="C28" s="39"/>
      <c r="D28" s="40">
        <v>2</v>
      </c>
      <c r="E28" s="41"/>
      <c r="F28" s="42"/>
      <c r="G28" s="43">
        <v>2</v>
      </c>
      <c r="H28" s="44" t="s">
        <v>24</v>
      </c>
      <c r="J28"/>
      <c r="K28"/>
      <c r="L28"/>
      <c r="M28"/>
      <c r="N28"/>
      <c r="O28"/>
      <c r="P28"/>
      <c r="Q28"/>
      <c r="R28"/>
      <c r="S28"/>
    </row>
    <row r="29" spans="1:19" ht="15.75" x14ac:dyDescent="0.3">
      <c r="A29" s="3"/>
      <c r="B29" s="25"/>
      <c r="C29" s="34"/>
      <c r="G29" s="45"/>
      <c r="H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A30" s="29" t="s">
        <v>25</v>
      </c>
      <c r="B30" s="29" t="s">
        <v>90</v>
      </c>
      <c r="D30" s="45" t="s">
        <v>26</v>
      </c>
      <c r="E30" s="46">
        <f>+F30/1000</f>
        <v>10.375999999999999</v>
      </c>
      <c r="F30" s="80">
        <v>10376</v>
      </c>
      <c r="G30" s="1" t="s">
        <v>27</v>
      </c>
      <c r="H30" s="47">
        <v>0.5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A31" s="3"/>
      <c r="B31" s="3"/>
      <c r="C31" s="3"/>
      <c r="D31" s="48" t="s">
        <v>28</v>
      </c>
      <c r="E31" s="46">
        <f>+H30*E30</f>
        <v>5.1879999999999997</v>
      </c>
      <c r="H31" s="47"/>
      <c r="I31" s="34"/>
      <c r="J31"/>
      <c r="K31"/>
      <c r="L31"/>
      <c r="M31"/>
      <c r="N31"/>
      <c r="O31"/>
      <c r="P31"/>
      <c r="Q31"/>
      <c r="R31"/>
      <c r="S31"/>
    </row>
    <row r="32" spans="1:19" ht="15.75" x14ac:dyDescent="0.3">
      <c r="D32" s="48" t="s">
        <v>29</v>
      </c>
      <c r="E32" s="49">
        <f>+E30-E31</f>
        <v>5.1879999999999997</v>
      </c>
      <c r="I32" s="34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E33" s="25" t="s">
        <v>31</v>
      </c>
      <c r="F33" s="25" t="s">
        <v>32</v>
      </c>
      <c r="G33" s="25" t="s">
        <v>32</v>
      </c>
      <c r="H33" s="25" t="s">
        <v>32</v>
      </c>
      <c r="I33" s="34"/>
      <c r="J33"/>
      <c r="K33"/>
      <c r="L33"/>
      <c r="M33"/>
      <c r="N33"/>
      <c r="O33"/>
      <c r="P33"/>
      <c r="Q33"/>
      <c r="R33"/>
      <c r="S33"/>
    </row>
    <row r="34" spans="1:19" ht="15.75" x14ac:dyDescent="0.3">
      <c r="D34" s="45" t="s">
        <v>33</v>
      </c>
      <c r="E34" s="50">
        <f>+E32</f>
        <v>5.1879999999999997</v>
      </c>
      <c r="F34" s="50">
        <v>0</v>
      </c>
      <c r="G34" s="50">
        <v>0</v>
      </c>
      <c r="H34" s="50">
        <v>0</v>
      </c>
      <c r="J34"/>
      <c r="K34"/>
      <c r="L34"/>
      <c r="M34"/>
      <c r="N34"/>
      <c r="O34"/>
      <c r="P34"/>
      <c r="Q34"/>
      <c r="R34"/>
      <c r="S34"/>
    </row>
    <row r="35" spans="1:19" ht="15.75" x14ac:dyDescent="0.3">
      <c r="D35" s="45" t="s">
        <v>34</v>
      </c>
      <c r="E35" s="50">
        <f>+E34*1.1</f>
        <v>5.7068000000000003</v>
      </c>
      <c r="F35" s="50">
        <v>0</v>
      </c>
      <c r="G35" s="50">
        <v>0</v>
      </c>
      <c r="H35" s="50">
        <v>0</v>
      </c>
      <c r="J35"/>
      <c r="K35"/>
      <c r="L35"/>
      <c r="M35"/>
      <c r="N35"/>
      <c r="O35"/>
      <c r="P35"/>
      <c r="Q35"/>
      <c r="R35"/>
      <c r="S35"/>
    </row>
    <row r="36" spans="1:19" ht="16.5" thickBot="1" x14ac:dyDescent="0.35">
      <c r="A36" s="3"/>
      <c r="G36" s="45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3"/>
      <c r="B37" s="25"/>
      <c r="C37" s="34"/>
      <c r="E37" s="10" t="s">
        <v>35</v>
      </c>
      <c r="F37" s="11" t="s">
        <v>36</v>
      </c>
      <c r="G37" s="11"/>
      <c r="H37" s="12"/>
      <c r="J37"/>
      <c r="K37"/>
      <c r="L37"/>
      <c r="M37"/>
      <c r="N37"/>
      <c r="O37"/>
      <c r="P37"/>
      <c r="Q37"/>
      <c r="R37"/>
      <c r="S37"/>
    </row>
    <row r="38" spans="1:19" ht="16.5" thickBot="1" x14ac:dyDescent="0.35">
      <c r="A38" s="4" t="s">
        <v>37</v>
      </c>
      <c r="C38" s="51">
        <v>2</v>
      </c>
      <c r="D38" s="52" t="s">
        <v>38</v>
      </c>
      <c r="E38" s="13"/>
      <c r="F38" s="14" t="s">
        <v>39</v>
      </c>
      <c r="G38" s="14"/>
      <c r="H38" s="15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D39" s="1" t="s">
        <v>40</v>
      </c>
      <c r="E39" s="3"/>
      <c r="F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B40" s="5"/>
      <c r="C40" s="53">
        <f>+B48/F17</f>
        <v>100</v>
      </c>
      <c r="D40" s="28">
        <v>300</v>
      </c>
      <c r="F40" s="48" t="s">
        <v>42</v>
      </c>
      <c r="G40" s="27">
        <v>1</v>
      </c>
      <c r="H40" s="3"/>
      <c r="J40"/>
      <c r="K40"/>
      <c r="L40"/>
      <c r="M40"/>
      <c r="N40"/>
      <c r="O40"/>
      <c r="P40"/>
      <c r="Q40"/>
      <c r="R40"/>
      <c r="S40"/>
    </row>
    <row r="41" spans="1:19" ht="15.75" x14ac:dyDescent="0.3">
      <c r="A41" s="4" t="s">
        <v>43</v>
      </c>
      <c r="C41" s="38">
        <f>+C40+D40</f>
        <v>400</v>
      </c>
      <c r="F41" s="48" t="s">
        <v>44</v>
      </c>
      <c r="G41" s="27">
        <v>1</v>
      </c>
      <c r="H41" s="3"/>
      <c r="J41"/>
      <c r="K41"/>
      <c r="L41"/>
      <c r="M41"/>
      <c r="N41"/>
      <c r="O41"/>
      <c r="P41"/>
      <c r="Q41"/>
      <c r="R41"/>
      <c r="S41"/>
    </row>
    <row r="42" spans="1:19" ht="15.75" x14ac:dyDescent="0.3">
      <c r="A42" s="4" t="s">
        <v>45</v>
      </c>
      <c r="C42" s="38">
        <f>+C41/C38</f>
        <v>200</v>
      </c>
      <c r="F42" s="48" t="s">
        <v>46</v>
      </c>
      <c r="G42" s="27"/>
      <c r="H42" s="3"/>
      <c r="J42"/>
      <c r="K42"/>
      <c r="L42"/>
      <c r="M42"/>
      <c r="N42"/>
      <c r="O42"/>
      <c r="P42"/>
      <c r="Q42"/>
      <c r="R42"/>
      <c r="S42"/>
    </row>
    <row r="43" spans="1:19" ht="15.75" x14ac:dyDescent="0.3">
      <c r="A43" s="4"/>
      <c r="C43" s="25"/>
      <c r="F43" s="45" t="s">
        <v>47</v>
      </c>
      <c r="G43" s="27">
        <f>+C40/1000</f>
        <v>0.1</v>
      </c>
      <c r="H43" s="3"/>
      <c r="J43"/>
      <c r="K43"/>
      <c r="L43"/>
      <c r="M43"/>
      <c r="N43"/>
      <c r="O43"/>
      <c r="P43"/>
      <c r="Q43"/>
      <c r="R43"/>
      <c r="S43"/>
    </row>
    <row r="44" spans="1:19" ht="15.75" x14ac:dyDescent="0.3">
      <c r="A44" s="4"/>
      <c r="C44" s="54"/>
      <c r="F44" s="48" t="s">
        <v>48</v>
      </c>
      <c r="G44" s="51">
        <f>+C41*F17</f>
        <v>200</v>
      </c>
      <c r="H44" s="3"/>
      <c r="J44"/>
      <c r="K44"/>
      <c r="L44"/>
      <c r="M44"/>
      <c r="N44"/>
      <c r="O44"/>
      <c r="P44"/>
      <c r="Q44"/>
      <c r="R44"/>
      <c r="S44"/>
    </row>
    <row r="45" spans="1:19" ht="15.75" x14ac:dyDescent="0.3">
      <c r="A45" s="4"/>
      <c r="C45" s="25"/>
      <c r="E45" s="48"/>
      <c r="F45" s="48"/>
      <c r="G45" s="34"/>
      <c r="I45" s="3"/>
      <c r="J45"/>
      <c r="K45"/>
      <c r="L45"/>
      <c r="M45"/>
      <c r="N45"/>
      <c r="O45"/>
      <c r="P45"/>
      <c r="Q45"/>
      <c r="R45"/>
      <c r="S45"/>
    </row>
    <row r="46" spans="1:19" ht="15.75" x14ac:dyDescent="0.3">
      <c r="A46" s="4" t="s">
        <v>49</v>
      </c>
      <c r="C46" s="29">
        <f>+C42*C38</f>
        <v>400</v>
      </c>
      <c r="F46" s="48"/>
      <c r="G46" s="34"/>
      <c r="H46" s="3"/>
      <c r="J46"/>
      <c r="K46"/>
      <c r="L46"/>
      <c r="M46"/>
      <c r="N46"/>
      <c r="O46"/>
      <c r="P46"/>
      <c r="Q46"/>
      <c r="R46"/>
      <c r="S46"/>
    </row>
    <row r="47" spans="1:19" ht="15.75" x14ac:dyDescent="0.3">
      <c r="A47" s="3"/>
      <c r="B47" s="3"/>
      <c r="C47" s="3"/>
      <c r="D47" s="3"/>
      <c r="E47" s="3"/>
      <c r="H47" s="3"/>
      <c r="R47"/>
    </row>
    <row r="48" spans="1:19" ht="15.75" x14ac:dyDescent="0.3">
      <c r="A48" s="4" t="s">
        <v>50</v>
      </c>
      <c r="B48" s="25">
        <v>50</v>
      </c>
      <c r="C48" s="3"/>
      <c r="D48" s="29" t="s">
        <v>51</v>
      </c>
      <c r="E48" s="29" t="s">
        <v>52</v>
      </c>
      <c r="F48" s="29" t="s">
        <v>53</v>
      </c>
      <c r="G48" s="29" t="s">
        <v>54</v>
      </c>
      <c r="H48" s="29" t="s">
        <v>55</v>
      </c>
      <c r="R48"/>
    </row>
    <row r="49" spans="1:23" ht="15.75" x14ac:dyDescent="0.3">
      <c r="A49" s="55" t="s">
        <v>57</v>
      </c>
      <c r="B49" s="56"/>
      <c r="C49" s="3"/>
      <c r="D49" s="25">
        <v>2</v>
      </c>
      <c r="E49" s="25">
        <v>1</v>
      </c>
      <c r="F49" s="25" t="s">
        <v>58</v>
      </c>
      <c r="G49" s="34">
        <f>165+135</f>
        <v>300</v>
      </c>
      <c r="H49" s="34">
        <f>+(D49*E49)*G49</f>
        <v>600</v>
      </c>
      <c r="R49"/>
    </row>
    <row r="50" spans="1:23" ht="15.75" x14ac:dyDescent="0.3">
      <c r="A50" s="56" t="s">
        <v>62</v>
      </c>
      <c r="B50" s="57">
        <f>+E34*C42</f>
        <v>1037.5999999999999</v>
      </c>
      <c r="C50" s="3"/>
      <c r="D50" s="25">
        <v>1</v>
      </c>
      <c r="E50" s="25">
        <v>1</v>
      </c>
      <c r="F50" s="25" t="s">
        <v>63</v>
      </c>
      <c r="G50" s="34">
        <v>300</v>
      </c>
      <c r="H50" s="34">
        <f>+(D50*E50)*G50</f>
        <v>300</v>
      </c>
      <c r="R50"/>
    </row>
    <row r="51" spans="1:23" ht="15.75" x14ac:dyDescent="0.3">
      <c r="A51" s="56" t="s">
        <v>13</v>
      </c>
      <c r="B51" s="57">
        <f>+H60</f>
        <v>2795</v>
      </c>
      <c r="C51" s="3"/>
      <c r="D51" s="25">
        <v>1</v>
      </c>
      <c r="E51" s="25">
        <v>1</v>
      </c>
      <c r="F51" s="25" t="s">
        <v>103</v>
      </c>
      <c r="G51" s="34">
        <v>300</v>
      </c>
      <c r="H51" s="34">
        <f t="shared" ref="H51" si="0">+(D51*E51)*G51</f>
        <v>300</v>
      </c>
      <c r="R51"/>
    </row>
    <row r="52" spans="1:23" ht="16.5" x14ac:dyDescent="0.3">
      <c r="A52" s="56"/>
      <c r="B52" s="57"/>
      <c r="C52" s="3"/>
      <c r="D52" s="25">
        <v>0</v>
      </c>
      <c r="E52" s="25">
        <v>0</v>
      </c>
      <c r="F52" s="25" t="s">
        <v>93</v>
      </c>
      <c r="G52" s="34">
        <v>200</v>
      </c>
      <c r="H52" s="34">
        <f t="shared" ref="H52:H54" si="1">+(D52*E52)*G52</f>
        <v>0</v>
      </c>
      <c r="I52" s="59"/>
      <c r="R52"/>
    </row>
    <row r="53" spans="1:23" ht="16.5" x14ac:dyDescent="0.3">
      <c r="A53" s="56" t="s">
        <v>30</v>
      </c>
      <c r="B53" s="57">
        <v>400</v>
      </c>
      <c r="C53" s="3"/>
      <c r="D53" s="25">
        <v>1</v>
      </c>
      <c r="E53" s="25">
        <f>+B48*1.1</f>
        <v>55.000000000000007</v>
      </c>
      <c r="F53" s="25" t="s">
        <v>65</v>
      </c>
      <c r="G53" s="34">
        <v>15</v>
      </c>
      <c r="H53" s="34">
        <f t="shared" si="1"/>
        <v>825.00000000000011</v>
      </c>
      <c r="I53" s="59"/>
      <c r="R53"/>
    </row>
    <row r="54" spans="1:23" ht="15.75" x14ac:dyDescent="0.3">
      <c r="A54" s="60" t="s">
        <v>68</v>
      </c>
      <c r="B54" s="57">
        <f>75*1.2</f>
        <v>90</v>
      </c>
      <c r="C54" s="3" t="s">
        <v>69</v>
      </c>
      <c r="D54" s="25">
        <v>1</v>
      </c>
      <c r="E54" s="25">
        <v>1</v>
      </c>
      <c r="F54" s="25" t="s">
        <v>66</v>
      </c>
      <c r="G54" s="34">
        <v>135</v>
      </c>
      <c r="H54" s="34">
        <f t="shared" si="1"/>
        <v>135</v>
      </c>
      <c r="R54"/>
    </row>
    <row r="55" spans="1:23" ht="15.75" x14ac:dyDescent="0.3">
      <c r="A55" s="60" t="s">
        <v>104</v>
      </c>
      <c r="B55" s="57">
        <f>50*3</f>
        <v>150</v>
      </c>
      <c r="C55" s="3"/>
      <c r="D55" s="25">
        <v>1</v>
      </c>
      <c r="E55" s="25">
        <v>1</v>
      </c>
      <c r="F55" s="25" t="s">
        <v>70</v>
      </c>
      <c r="G55" s="34">
        <v>135</v>
      </c>
      <c r="H55" s="34">
        <f>+(D55*E55)*G55</f>
        <v>135</v>
      </c>
      <c r="R55"/>
    </row>
    <row r="56" spans="1:23" ht="15.75" x14ac:dyDescent="0.3">
      <c r="A56" s="60" t="s">
        <v>72</v>
      </c>
      <c r="B56" s="57">
        <f>65*2</f>
        <v>130</v>
      </c>
      <c r="D56" s="25">
        <v>0</v>
      </c>
      <c r="E56" s="25">
        <v>0</v>
      </c>
      <c r="F56" s="25" t="s">
        <v>89</v>
      </c>
      <c r="G56" s="34">
        <f>120+120</f>
        <v>240</v>
      </c>
      <c r="H56" s="34">
        <f>+(D56*E56)*G56</f>
        <v>0</v>
      </c>
      <c r="R56"/>
    </row>
    <row r="57" spans="1:23" ht="15.75" x14ac:dyDescent="0.3">
      <c r="A57" s="60" t="s">
        <v>96</v>
      </c>
      <c r="B57" s="57">
        <v>200</v>
      </c>
      <c r="D57" s="25">
        <v>0</v>
      </c>
      <c r="E57" s="25">
        <v>0</v>
      </c>
      <c r="F57" s="25" t="s">
        <v>73</v>
      </c>
      <c r="G57" s="34">
        <v>1350</v>
      </c>
      <c r="H57" s="34">
        <f>+(D57*E57)*G57</f>
        <v>0</v>
      </c>
      <c r="Q57"/>
      <c r="R57"/>
    </row>
    <row r="58" spans="1:23" ht="15.75" x14ac:dyDescent="0.3">
      <c r="A58" s="60" t="s">
        <v>71</v>
      </c>
      <c r="B58" s="57">
        <v>200</v>
      </c>
      <c r="D58" s="25">
        <v>1</v>
      </c>
      <c r="E58" s="25">
        <v>1</v>
      </c>
      <c r="F58" s="3" t="s">
        <v>75</v>
      </c>
      <c r="G58" s="34">
        <f>+F81</f>
        <v>500</v>
      </c>
      <c r="H58" s="34">
        <f>+(D58*E58)*G58</f>
        <v>500</v>
      </c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ht="15.75" x14ac:dyDescent="0.3">
      <c r="A59" s="55" t="s">
        <v>74</v>
      </c>
      <c r="B59" s="61">
        <f>SUM(B50:B54)</f>
        <v>4322.6000000000004</v>
      </c>
      <c r="C59" s="3"/>
      <c r="D59" s="25"/>
      <c r="E59" s="25"/>
      <c r="F59" s="3"/>
      <c r="G59" s="3"/>
      <c r="H59" s="34">
        <f t="shared" ref="H59" si="2">+G59*E59</f>
        <v>0</v>
      </c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ht="15.75" x14ac:dyDescent="0.3">
      <c r="A60" s="9"/>
      <c r="B60" s="62"/>
      <c r="C60" s="3"/>
      <c r="D60" s="3"/>
      <c r="E60" s="3"/>
      <c r="F60" s="3"/>
      <c r="G60" s="63" t="s">
        <v>77</v>
      </c>
      <c r="H60" s="34">
        <f>SUM(H49:H59)</f>
        <v>2795</v>
      </c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ht="15.75" x14ac:dyDescent="0.3">
      <c r="A61" s="9"/>
      <c r="B61" s="36">
        <f>+B59/B48</f>
        <v>86.452000000000012</v>
      </c>
      <c r="C61" s="4" t="s">
        <v>76</v>
      </c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ht="15.75" x14ac:dyDescent="0.3">
      <c r="A62" s="3"/>
      <c r="B62" s="3"/>
      <c r="D62" s="3"/>
      <c r="E62" s="3"/>
      <c r="F62" s="3"/>
      <c r="G62" s="63" t="s">
        <v>95</v>
      </c>
      <c r="H62" s="76">
        <v>1.5</v>
      </c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ht="15.75" x14ac:dyDescent="0.3">
      <c r="D63" s="3"/>
      <c r="E63" s="3"/>
      <c r="G63" s="63" t="s">
        <v>79</v>
      </c>
      <c r="H63" s="76">
        <v>1.6</v>
      </c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ht="15.75" x14ac:dyDescent="0.3">
      <c r="A64" s="4" t="s">
        <v>78</v>
      </c>
      <c r="B64" s="3"/>
      <c r="C64" s="3"/>
      <c r="E64" s="36"/>
      <c r="G64" s="45" t="s">
        <v>79</v>
      </c>
      <c r="H64" s="77">
        <v>2</v>
      </c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ht="15.75" x14ac:dyDescent="0.3">
      <c r="A65" s="3"/>
      <c r="B65" s="4" t="s">
        <v>80</v>
      </c>
      <c r="C65" s="29" t="s">
        <v>81</v>
      </c>
      <c r="D65" s="3"/>
      <c r="E65" s="3"/>
      <c r="F65" s="3"/>
      <c r="G65" s="78" t="s">
        <v>83</v>
      </c>
      <c r="H65" s="79">
        <v>2.5</v>
      </c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ht="15.75" x14ac:dyDescent="0.3">
      <c r="A66" s="55" t="s">
        <v>82</v>
      </c>
      <c r="B66" s="56"/>
      <c r="C66" s="3"/>
      <c r="D66" s="3"/>
      <c r="E66" s="3"/>
      <c r="F66" s="3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ht="15.75" x14ac:dyDescent="0.3">
      <c r="A67" s="56" t="s">
        <v>62</v>
      </c>
      <c r="B67" s="57">
        <f>+E35*C42</f>
        <v>1141.3600000000001</v>
      </c>
      <c r="C67" s="64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ht="15.75" x14ac:dyDescent="0.3">
      <c r="A68" s="56" t="s">
        <v>13</v>
      </c>
      <c r="B68" s="57">
        <f>+H60*H63</f>
        <v>4472</v>
      </c>
      <c r="C68" s="64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ht="15.75" x14ac:dyDescent="0.3">
      <c r="A69" s="56" t="str">
        <f t="shared" ref="A69:A74" si="3">+A53</f>
        <v>Tabla de suaje</v>
      </c>
      <c r="B69" s="57">
        <f>+B53*H62</f>
        <v>600</v>
      </c>
      <c r="C69" s="64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ht="15.75" x14ac:dyDescent="0.3">
      <c r="A70" s="56" t="str">
        <f t="shared" si="3"/>
        <v>Remaches</v>
      </c>
      <c r="B70" s="57">
        <f>+B54*H62</f>
        <v>135</v>
      </c>
      <c r="C70" s="64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ht="15.75" x14ac:dyDescent="0.3">
      <c r="A71" s="56" t="str">
        <f t="shared" si="3"/>
        <v>Base Cartón Gris</v>
      </c>
      <c r="B71" s="57">
        <f>+B55*H62</f>
        <v>225</v>
      </c>
      <c r="C71" s="64"/>
      <c r="F71" s="65" t="s">
        <v>84</v>
      </c>
      <c r="G71" s="36">
        <f>+B61</f>
        <v>86.452000000000012</v>
      </c>
      <c r="H71" s="66">
        <f>+G71*C46</f>
        <v>34580.800000000003</v>
      </c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ht="15.75" x14ac:dyDescent="0.3">
      <c r="A72" s="56" t="str">
        <f t="shared" si="3"/>
        <v>Listón</v>
      </c>
      <c r="B72" s="57">
        <f>+B56*H62</f>
        <v>195</v>
      </c>
      <c r="C72" s="64"/>
      <c r="F72" s="65" t="s">
        <v>85</v>
      </c>
      <c r="G72" s="36">
        <f>+C75</f>
        <v>147.36720000000003</v>
      </c>
      <c r="H72" s="66">
        <f>+G72*C46</f>
        <v>58946.880000000012</v>
      </c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ht="15.75" x14ac:dyDescent="0.3">
      <c r="A73" s="56" t="str">
        <f t="shared" si="3"/>
        <v>Empaque</v>
      </c>
      <c r="B73" s="57">
        <f>+B57*H62</f>
        <v>300</v>
      </c>
      <c r="C73" s="67"/>
      <c r="F73" s="73" t="s">
        <v>86</v>
      </c>
      <c r="G73" s="68">
        <f>+G72-G71</f>
        <v>60.915200000000013</v>
      </c>
      <c r="H73" s="66">
        <f>+G73*C46</f>
        <v>24366.080000000005</v>
      </c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ht="15.75" x14ac:dyDescent="0.3">
      <c r="A74" s="56" t="str">
        <f t="shared" si="3"/>
        <v>Mensajeria</v>
      </c>
      <c r="B74" s="57">
        <f>+B58*H62</f>
        <v>300</v>
      </c>
      <c r="C74" s="67"/>
      <c r="E74" s="7"/>
      <c r="G74" s="74" t="s">
        <v>94</v>
      </c>
      <c r="H74" s="75">
        <f>+(B75/100)*2.5</f>
        <v>184.20900000000003</v>
      </c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ht="16.5" x14ac:dyDescent="0.3">
      <c r="A75" s="55" t="s">
        <v>74</v>
      </c>
      <c r="B75" s="61">
        <f>SUM(B66:B74)</f>
        <v>7368.3600000000006</v>
      </c>
      <c r="C75" s="68">
        <f>+B75/B48</f>
        <v>147.36720000000003</v>
      </c>
      <c r="D75" s="69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ht="15.75" x14ac:dyDescent="0.3"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 s="5"/>
    </row>
    <row r="78" spans="1:23" ht="16.5" thickBot="1" x14ac:dyDescent="0.35">
      <c r="A78" s="5" t="s">
        <v>92</v>
      </c>
      <c r="H78"/>
    </row>
    <row r="79" spans="1:23" ht="15.75" x14ac:dyDescent="0.3">
      <c r="A79" s="10" t="s">
        <v>56</v>
      </c>
      <c r="B79" s="11"/>
      <c r="C79" s="11"/>
      <c r="D79" s="11"/>
      <c r="E79" s="11"/>
      <c r="F79" s="11"/>
      <c r="G79" s="12"/>
      <c r="H79"/>
    </row>
    <row r="80" spans="1:23" ht="15.75" x14ac:dyDescent="0.3">
      <c r="A80" s="20">
        <f>+F16</f>
        <v>43.5</v>
      </c>
      <c r="B80" s="21">
        <f>+H16</f>
        <v>44</v>
      </c>
      <c r="C80" s="7" t="s">
        <v>59</v>
      </c>
      <c r="D80" s="21" t="s">
        <v>60</v>
      </c>
      <c r="E80" s="7" t="s">
        <v>61</v>
      </c>
      <c r="F80" s="23" t="s">
        <v>64</v>
      </c>
      <c r="G80" s="8"/>
      <c r="H80"/>
    </row>
    <row r="81" spans="1:18" ht="15.75" x14ac:dyDescent="0.3">
      <c r="A81" s="20">
        <f>0.435*0.44*C41</f>
        <v>76.559999999999988</v>
      </c>
      <c r="B81" s="58">
        <v>3.9</v>
      </c>
      <c r="C81" s="21">
        <f>+A81*B81</f>
        <v>298.58399999999995</v>
      </c>
      <c r="D81" s="58">
        <v>0</v>
      </c>
      <c r="E81" s="58">
        <f>+C81+D81</f>
        <v>298.58399999999995</v>
      </c>
      <c r="F81" s="71">
        <v>500</v>
      </c>
      <c r="G81" s="72" t="s">
        <v>91</v>
      </c>
      <c r="H81"/>
    </row>
    <row r="82" spans="1:18" ht="15.75" x14ac:dyDescent="0.3">
      <c r="A82" s="6"/>
      <c r="B82" s="23"/>
      <c r="C82" s="7"/>
      <c r="D82" s="21"/>
      <c r="E82" s="58">
        <f>+E81/8</f>
        <v>37.322999999999993</v>
      </c>
      <c r="F82" s="7"/>
      <c r="G82" s="8"/>
      <c r="H82"/>
      <c r="J82" s="70"/>
    </row>
    <row r="83" spans="1:18" ht="15.75" x14ac:dyDescent="0.3">
      <c r="A83" s="20">
        <f>+A80</f>
        <v>43.5</v>
      </c>
      <c r="B83" s="58">
        <f>+B80</f>
        <v>44</v>
      </c>
      <c r="C83" s="21"/>
      <c r="D83" s="58"/>
      <c r="E83" s="58"/>
      <c r="F83" s="23" t="s">
        <v>67</v>
      </c>
      <c r="G83" s="8"/>
      <c r="H83"/>
    </row>
    <row r="84" spans="1:18" ht="15.75" x14ac:dyDescent="0.3">
      <c r="A84" s="20">
        <f>0.42*0.475*C42</f>
        <v>39.9</v>
      </c>
      <c r="B84" s="58">
        <v>2.2999999999999998</v>
      </c>
      <c r="C84" s="21">
        <f>+A84*B84</f>
        <v>91.77</v>
      </c>
      <c r="D84" s="58">
        <v>350</v>
      </c>
      <c r="E84" s="58">
        <f>+C84+D84</f>
        <v>441.77</v>
      </c>
      <c r="F84" s="71">
        <v>1500</v>
      </c>
      <c r="G84" s="72" t="s">
        <v>91</v>
      </c>
      <c r="H84"/>
    </row>
    <row r="85" spans="1:18" ht="16.5" thickBot="1" x14ac:dyDescent="0.35">
      <c r="A85" s="13"/>
      <c r="B85" s="14"/>
      <c r="C85" s="14"/>
      <c r="D85" s="14"/>
      <c r="E85" s="14"/>
      <c r="F85" s="14"/>
      <c r="G85" s="15"/>
      <c r="H85"/>
    </row>
    <row r="86" spans="1:18" ht="15.75" x14ac:dyDescent="0.3">
      <c r="H86"/>
    </row>
    <row r="88" spans="1:18" ht="16.5" x14ac:dyDescent="0.3">
      <c r="J88" s="59"/>
      <c r="K88" s="59"/>
      <c r="L88" s="59"/>
      <c r="M88" s="59"/>
      <c r="N88" s="59"/>
      <c r="O88" s="59"/>
      <c r="P88" s="59"/>
      <c r="Q88" s="59"/>
      <c r="R88" s="59"/>
    </row>
    <row r="89" spans="1:18" ht="16.5" x14ac:dyDescent="0.3">
      <c r="J89" s="59"/>
      <c r="K89" s="59"/>
      <c r="L89" s="59"/>
      <c r="M89" s="59"/>
      <c r="N89" s="59"/>
      <c r="O89" s="59"/>
      <c r="P89" s="59"/>
      <c r="Q89" s="59"/>
      <c r="R89" s="59"/>
    </row>
    <row r="90" spans="1:18" ht="16.5" x14ac:dyDescent="0.3">
      <c r="J90" s="59"/>
      <c r="K90" s="59"/>
      <c r="L90" s="59"/>
      <c r="M90" s="59"/>
      <c r="N90" s="59"/>
      <c r="O90" s="59"/>
      <c r="P90" s="59"/>
      <c r="Q90" s="59"/>
      <c r="R90" s="59"/>
    </row>
    <row r="91" spans="1:18" ht="16.5" x14ac:dyDescent="0.3">
      <c r="J91" s="59"/>
      <c r="K91" s="59"/>
      <c r="L91" s="59"/>
      <c r="M91" s="59"/>
      <c r="N91" s="59"/>
      <c r="O91" s="59"/>
      <c r="P91" s="59"/>
      <c r="Q91" s="59"/>
      <c r="R91" s="59"/>
    </row>
    <row r="92" spans="1:18" ht="16.5" x14ac:dyDescent="0.3">
      <c r="J92" s="59"/>
      <c r="K92" s="59"/>
      <c r="L92" s="59"/>
      <c r="M92" s="59"/>
      <c r="N92" s="59"/>
      <c r="O92" s="59"/>
      <c r="P92" s="59"/>
      <c r="Q92" s="59"/>
      <c r="R92" s="59"/>
    </row>
    <row r="93" spans="1:18" ht="16.5" x14ac:dyDescent="0.3">
      <c r="J93" s="59"/>
      <c r="K93" s="59"/>
      <c r="L93" s="59"/>
      <c r="M93" s="59"/>
      <c r="N93" s="59"/>
      <c r="O93" s="59"/>
      <c r="P93" s="59"/>
      <c r="Q93" s="59"/>
      <c r="R93" s="59"/>
    </row>
    <row r="94" spans="1:18" ht="16.5" x14ac:dyDescent="0.3">
      <c r="J94" s="59"/>
      <c r="K94" s="59"/>
      <c r="L94" s="59"/>
      <c r="M94" s="59"/>
      <c r="N94" s="59"/>
      <c r="O94" s="59"/>
      <c r="P94" s="59"/>
      <c r="Q94" s="59"/>
      <c r="R94" s="59"/>
    </row>
    <row r="95" spans="1:18" ht="16.5" x14ac:dyDescent="0.3">
      <c r="J95" s="59"/>
      <c r="K95" s="59"/>
      <c r="L95" s="59"/>
      <c r="M95" s="59"/>
      <c r="N95" s="59"/>
      <c r="O95" s="59"/>
      <c r="P95" s="59"/>
      <c r="Q95" s="59"/>
      <c r="R95" s="59"/>
    </row>
    <row r="96" spans="1:18" ht="16.5" x14ac:dyDescent="0.3">
      <c r="J96" s="59"/>
      <c r="K96" s="59"/>
      <c r="L96" s="59"/>
      <c r="M96" s="59"/>
      <c r="N96" s="59"/>
      <c r="O96" s="59"/>
      <c r="P96" s="59"/>
      <c r="Q96" s="59"/>
      <c r="R96" s="59"/>
    </row>
    <row r="97" spans="10:18" ht="16.5" x14ac:dyDescent="0.3">
      <c r="J97" s="59"/>
      <c r="K97" s="59"/>
      <c r="L97" s="59"/>
      <c r="M97" s="59"/>
      <c r="N97" s="59"/>
      <c r="O97" s="59"/>
      <c r="P97" s="59"/>
      <c r="Q97" s="59"/>
      <c r="R97" s="59"/>
    </row>
  </sheetData>
  <pageMargins left="0.70866141732283472" right="0.70866141732283472" top="0.74803149606299213" bottom="0.74803149606299213" header="0.31496062992125984" footer="0.31496062992125984"/>
  <pageSetup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200 bolsa</vt:lpstr>
      <vt:lpstr>100 bolsa</vt:lpstr>
      <vt:lpstr>50 bolsas 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2017-01-26T01:16:02Z</cp:lastPrinted>
  <dcterms:created xsi:type="dcterms:W3CDTF">2015-04-13T23:38:41Z</dcterms:created>
  <dcterms:modified xsi:type="dcterms:W3CDTF">2017-02-07T18:51:29Z</dcterms:modified>
</cp:coreProperties>
</file>