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ja caple" sheetId="2" r:id="rId1"/>
    <sheet name="Caja Sulfatada" sheetId="1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H70" i="2" l="1"/>
  <c r="H70" i="1"/>
  <c r="H52" i="1" l="1"/>
  <c r="B72" i="2" l="1"/>
  <c r="A72" i="2"/>
  <c r="B71" i="2"/>
  <c r="A71" i="2"/>
  <c r="B70" i="2"/>
  <c r="A70" i="2"/>
  <c r="A69" i="2"/>
  <c r="B67" i="2"/>
  <c r="A67" i="2"/>
  <c r="H59" i="2"/>
  <c r="G58" i="2"/>
  <c r="H58" i="2" s="1"/>
  <c r="H57" i="2"/>
  <c r="H56" i="2"/>
  <c r="H55" i="2"/>
  <c r="H54" i="2"/>
  <c r="H52" i="2"/>
  <c r="H51" i="2"/>
  <c r="H50" i="2"/>
  <c r="H49" i="2"/>
  <c r="G49" i="2"/>
  <c r="B48" i="2"/>
  <c r="E53" i="2" s="1"/>
  <c r="H53" i="2" s="1"/>
  <c r="E30" i="2"/>
  <c r="H25" i="2"/>
  <c r="F25" i="2"/>
  <c r="H16" i="2"/>
  <c r="E26" i="2" s="1"/>
  <c r="F16" i="2"/>
  <c r="B55" i="2" s="1"/>
  <c r="B69" i="2" s="1"/>
  <c r="C11" i="2"/>
  <c r="H57" i="1"/>
  <c r="H56" i="1"/>
  <c r="H55" i="1"/>
  <c r="H51" i="1"/>
  <c r="F30" i="1"/>
  <c r="H16" i="1"/>
  <c r="F16" i="1"/>
  <c r="B55" i="1" s="1"/>
  <c r="B69" i="1" s="1"/>
  <c r="B72" i="1"/>
  <c r="A72" i="1"/>
  <c r="A71" i="1"/>
  <c r="A70" i="1"/>
  <c r="A69" i="1"/>
  <c r="B67" i="1"/>
  <c r="A67" i="1"/>
  <c r="H59" i="1"/>
  <c r="G58" i="1"/>
  <c r="H58" i="1" s="1"/>
  <c r="B71" i="1"/>
  <c r="H50" i="1"/>
  <c r="G49" i="1"/>
  <c r="H49" i="1" s="1"/>
  <c r="B48" i="1"/>
  <c r="E53" i="1" s="1"/>
  <c r="H53" i="1" s="1"/>
  <c r="E30" i="1"/>
  <c r="E26" i="1"/>
  <c r="E27" i="1" s="1"/>
  <c r="C26" i="1"/>
  <c r="H26" i="1" s="1"/>
  <c r="H25" i="1"/>
  <c r="F25" i="1"/>
  <c r="C11" i="1"/>
  <c r="C40" i="1" l="1"/>
  <c r="C41" i="1" s="1"/>
  <c r="G44" i="1" s="1"/>
  <c r="F26" i="2"/>
  <c r="E27" i="2"/>
  <c r="F27" i="2"/>
  <c r="E31" i="2"/>
  <c r="E32" i="2" s="1"/>
  <c r="E34" i="2" s="1"/>
  <c r="H61" i="2"/>
  <c r="C26" i="2"/>
  <c r="C40" i="2"/>
  <c r="H54" i="1"/>
  <c r="H61" i="1"/>
  <c r="C42" i="1"/>
  <c r="H27" i="1"/>
  <c r="F26" i="1"/>
  <c r="F27" i="1" s="1"/>
  <c r="C27" i="1"/>
  <c r="E31" i="1"/>
  <c r="E32" i="1" s="1"/>
  <c r="E34" i="1" s="1"/>
  <c r="G43" i="1"/>
  <c r="B70" i="1"/>
  <c r="H26" i="2" l="1"/>
  <c r="H27" i="2" s="1"/>
  <c r="C27" i="2"/>
  <c r="C41" i="2"/>
  <c r="G43" i="2"/>
  <c r="B66" i="2"/>
  <c r="B51" i="2"/>
  <c r="E35" i="2"/>
  <c r="E35" i="1"/>
  <c r="B65" i="1" s="1"/>
  <c r="B50" i="1"/>
  <c r="C43" i="1"/>
  <c r="C46" i="1"/>
  <c r="B66" i="1"/>
  <c r="B51" i="1"/>
  <c r="G44" i="2" l="1"/>
  <c r="C42" i="2"/>
  <c r="B59" i="1"/>
  <c r="B61" i="1" s="1"/>
  <c r="B73" i="1"/>
  <c r="I52" i="1" s="1"/>
  <c r="C43" i="2" l="1"/>
  <c r="C46" i="2"/>
  <c r="B50" i="2"/>
  <c r="B59" i="2" s="1"/>
  <c r="B61" i="2" s="1"/>
  <c r="B65" i="2"/>
  <c r="B73" i="2" s="1"/>
  <c r="C73" i="1"/>
  <c r="F73" i="1"/>
  <c r="G67" i="1"/>
  <c r="H67" i="1" s="1"/>
  <c r="I52" i="2" l="1"/>
  <c r="C73" i="2"/>
  <c r="F73" i="2"/>
  <c r="G67" i="2"/>
  <c r="H67" i="2" s="1"/>
  <c r="G68" i="1"/>
  <c r="G68" i="2" l="1"/>
  <c r="G69" i="2"/>
  <c r="H69" i="2" s="1"/>
  <c r="H68" i="2"/>
  <c r="G69" i="1"/>
  <c r="H69" i="1" s="1"/>
  <c r="H68" i="1"/>
</calcChain>
</file>

<file path=xl/sharedStrings.xml><?xml version="1.0" encoding="utf-8"?>
<sst xmlns="http://schemas.openxmlformats.org/spreadsheetml/2006/main" count="208" uniqueCount="94">
  <si>
    <t>Presupuesto</t>
  </si>
  <si>
    <t>Elabora</t>
  </si>
  <si>
    <t>Lourdes Velasco</t>
  </si>
  <si>
    <t>Fecha</t>
  </si>
  <si>
    <t>ODT</t>
  </si>
  <si>
    <t>Cliente</t>
  </si>
  <si>
    <t>Observaciones</t>
  </si>
  <si>
    <t>Proyecto</t>
  </si>
  <si>
    <t>Descripción</t>
  </si>
  <si>
    <t>Tamaño extendido</t>
  </si>
  <si>
    <t>X</t>
  </si>
  <si>
    <t>por tamaño</t>
  </si>
  <si>
    <t>Papel:</t>
  </si>
  <si>
    <t xml:space="preserve">Color </t>
  </si>
  <si>
    <t>Blanco</t>
  </si>
  <si>
    <t>Medida pliego</t>
  </si>
  <si>
    <t xml:space="preserve">X </t>
  </si>
  <si>
    <t>Tamaño Extendido</t>
  </si>
  <si>
    <t xml:space="preserve">Salen por lado </t>
  </si>
  <si>
    <t xml:space="preserve">Tamaños por pliego </t>
  </si>
  <si>
    <t>* calculo manual</t>
  </si>
  <si>
    <t>Proveedor:</t>
  </si>
  <si>
    <t>LUMEN</t>
  </si>
  <si>
    <t>Precio Lista</t>
  </si>
  <si>
    <t>Monto desc.</t>
  </si>
  <si>
    <t xml:space="preserve">Monto descuento </t>
  </si>
  <si>
    <t>Costo  a Historias en Papel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</si>
  <si>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</si>
  <si>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</si>
  <si>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</si>
  <si>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</si>
  <si>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</si>
  <si>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</si>
  <si>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</si>
  <si>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</si>
  <si>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</si>
  <si>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</si>
  <si>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</si>
  <si>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>Formato impresión</t>
  </si>
  <si>
    <t xml:space="preserve">Tamaños a correr </t>
  </si>
  <si>
    <t>Salen por tamaño</t>
  </si>
  <si>
    <t>Pliegos Requeridos</t>
  </si>
  <si>
    <t>Cientos a imprimir</t>
  </si>
  <si>
    <t>Cantidad de piezas a imp.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</si>
  <si>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</si>
  <si>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</si>
  <si>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</si>
  <si>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</si>
  <si>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</si>
  <si>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</si>
  <si>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</si>
  <si>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</si>
  <si>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</si>
  <si>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 xml:space="preserve">Costos </t>
  </si>
  <si>
    <t>laminas</t>
  </si>
  <si>
    <t>Papel</t>
  </si>
  <si>
    <t>Tinta F</t>
  </si>
  <si>
    <t>Impresión</t>
  </si>
  <si>
    <t>Tinta MET</t>
  </si>
  <si>
    <t>corte</t>
  </si>
  <si>
    <t>Tabla de suaje</t>
  </si>
  <si>
    <t>Laminado</t>
  </si>
  <si>
    <t>Pruebas de Color</t>
  </si>
  <si>
    <t>Arreglo Suaje</t>
  </si>
  <si>
    <t>Encuadernación</t>
  </si>
  <si>
    <t>Suajado</t>
  </si>
  <si>
    <t>Empaque</t>
  </si>
  <si>
    <t xml:space="preserve">Colocar liston </t>
  </si>
  <si>
    <t>Envio</t>
  </si>
  <si>
    <t>Total</t>
  </si>
  <si>
    <t xml:space="preserve">Costo proceso </t>
  </si>
  <si>
    <t>PRECIO DE VENTA FINAL</t>
  </si>
  <si>
    <t xml:space="preserve">Porcentaje Despacho </t>
  </si>
  <si>
    <t xml:space="preserve">Importe total </t>
  </si>
  <si>
    <t>Porcentaje Final</t>
  </si>
  <si>
    <t>Precio</t>
  </si>
  <si>
    <t>Urgencia</t>
  </si>
  <si>
    <t>Costo</t>
  </si>
  <si>
    <t>Precio final</t>
  </si>
  <si>
    <t>Utilidad</t>
  </si>
  <si>
    <t>Comisiones</t>
  </si>
  <si>
    <t>Venta</t>
  </si>
  <si>
    <t>forro tapa caja</t>
  </si>
  <si>
    <t>21 marzo de 2017.</t>
  </si>
  <si>
    <t>Absolut Estuche Sencillo</t>
  </si>
  <si>
    <t>Sulfatada 1 cara</t>
  </si>
  <si>
    <t>22 ptos</t>
  </si>
  <si>
    <t>tamaño final  26.9 X 28 X 12 cm.</t>
  </si>
  <si>
    <t>sulfatda 1 cara 22 pto.</t>
  </si>
  <si>
    <t>impresas a 1 X 0 tintas offset</t>
  </si>
  <si>
    <t>terminado suajado e impreso</t>
  </si>
  <si>
    <t>pegado</t>
  </si>
  <si>
    <t>Caple</t>
  </si>
  <si>
    <t>caple 1 cara 22 pto.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</si>
</sst>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b/>
      <sz val="9"/>
      <name val="Century Gothic"/>
      <family val="2"/>
    </font>
    <font>
      <sz val="9"/>
      <color rgb="FFFF0000"/>
      <name val="Century Gothic"/>
      <family val="2"/>
    </font>
    <font>
      <sz val="9"/>
      <name val="Arial"/>
      <family val="2"/>
    </font>
    <font>
      <i/>
      <sz val="9"/>
      <name val="Century Gothic"/>
      <family val="2"/>
    </font>
    <font>
      <sz val="11"/>
      <color theme="1"/>
      <name val="Century Gothic"/>
      <family val="2"/>
    </font>
    <font>
      <b/>
      <sz val="9"/>
      <color theme="0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7" borderId="0" applyNumberFormat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8" borderId="17" applyNumberFormat="0" applyFont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2" fontId="6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5" fillId="0" borderId="4" xfId="0" applyFont="1" applyBorder="1"/>
    <xf numFmtId="2" fontId="4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5" fillId="0" borderId="0" xfId="0" applyNumberFormat="1" applyFo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2" borderId="10" xfId="0" applyFont="1" applyFill="1" applyBorder="1" applyAlignment="1">
      <alignment horizontal="center"/>
    </xf>
    <xf numFmtId="2" fontId="7" fillId="0" borderId="0" xfId="0" applyNumberFormat="1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4" fontId="4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44" fontId="6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7" fillId="0" borderId="0" xfId="0" applyFont="1"/>
    <xf numFmtId="0" fontId="6" fillId="2" borderId="0" xfId="0" applyFont="1" applyFill="1" applyAlignment="1">
      <alignment horizontal="center"/>
    </xf>
    <xf numFmtId="1" fontId="9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1" xfId="0" applyFont="1" applyBorder="1"/>
    <xf numFmtId="0" fontId="4" fillId="0" borderId="11" xfId="0" applyFont="1" applyBorder="1"/>
    <xf numFmtId="2" fontId="4" fillId="0" borderId="1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left"/>
    </xf>
    <xf numFmtId="0" fontId="10" fillId="0" borderId="0" xfId="0" applyFont="1"/>
    <xf numFmtId="0" fontId="2" fillId="0" borderId="11" xfId="0" applyFont="1" applyBorder="1"/>
    <xf numFmtId="2" fontId="6" fillId="0" borderId="11" xfId="0" applyNumberFormat="1" applyFont="1" applyBorder="1" applyAlignment="1">
      <alignment horizontal="center"/>
    </xf>
    <xf numFmtId="0" fontId="6" fillId="0" borderId="0" xfId="0" applyFont="1" applyBorder="1"/>
    <xf numFmtId="2" fontId="6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9" fontId="5" fillId="0" borderId="0" xfId="0" applyNumberFormat="1" applyFont="1"/>
    <xf numFmtId="9" fontId="2" fillId="0" borderId="0" xfId="0" applyNumberFormat="1" applyFont="1"/>
    <xf numFmtId="0" fontId="6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6" fillId="3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44" fontId="2" fillId="0" borderId="0" xfId="1" applyFont="1" applyAlignment="1">
      <alignment horizontal="center"/>
    </xf>
    <xf numFmtId="44" fontId="11" fillId="4" borderId="0" xfId="1" applyFont="1" applyFill="1"/>
    <xf numFmtId="44" fontId="5" fillId="0" borderId="0" xfId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44" fontId="8" fillId="0" borderId="5" xfId="11" applyFont="1" applyBorder="1" applyAlignment="1">
      <alignment vertical="center"/>
    </xf>
    <xf numFmtId="44" fontId="8" fillId="9" borderId="5" xfId="11" applyFont="1" applyFill="1" applyBorder="1" applyAlignment="1">
      <alignment vertical="center"/>
    </xf>
    <xf numFmtId="2" fontId="11" fillId="4" borderId="0" xfId="0" applyNumberFormat="1" applyFont="1" applyFill="1" applyBorder="1" applyAlignment="1">
      <alignment horizontal="center"/>
    </xf>
  </cellXfs>
  <cellStyles count="14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Moneda 6" xfId="11"/>
    <cellStyle name="Normal" xfId="0" builtinId="0"/>
    <cellStyle name="Normal 2" xfId="12"/>
    <cellStyle name="Nota" xfId="1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3486150" cy="914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3486150" cy="914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supuesto%20Absolut%20Caja%20Glorificador%20lim&#243;n%20cambio%20mar%2021,%2017%20(70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rrollo"/>
      <sheetName val="cartón limon circ"/>
      <sheetName val="cartón soporte"/>
      <sheetName val="cartón tira "/>
      <sheetName val="cartón base cajón"/>
      <sheetName val="cartón tapa base"/>
      <sheetName val="eva"/>
      <sheetName val="forro Circulo "/>
      <sheetName val="forro tira cir"/>
      <sheetName val="forro base caja"/>
      <sheetName val="forro cartera final"/>
    </sheetNames>
    <sheetDataSet>
      <sheetData sheetId="0"/>
      <sheetData sheetId="1">
        <row r="11">
          <cell r="C11" t="str">
            <v>PRM</v>
          </cell>
        </row>
        <row r="48">
          <cell r="B48">
            <v>700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3">
          <cell r="C83">
            <v>438.21907046428572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abSelected="1" topLeftCell="A60" zoomScale="80" zoomScaleNormal="80" workbookViewId="0">
      <selection activeCell="H70" sqref="H70"/>
    </sheetView>
  </sheetViews>
  <sheetFormatPr baseColWidth="10" defaultRowHeight="14.25" x14ac:dyDescent="0.3"/>
  <cols>
    <col min="1" max="1" width="17.7109375" style="1" customWidth="1"/>
    <col min="2" max="2" width="17.28515625" style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4.5703125" style="1" customWidth="1"/>
    <col min="9" max="9" width="15" style="1" customWidth="1"/>
    <col min="10" max="10" width="11.42578125" style="1"/>
    <col min="11" max="11" width="15.85546875" style="1" customWidth="1"/>
    <col min="12" max="12" width="16.85546875" style="1" customWidth="1"/>
    <col min="13" max="13" width="14.140625" style="1" customWidth="1"/>
    <col min="14" max="14" width="11.42578125" style="1"/>
    <col min="15" max="15" width="12.5703125" style="1" customWidth="1"/>
    <col min="16" max="16384" width="11.42578125" style="1"/>
  </cols>
  <sheetData>
    <row r="1" spans="1:21" ht="18.75" x14ac:dyDescent="0.3">
      <c r="J1" s="2"/>
      <c r="K1" s="3"/>
      <c r="L1" s="3"/>
      <c r="M1" s="3"/>
      <c r="N1" s="3"/>
      <c r="O1" s="3"/>
      <c r="P1" s="3"/>
    </row>
    <row r="2" spans="1:21" x14ac:dyDescent="0.3">
      <c r="J2" s="3"/>
    </row>
    <row r="3" spans="1:21" ht="15.75" x14ac:dyDescent="0.3">
      <c r="J3"/>
      <c r="Q3"/>
      <c r="R3"/>
      <c r="S3" s="3"/>
      <c r="T3" s="3"/>
      <c r="U3" s="3"/>
    </row>
    <row r="4" spans="1:21" ht="15.75" x14ac:dyDescent="0.3">
      <c r="J4"/>
      <c r="Q4"/>
      <c r="R4"/>
    </row>
    <row r="5" spans="1:21" ht="15.75" x14ac:dyDescent="0.3">
      <c r="A5" s="4"/>
      <c r="J5"/>
      <c r="Q5"/>
      <c r="R5"/>
    </row>
    <row r="6" spans="1:21" ht="18.75" x14ac:dyDescent="0.3">
      <c r="A6" s="2" t="s">
        <v>0</v>
      </c>
      <c r="E6" s="4" t="s">
        <v>1</v>
      </c>
      <c r="F6" s="1" t="s">
        <v>2</v>
      </c>
      <c r="J6"/>
      <c r="Q6"/>
      <c r="R6"/>
    </row>
    <row r="7" spans="1:21" ht="15.75" x14ac:dyDescent="0.3">
      <c r="J7"/>
      <c r="Q7"/>
      <c r="R7"/>
    </row>
    <row r="8" spans="1:21" ht="15.75" x14ac:dyDescent="0.3">
      <c r="J8"/>
      <c r="Q8"/>
      <c r="R8"/>
    </row>
    <row r="9" spans="1:21" s="4" customFormat="1" ht="15.75" x14ac:dyDescent="0.3">
      <c r="A9" s="4" t="s">
        <v>3</v>
      </c>
      <c r="C9" s="4" t="s">
        <v>83</v>
      </c>
      <c r="H9" s="4" t="s">
        <v>4</v>
      </c>
      <c r="J9"/>
      <c r="Q9"/>
      <c r="R9"/>
      <c r="S9" s="1"/>
      <c r="T9" s="1"/>
      <c r="U9" s="1"/>
    </row>
    <row r="10" spans="1:21" ht="15.75" x14ac:dyDescent="0.3">
      <c r="J10"/>
      <c r="Q10"/>
      <c r="R10"/>
    </row>
    <row r="11" spans="1:21" ht="16.5" thickBot="1" x14ac:dyDescent="0.35">
      <c r="A11" s="4" t="s">
        <v>5</v>
      </c>
      <c r="C11" s="1" t="str">
        <f>+'[1]cartón limon circ'!C11</f>
        <v>PRM</v>
      </c>
      <c r="F11" s="4" t="s">
        <v>6</v>
      </c>
      <c r="J11"/>
      <c r="Q11"/>
      <c r="R11"/>
    </row>
    <row r="12" spans="1:21" ht="15.75" x14ac:dyDescent="0.3">
      <c r="A12" s="4"/>
      <c r="F12" s="5"/>
      <c r="G12" s="6"/>
      <c r="H12" s="7"/>
      <c r="J12"/>
      <c r="Q12"/>
      <c r="R12"/>
    </row>
    <row r="13" spans="1:21" ht="15.75" x14ac:dyDescent="0.3">
      <c r="A13" s="4" t="s">
        <v>7</v>
      </c>
      <c r="F13" s="8"/>
      <c r="G13" s="9"/>
      <c r="H13" s="10"/>
      <c r="J13"/>
      <c r="Q13"/>
      <c r="R13"/>
    </row>
    <row r="14" spans="1:21" ht="15.75" x14ac:dyDescent="0.3">
      <c r="A14" s="4"/>
      <c r="F14" s="8"/>
      <c r="G14" s="9"/>
      <c r="H14" s="10"/>
      <c r="J14"/>
      <c r="Q14"/>
      <c r="R14"/>
    </row>
    <row r="15" spans="1:21" ht="15.75" x14ac:dyDescent="0.3">
      <c r="A15" s="4" t="s">
        <v>8</v>
      </c>
      <c r="C15" s="11" t="s">
        <v>84</v>
      </c>
      <c r="D15" s="12"/>
      <c r="E15" s="12"/>
      <c r="F15" s="13" t="s">
        <v>9</v>
      </c>
      <c r="G15" s="9"/>
      <c r="H15" s="10"/>
      <c r="J15"/>
      <c r="Q15"/>
      <c r="R15"/>
    </row>
    <row r="16" spans="1:21" ht="15.75" x14ac:dyDescent="0.3">
      <c r="C16" s="14" t="s">
        <v>87</v>
      </c>
      <c r="D16" s="12"/>
      <c r="E16" s="12"/>
      <c r="F16" s="15">
        <f>1.5+F20+1.5</f>
        <v>80.900000000000006</v>
      </c>
      <c r="G16" s="16" t="s">
        <v>10</v>
      </c>
      <c r="H16" s="17">
        <f>1.5+H20+1.5</f>
        <v>55</v>
      </c>
      <c r="J16"/>
      <c r="Q16"/>
      <c r="R16"/>
    </row>
    <row r="17" spans="1:18" ht="15.75" x14ac:dyDescent="0.3">
      <c r="C17" s="14" t="s">
        <v>93</v>
      </c>
      <c r="D17" s="12"/>
      <c r="E17" s="12"/>
      <c r="F17" s="13">
        <v>1</v>
      </c>
      <c r="G17" s="18" t="s">
        <v>11</v>
      </c>
      <c r="H17" s="10"/>
      <c r="J17"/>
      <c r="Q17"/>
      <c r="R17"/>
    </row>
    <row r="18" spans="1:18" ht="15.75" x14ac:dyDescent="0.3">
      <c r="C18" s="14" t="s">
        <v>89</v>
      </c>
      <c r="D18" s="12"/>
      <c r="E18" s="12"/>
      <c r="F18" s="8"/>
      <c r="G18" s="9"/>
      <c r="H18" s="10"/>
      <c r="J18"/>
      <c r="K18"/>
      <c r="L18"/>
      <c r="M18"/>
      <c r="N18"/>
      <c r="O18"/>
      <c r="P18"/>
      <c r="Q18"/>
      <c r="R18"/>
    </row>
    <row r="19" spans="1:18" ht="15.75" x14ac:dyDescent="0.3">
      <c r="C19" s="12" t="s">
        <v>90</v>
      </c>
      <c r="D19" s="12"/>
      <c r="E19" s="12"/>
      <c r="F19" s="8"/>
      <c r="G19" s="9"/>
      <c r="H19" s="10"/>
      <c r="J19"/>
      <c r="K19"/>
      <c r="L19"/>
      <c r="M19"/>
      <c r="N19"/>
      <c r="O19"/>
      <c r="P19"/>
      <c r="Q19"/>
      <c r="R19"/>
    </row>
    <row r="20" spans="1:18" ht="15.75" x14ac:dyDescent="0.3">
      <c r="C20" s="12"/>
      <c r="D20" s="12"/>
      <c r="E20" s="12"/>
      <c r="F20" s="15">
        <v>77.900000000000006</v>
      </c>
      <c r="G20" s="16" t="s">
        <v>10</v>
      </c>
      <c r="H20" s="17">
        <v>52</v>
      </c>
      <c r="J20"/>
      <c r="K20"/>
      <c r="L20"/>
      <c r="M20"/>
      <c r="N20"/>
      <c r="O20"/>
      <c r="P20"/>
      <c r="Q20"/>
      <c r="R20"/>
    </row>
    <row r="21" spans="1:18" ht="15.75" x14ac:dyDescent="0.3">
      <c r="C21" s="12"/>
      <c r="D21" s="12"/>
      <c r="E21" s="12"/>
      <c r="F21" s="8"/>
      <c r="G21" s="9"/>
      <c r="H21" s="10"/>
      <c r="J21"/>
      <c r="K21"/>
      <c r="L21"/>
      <c r="M21"/>
      <c r="N21"/>
      <c r="O21"/>
      <c r="P21"/>
      <c r="Q21"/>
      <c r="R21"/>
    </row>
    <row r="22" spans="1:18" ht="16.5" thickBot="1" x14ac:dyDescent="0.35">
      <c r="C22" s="12"/>
      <c r="D22" s="12"/>
      <c r="E22" s="12"/>
      <c r="F22" s="19"/>
      <c r="G22" s="20"/>
      <c r="H22" s="21"/>
      <c r="J22"/>
      <c r="K22"/>
      <c r="L22"/>
      <c r="M22"/>
      <c r="N22"/>
      <c r="O22"/>
      <c r="P22"/>
      <c r="Q22"/>
      <c r="R22"/>
    </row>
    <row r="23" spans="1:18" ht="15.75" x14ac:dyDescent="0.3">
      <c r="A23" s="22" t="s">
        <v>12</v>
      </c>
      <c r="C23" s="23" t="s">
        <v>92</v>
      </c>
      <c r="D23" s="4" t="s">
        <v>13</v>
      </c>
      <c r="E23" s="24" t="s">
        <v>14</v>
      </c>
      <c r="F23" s="1" t="s">
        <v>86</v>
      </c>
      <c r="J23"/>
      <c r="K23"/>
      <c r="L23"/>
      <c r="M23"/>
      <c r="N23"/>
      <c r="O23"/>
      <c r="P23"/>
      <c r="Q23"/>
      <c r="R23"/>
    </row>
    <row r="24" spans="1:18" ht="15.75" x14ac:dyDescent="0.3">
      <c r="J24"/>
      <c r="K24"/>
      <c r="L24"/>
      <c r="M24"/>
      <c r="N24"/>
      <c r="O24"/>
      <c r="P24"/>
      <c r="Q24"/>
      <c r="R24"/>
    </row>
    <row r="25" spans="1:18" ht="15.75" x14ac:dyDescent="0.3">
      <c r="A25" s="22" t="s">
        <v>15</v>
      </c>
      <c r="C25" s="25">
        <v>90</v>
      </c>
      <c r="D25" s="24" t="s">
        <v>16</v>
      </c>
      <c r="E25" s="26">
        <v>125</v>
      </c>
      <c r="F25" s="27">
        <f>+C25</f>
        <v>90</v>
      </c>
      <c r="G25" s="28" t="s">
        <v>16</v>
      </c>
      <c r="H25" s="28">
        <f>+E25</f>
        <v>125</v>
      </c>
      <c r="J25"/>
      <c r="K25"/>
      <c r="L25"/>
      <c r="M25"/>
      <c r="N25"/>
      <c r="O25"/>
      <c r="P25"/>
      <c r="Q25"/>
      <c r="R25"/>
    </row>
    <row r="26" spans="1:18" ht="15.75" x14ac:dyDescent="0.3">
      <c r="A26" s="22" t="s">
        <v>17</v>
      </c>
      <c r="B26" s="3"/>
      <c r="C26" s="29">
        <f>+F16</f>
        <v>80.900000000000006</v>
      </c>
      <c r="D26" s="30" t="s">
        <v>16</v>
      </c>
      <c r="E26" s="29">
        <f>+H16</f>
        <v>55</v>
      </c>
      <c r="F26" s="31">
        <f>+E26</f>
        <v>55</v>
      </c>
      <c r="G26" s="31" t="s">
        <v>16</v>
      </c>
      <c r="H26" s="31">
        <f>+C26</f>
        <v>80.900000000000006</v>
      </c>
      <c r="I26" s="32"/>
      <c r="J26"/>
      <c r="K26"/>
      <c r="L26"/>
      <c r="M26"/>
      <c r="N26"/>
      <c r="O26"/>
      <c r="P26"/>
      <c r="Q26"/>
      <c r="R26"/>
    </row>
    <row r="27" spans="1:18" ht="16.5" thickBot="1" x14ac:dyDescent="0.35">
      <c r="A27" s="3" t="s">
        <v>18</v>
      </c>
      <c r="B27" s="33"/>
      <c r="C27" s="34">
        <f>+C25/C26</f>
        <v>1.1124845488257107</v>
      </c>
      <c r="D27" s="35"/>
      <c r="E27" s="34">
        <f>+E25/E26</f>
        <v>2.2727272727272729</v>
      </c>
      <c r="F27" s="34">
        <f>+F25/F26</f>
        <v>1.6363636363636365</v>
      </c>
      <c r="G27" s="35"/>
      <c r="H27" s="34">
        <f>+H25/H26</f>
        <v>1.5451174289245981</v>
      </c>
      <c r="I27" s="32"/>
      <c r="J27"/>
      <c r="K27"/>
      <c r="L27"/>
      <c r="M27"/>
      <c r="N27"/>
      <c r="O27"/>
      <c r="P27"/>
      <c r="Q27"/>
      <c r="R27"/>
    </row>
    <row r="28" spans="1:18" ht="16.5" thickBot="1" x14ac:dyDescent="0.35">
      <c r="A28" s="3" t="s">
        <v>19</v>
      </c>
      <c r="B28" s="36"/>
      <c r="C28" s="37"/>
      <c r="D28" s="38">
        <v>2</v>
      </c>
      <c r="E28" s="39"/>
      <c r="F28" s="40"/>
      <c r="G28" s="41">
        <v>1</v>
      </c>
      <c r="H28" s="42" t="s">
        <v>20</v>
      </c>
      <c r="J28"/>
      <c r="K28"/>
      <c r="L28"/>
      <c r="M28"/>
      <c r="N28"/>
      <c r="O28"/>
      <c r="P28"/>
      <c r="Q28"/>
      <c r="R28"/>
    </row>
    <row r="29" spans="1:18" ht="15.75" x14ac:dyDescent="0.3">
      <c r="A29" s="3"/>
      <c r="B29" s="43"/>
      <c r="C29" s="32"/>
      <c r="G29" s="44"/>
      <c r="H29" s="32"/>
      <c r="J29"/>
      <c r="K29"/>
      <c r="L29"/>
      <c r="M29"/>
      <c r="N29"/>
      <c r="O29"/>
      <c r="P29"/>
      <c r="Q29"/>
      <c r="R29"/>
    </row>
    <row r="30" spans="1:18" ht="15.75" x14ac:dyDescent="0.3">
      <c r="A30" s="27" t="s">
        <v>21</v>
      </c>
      <c r="B30" s="27" t="s">
        <v>22</v>
      </c>
      <c r="D30" s="44" t="s">
        <v>23</v>
      </c>
      <c r="E30" s="45">
        <f>+F30/1000</f>
        <v>14.489000000000003</v>
      </c>
      <c r="F30" s="77">
        <v>14489.000000000002</v>
      </c>
      <c r="G30" s="1" t="s">
        <v>24</v>
      </c>
      <c r="H30" s="46">
        <v>0.5</v>
      </c>
      <c r="J30"/>
      <c r="K30"/>
      <c r="L30"/>
      <c r="M30"/>
      <c r="N30"/>
      <c r="O30"/>
      <c r="P30"/>
      <c r="Q30"/>
      <c r="R30"/>
    </row>
    <row r="31" spans="1:18" ht="15.75" x14ac:dyDescent="0.3">
      <c r="A31" s="3"/>
      <c r="B31" s="3"/>
      <c r="C31" s="3"/>
      <c r="D31" s="47" t="s">
        <v>25</v>
      </c>
      <c r="E31" s="45">
        <f>+H30*E30</f>
        <v>7.2445000000000013</v>
      </c>
      <c r="H31" s="46"/>
      <c r="I31" s="32"/>
      <c r="J31"/>
      <c r="K31"/>
      <c r="L31"/>
      <c r="M31"/>
      <c r="N31"/>
      <c r="O31"/>
      <c r="P31"/>
      <c r="Q31"/>
      <c r="R31"/>
    </row>
    <row r="32" spans="1:18" ht="15.75" x14ac:dyDescent="0.3">
      <c r="D32" s="47" t="s">
        <v>26</v>
      </c>
      <c r="E32" s="48">
        <f>+E30-E31</f>
        <v>7.2445000000000013</v>
      </c>
      <c r="I32" s="32"/>
      <c r="J32"/>
      <c r="K32"/>
      <c r="L32"/>
      <c r="M32"/>
      <c r="N32"/>
      <c r="O32"/>
      <c r="P32"/>
      <c r="Q32"/>
      <c r="R32"/>
    </row>
    <row r="33" spans="1:19" ht="15.75" x14ac:dyDescent="0.3">
      <c r="E33" s="43" t="s">
        <v>27</v>
      </c>
      <c r="F33" s="43" t="s">
        <v>28</v>
      </c>
      <c r="G33" s="43" t="s">
        <v>28</v>
      </c>
      <c r="H33" s="43" t="s">
        <v>28</v>
      </c>
      <c r="I33" s="32"/>
      <c r="J33"/>
      <c r="K33"/>
      <c r="L33"/>
      <c r="M33"/>
      <c r="N33"/>
      <c r="O33"/>
      <c r="P33"/>
      <c r="Q33"/>
      <c r="R33"/>
    </row>
    <row r="34" spans="1:19" ht="15.75" x14ac:dyDescent="0.3">
      <c r="D34" s="44" t="s">
        <v>29</v>
      </c>
      <c r="E34" s="49">
        <f>+E32</f>
        <v>7.2445000000000013</v>
      </c>
      <c r="F34" s="49">
        <v>0</v>
      </c>
      <c r="G34" s="49">
        <v>0</v>
      </c>
      <c r="H34" s="49">
        <v>0</v>
      </c>
      <c r="J34"/>
      <c r="K34"/>
      <c r="L34"/>
      <c r="M34"/>
      <c r="N34"/>
      <c r="O34"/>
      <c r="P34"/>
      <c r="Q34"/>
      <c r="R34"/>
    </row>
    <row r="35" spans="1:19" ht="15.75" x14ac:dyDescent="0.3">
      <c r="D35" s="44" t="s">
        <v>30</v>
      </c>
      <c r="E35" s="49">
        <f>+E34*1.1</f>
        <v>7.9689500000000022</v>
      </c>
      <c r="F35" s="49">
        <v>0</v>
      </c>
      <c r="G35" s="49">
        <v>0</v>
      </c>
      <c r="H35" s="49">
        <v>0</v>
      </c>
      <c r="J35"/>
      <c r="K35"/>
      <c r="L35"/>
      <c r="M35"/>
      <c r="N35"/>
      <c r="O35"/>
      <c r="P35"/>
      <c r="Q35"/>
      <c r="R35"/>
    </row>
    <row r="36" spans="1:19" ht="16.5" thickBot="1" x14ac:dyDescent="0.35">
      <c r="A36" s="3"/>
      <c r="G36" s="44"/>
      <c r="J36"/>
      <c r="K36"/>
      <c r="L36"/>
      <c r="M36"/>
      <c r="N36"/>
      <c r="O36"/>
      <c r="P36"/>
      <c r="Q36"/>
      <c r="R36"/>
    </row>
    <row r="37" spans="1:19" ht="15.75" x14ac:dyDescent="0.3">
      <c r="A37" s="3"/>
      <c r="B37" s="43"/>
      <c r="C37" s="32"/>
      <c r="E37" s="5" t="s">
        <v>31</v>
      </c>
      <c r="F37" s="6" t="s">
        <v>32</v>
      </c>
      <c r="G37" s="6"/>
      <c r="H37" s="7"/>
      <c r="J37"/>
      <c r="K37"/>
      <c r="L37"/>
      <c r="M37"/>
      <c r="N37"/>
      <c r="O37"/>
      <c r="P37"/>
      <c r="Q37"/>
      <c r="R37"/>
    </row>
    <row r="38" spans="1:19" ht="16.5" thickBot="1" x14ac:dyDescent="0.35">
      <c r="A38" s="22" t="s">
        <v>33</v>
      </c>
      <c r="C38" s="50">
        <v>2</v>
      </c>
      <c r="D38" s="51" t="s">
        <v>34</v>
      </c>
      <c r="E38" s="19"/>
      <c r="F38" s="20" t="s">
        <v>35</v>
      </c>
      <c r="G38" s="20"/>
      <c r="H38" s="21"/>
      <c r="J38"/>
      <c r="K38"/>
      <c r="L38"/>
      <c r="M38"/>
      <c r="N38"/>
      <c r="O38"/>
      <c r="P38"/>
      <c r="Q38"/>
      <c r="R38"/>
    </row>
    <row r="39" spans="1:19" ht="15.75" x14ac:dyDescent="0.3">
      <c r="A39" s="22"/>
      <c r="C39" s="43"/>
      <c r="D39" s="1" t="s">
        <v>36</v>
      </c>
      <c r="E39" s="3"/>
      <c r="F39" s="3"/>
      <c r="J39"/>
      <c r="K39"/>
      <c r="L39"/>
      <c r="M39"/>
      <c r="N39"/>
      <c r="O39"/>
      <c r="P39"/>
      <c r="Q39"/>
      <c r="R39"/>
    </row>
    <row r="40" spans="1:19" ht="15.75" x14ac:dyDescent="0.3">
      <c r="A40" s="22" t="s">
        <v>37</v>
      </c>
      <c r="B40" s="4"/>
      <c r="C40" s="52">
        <f>+B48/F17</f>
        <v>700</v>
      </c>
      <c r="D40" s="26">
        <v>300</v>
      </c>
      <c r="F40" s="47" t="s">
        <v>38</v>
      </c>
      <c r="G40" s="25">
        <v>1</v>
      </c>
      <c r="H40" s="3"/>
      <c r="J40"/>
      <c r="K40"/>
      <c r="L40"/>
      <c r="M40"/>
      <c r="N40"/>
      <c r="O40"/>
      <c r="P40"/>
      <c r="Q40"/>
      <c r="R40"/>
    </row>
    <row r="41" spans="1:19" ht="15.75" x14ac:dyDescent="0.3">
      <c r="A41" s="22" t="s">
        <v>39</v>
      </c>
      <c r="C41" s="36">
        <f>+C40+D40</f>
        <v>1000</v>
      </c>
      <c r="F41" s="47" t="s">
        <v>40</v>
      </c>
      <c r="G41" s="25">
        <v>2</v>
      </c>
      <c r="H41" s="3"/>
      <c r="J41"/>
      <c r="K41"/>
      <c r="L41"/>
      <c r="M41"/>
      <c r="N41"/>
      <c r="O41"/>
      <c r="P41"/>
      <c r="Q41"/>
      <c r="R41"/>
    </row>
    <row r="42" spans="1:19" ht="15.75" x14ac:dyDescent="0.3">
      <c r="A42" s="22" t="s">
        <v>41</v>
      </c>
      <c r="C42" s="36">
        <f>+C41/C38</f>
        <v>500</v>
      </c>
      <c r="F42" s="47" t="s">
        <v>42</v>
      </c>
      <c r="G42" s="25"/>
      <c r="H42" s="3"/>
      <c r="J42"/>
      <c r="K42"/>
      <c r="L42"/>
      <c r="M42"/>
      <c r="N42"/>
      <c r="O42"/>
      <c r="P42"/>
      <c r="Q42"/>
      <c r="R42"/>
    </row>
    <row r="43" spans="1:19" ht="15.75" x14ac:dyDescent="0.3">
      <c r="A43" s="22" t="s">
        <v>43</v>
      </c>
      <c r="C43" s="43">
        <f>+(C42*C38)*F17</f>
        <v>1000</v>
      </c>
      <c r="F43" s="44" t="s">
        <v>44</v>
      </c>
      <c r="G43" s="25">
        <f>+C40/100</f>
        <v>7</v>
      </c>
      <c r="H43" s="3"/>
      <c r="J43"/>
      <c r="K43"/>
      <c r="L43"/>
      <c r="M43"/>
      <c r="N43"/>
      <c r="O43"/>
      <c r="P43"/>
      <c r="Q43" s="9"/>
      <c r="R43" s="9"/>
    </row>
    <row r="44" spans="1:19" x14ac:dyDescent="0.3">
      <c r="A44" s="22"/>
      <c r="C44" s="53"/>
      <c r="F44" s="47" t="s">
        <v>45</v>
      </c>
      <c r="G44" s="50">
        <f>+C41</f>
        <v>1000</v>
      </c>
      <c r="H44" s="3"/>
      <c r="M44" s="9"/>
      <c r="N44" s="54"/>
      <c r="O44" s="16"/>
      <c r="P44" s="16"/>
      <c r="Q44" s="9"/>
      <c r="R44" s="9"/>
    </row>
    <row r="45" spans="1:19" x14ac:dyDescent="0.3">
      <c r="A45" s="22"/>
      <c r="C45" s="43"/>
      <c r="E45" s="47"/>
      <c r="F45" s="47"/>
      <c r="G45" s="32"/>
      <c r="I45" s="3"/>
      <c r="M45" s="9"/>
      <c r="N45" s="54"/>
      <c r="O45" s="16"/>
      <c r="P45" s="16"/>
      <c r="Q45" s="9"/>
      <c r="R45" s="9"/>
    </row>
    <row r="46" spans="1:19" x14ac:dyDescent="0.3">
      <c r="A46" s="22" t="s">
        <v>46</v>
      </c>
      <c r="C46" s="27">
        <f>+C42*C38</f>
        <v>1000</v>
      </c>
      <c r="F46" s="47"/>
      <c r="G46" s="32"/>
      <c r="H46" s="3"/>
      <c r="M46" s="9"/>
      <c r="N46" s="54"/>
      <c r="O46" s="16"/>
      <c r="P46" s="16"/>
      <c r="Q46" s="9"/>
      <c r="R46" s="9"/>
    </row>
    <row r="47" spans="1:19" ht="15.75" x14ac:dyDescent="0.3">
      <c r="A47" s="3"/>
      <c r="B47" s="3"/>
      <c r="C47" s="3"/>
      <c r="D47" s="3"/>
      <c r="E47" s="3"/>
      <c r="H47" s="3"/>
      <c r="J47"/>
      <c r="K47"/>
      <c r="L47"/>
      <c r="M47"/>
      <c r="N47"/>
      <c r="O47"/>
      <c r="P47"/>
      <c r="Q47"/>
      <c r="R47"/>
      <c r="S47"/>
    </row>
    <row r="48" spans="1:19" ht="15.75" x14ac:dyDescent="0.3">
      <c r="A48" s="22" t="s">
        <v>47</v>
      </c>
      <c r="B48" s="43">
        <f>+'[1]cartón limon circ'!B48</f>
        <v>700</v>
      </c>
      <c r="C48" s="3"/>
      <c r="D48" s="27" t="s">
        <v>48</v>
      </c>
      <c r="E48" s="27" t="s">
        <v>49</v>
      </c>
      <c r="F48" s="27" t="s">
        <v>50</v>
      </c>
      <c r="G48" s="27" t="s">
        <v>51</v>
      </c>
      <c r="H48" s="27" t="s">
        <v>52</v>
      </c>
      <c r="J48"/>
      <c r="K48"/>
      <c r="L48"/>
      <c r="M48"/>
      <c r="N48"/>
      <c r="O48"/>
      <c r="P48"/>
      <c r="Q48"/>
      <c r="R48"/>
      <c r="S48"/>
    </row>
    <row r="49" spans="1:21" ht="15.75" x14ac:dyDescent="0.3">
      <c r="A49" s="55" t="s">
        <v>53</v>
      </c>
      <c r="B49" s="56"/>
      <c r="C49" s="3"/>
      <c r="D49" s="43">
        <v>1</v>
      </c>
      <c r="E49" s="43">
        <v>1</v>
      </c>
      <c r="F49" s="43" t="s">
        <v>54</v>
      </c>
      <c r="G49" s="32">
        <f>185+145</f>
        <v>330</v>
      </c>
      <c r="H49" s="32">
        <f>+(D49*E49)*G49</f>
        <v>330</v>
      </c>
      <c r="J49"/>
      <c r="K49"/>
      <c r="L49"/>
      <c r="M49"/>
      <c r="N49"/>
      <c r="O49"/>
      <c r="P49"/>
      <c r="Q49"/>
      <c r="R49"/>
      <c r="S49"/>
    </row>
    <row r="50" spans="1:21" ht="15.75" x14ac:dyDescent="0.3">
      <c r="A50" s="56" t="s">
        <v>55</v>
      </c>
      <c r="B50" s="57">
        <f>+E34*C42</f>
        <v>3622.2500000000005</v>
      </c>
      <c r="C50" s="3"/>
      <c r="D50" s="43">
        <v>1</v>
      </c>
      <c r="E50" s="43">
        <v>1</v>
      </c>
      <c r="F50" s="43" t="s">
        <v>56</v>
      </c>
      <c r="G50" s="32">
        <v>1150</v>
      </c>
      <c r="H50" s="32">
        <f>+(D50*E50)*G50</f>
        <v>1150</v>
      </c>
      <c r="J50"/>
      <c r="K50"/>
      <c r="L50"/>
      <c r="M50"/>
      <c r="N50"/>
      <c r="O50"/>
      <c r="P50"/>
      <c r="Q50"/>
      <c r="R50"/>
      <c r="S50"/>
    </row>
    <row r="51" spans="1:21" ht="15.75" x14ac:dyDescent="0.3">
      <c r="A51" s="56" t="s">
        <v>57</v>
      </c>
      <c r="B51" s="57">
        <f>+H61</f>
        <v>3125</v>
      </c>
      <c r="C51" s="3"/>
      <c r="D51" s="43">
        <v>0</v>
      </c>
      <c r="E51" s="43">
        <v>0</v>
      </c>
      <c r="F51" s="43" t="s">
        <v>58</v>
      </c>
      <c r="G51" s="32">
        <v>500</v>
      </c>
      <c r="H51" s="32">
        <f t="shared" ref="H51:H57" si="0">+(D51*E51)*G51</f>
        <v>0</v>
      </c>
      <c r="J51"/>
      <c r="K51"/>
      <c r="L51"/>
      <c r="M51"/>
      <c r="N51"/>
      <c r="O51"/>
      <c r="P51"/>
      <c r="Q51"/>
      <c r="R51"/>
      <c r="S51"/>
    </row>
    <row r="52" spans="1:21" ht="15.75" x14ac:dyDescent="0.3">
      <c r="A52" s="56"/>
      <c r="B52" s="57"/>
      <c r="C52" s="3"/>
      <c r="D52" s="43">
        <v>1</v>
      </c>
      <c r="E52" s="43">
        <v>1</v>
      </c>
      <c r="F52" s="43" t="s">
        <v>59</v>
      </c>
      <c r="G52" s="32">
        <v>200</v>
      </c>
      <c r="H52" s="32">
        <f t="shared" si="0"/>
        <v>200</v>
      </c>
      <c r="I52" s="58">
        <f>+(B73/100)*2</f>
        <v>276.12740000000008</v>
      </c>
      <c r="J52"/>
      <c r="K52"/>
      <c r="L52"/>
      <c r="M52"/>
      <c r="N52"/>
      <c r="O52"/>
      <c r="P52"/>
      <c r="Q52"/>
      <c r="R52"/>
      <c r="S52"/>
    </row>
    <row r="53" spans="1:21" ht="16.5" x14ac:dyDescent="0.3">
      <c r="A53" s="56" t="s">
        <v>60</v>
      </c>
      <c r="B53" s="57">
        <v>1200</v>
      </c>
      <c r="C53" s="3"/>
      <c r="D53" s="43">
        <v>3</v>
      </c>
      <c r="E53" s="43">
        <f>+B48*1.1</f>
        <v>770.00000000000011</v>
      </c>
      <c r="F53" s="43" t="s">
        <v>91</v>
      </c>
      <c r="G53" s="32">
        <v>0.5</v>
      </c>
      <c r="H53" s="32">
        <f t="shared" si="0"/>
        <v>1155.0000000000002</v>
      </c>
      <c r="I53" s="59"/>
      <c r="J53"/>
      <c r="K53"/>
      <c r="L53"/>
      <c r="M53"/>
      <c r="N53"/>
      <c r="O53"/>
      <c r="P53"/>
      <c r="Q53"/>
      <c r="R53"/>
      <c r="S53"/>
    </row>
    <row r="54" spans="1:21" ht="15.75" x14ac:dyDescent="0.3">
      <c r="A54" s="60"/>
      <c r="B54" s="57"/>
      <c r="C54" s="3"/>
      <c r="D54" s="43">
        <v>0</v>
      </c>
      <c r="E54" s="43">
        <v>0</v>
      </c>
      <c r="F54" s="43" t="s">
        <v>61</v>
      </c>
      <c r="G54" s="32">
        <v>0</v>
      </c>
      <c r="H54" s="32">
        <f t="shared" si="0"/>
        <v>0</v>
      </c>
      <c r="J54"/>
      <c r="K54"/>
      <c r="L54"/>
      <c r="M54"/>
      <c r="N54"/>
      <c r="O54"/>
      <c r="P54"/>
      <c r="Q54"/>
      <c r="R54"/>
      <c r="S54"/>
    </row>
    <row r="55" spans="1:21" ht="15.75" x14ac:dyDescent="0.3">
      <c r="A55" s="60" t="s">
        <v>62</v>
      </c>
      <c r="B55" s="57">
        <f>+((F16*H16)*0.14)</f>
        <v>622.93000000000006</v>
      </c>
      <c r="C55" s="3"/>
      <c r="D55" s="43">
        <v>1</v>
      </c>
      <c r="E55" s="43">
        <v>1</v>
      </c>
      <c r="F55" s="43" t="s">
        <v>63</v>
      </c>
      <c r="G55" s="32">
        <v>145</v>
      </c>
      <c r="H55" s="32">
        <f t="shared" si="0"/>
        <v>145</v>
      </c>
      <c r="J55"/>
      <c r="K55"/>
      <c r="L55"/>
      <c r="M55"/>
      <c r="N55"/>
      <c r="O55"/>
      <c r="P55"/>
      <c r="Q55"/>
      <c r="R55"/>
      <c r="S55"/>
    </row>
    <row r="56" spans="1:21" ht="15.75" x14ac:dyDescent="0.3">
      <c r="A56" s="60" t="s">
        <v>64</v>
      </c>
      <c r="B56" s="57">
        <v>0</v>
      </c>
      <c r="D56" s="43">
        <v>1</v>
      </c>
      <c r="E56" s="43">
        <v>1</v>
      </c>
      <c r="F56" s="43" t="s">
        <v>65</v>
      </c>
      <c r="G56" s="32">
        <v>145</v>
      </c>
      <c r="H56" s="32">
        <f t="shared" si="0"/>
        <v>145</v>
      </c>
      <c r="J56"/>
      <c r="K56"/>
      <c r="L56"/>
      <c r="M56"/>
      <c r="N56"/>
      <c r="O56"/>
      <c r="P56"/>
      <c r="Q56"/>
      <c r="R56"/>
      <c r="S56"/>
    </row>
    <row r="57" spans="1:21" ht="15.75" x14ac:dyDescent="0.3">
      <c r="A57" s="60" t="s">
        <v>66</v>
      </c>
      <c r="B57" s="57">
        <v>800</v>
      </c>
      <c r="D57" s="43">
        <v>0</v>
      </c>
      <c r="E57" s="43">
        <v>0</v>
      </c>
      <c r="F57" s="43" t="s">
        <v>67</v>
      </c>
      <c r="G57" s="32">
        <v>1.5</v>
      </c>
      <c r="H57" s="32">
        <f t="shared" si="0"/>
        <v>0</v>
      </c>
      <c r="J57"/>
      <c r="K57"/>
      <c r="L57"/>
      <c r="M57"/>
      <c r="N57"/>
      <c r="O57"/>
      <c r="P57"/>
      <c r="Q57"/>
      <c r="R57"/>
      <c r="S57"/>
    </row>
    <row r="58" spans="1:21" ht="15.75" x14ac:dyDescent="0.3">
      <c r="A58" s="60" t="s">
        <v>68</v>
      </c>
      <c r="B58" s="57">
        <v>800</v>
      </c>
      <c r="D58" s="43">
        <v>0</v>
      </c>
      <c r="E58" s="43">
        <v>0</v>
      </c>
      <c r="F58" s="3" t="s">
        <v>61</v>
      </c>
      <c r="G58" s="32">
        <f>+P49</f>
        <v>0</v>
      </c>
      <c r="H58" s="32">
        <f t="shared" ref="H58:H59" si="1">+G58*E58</f>
        <v>0</v>
      </c>
      <c r="J58" s="4"/>
      <c r="O58"/>
      <c r="P58"/>
      <c r="Q58"/>
    </row>
    <row r="59" spans="1:21" ht="15.75" x14ac:dyDescent="0.3">
      <c r="A59" s="55" t="s">
        <v>69</v>
      </c>
      <c r="B59" s="61">
        <f>SUM(B50:B57)</f>
        <v>9370.18</v>
      </c>
      <c r="C59" s="3"/>
      <c r="D59" s="43"/>
      <c r="E59" s="43"/>
      <c r="F59" s="3"/>
      <c r="G59" s="3"/>
      <c r="H59" s="32">
        <f t="shared" si="1"/>
        <v>0</v>
      </c>
      <c r="O59"/>
      <c r="P59"/>
      <c r="Q59"/>
    </row>
    <row r="60" spans="1:21" ht="15.75" x14ac:dyDescent="0.3">
      <c r="A60" s="62"/>
      <c r="B60" s="63"/>
      <c r="C60" s="3"/>
      <c r="D60" s="3"/>
      <c r="E60" s="3"/>
      <c r="F60" s="3"/>
      <c r="G60" s="3"/>
      <c r="O60"/>
      <c r="P60"/>
      <c r="Q60"/>
      <c r="S60"/>
      <c r="T60"/>
      <c r="U60"/>
    </row>
    <row r="61" spans="1:21" ht="15.75" x14ac:dyDescent="0.3">
      <c r="A61" s="62"/>
      <c r="B61" s="34">
        <f>+B59/B48</f>
        <v>13.385971428571429</v>
      </c>
      <c r="C61" s="22"/>
      <c r="D61" s="3"/>
      <c r="E61" s="3"/>
      <c r="G61" s="64" t="s">
        <v>70</v>
      </c>
      <c r="H61" s="32">
        <f>SUM(H49:H60)</f>
        <v>3125</v>
      </c>
      <c r="O61"/>
      <c r="P61"/>
      <c r="Q61"/>
      <c r="S61"/>
      <c r="T61"/>
      <c r="U61"/>
    </row>
    <row r="62" spans="1:21" ht="15.75" x14ac:dyDescent="0.3">
      <c r="A62" s="22" t="s">
        <v>71</v>
      </c>
      <c r="B62" s="3"/>
      <c r="C62" s="3"/>
      <c r="D62" s="3"/>
      <c r="E62" s="3"/>
      <c r="F62" s="3"/>
      <c r="G62" s="4" t="s">
        <v>72</v>
      </c>
      <c r="H62" s="65">
        <v>1.5</v>
      </c>
      <c r="O62"/>
      <c r="P62"/>
      <c r="Q62"/>
      <c r="S62"/>
      <c r="T62"/>
      <c r="U62"/>
    </row>
    <row r="63" spans="1:21" ht="15.75" x14ac:dyDescent="0.3">
      <c r="A63" s="3"/>
      <c r="B63" s="22" t="s">
        <v>73</v>
      </c>
      <c r="C63" s="27"/>
      <c r="D63" s="3"/>
      <c r="E63" s="3"/>
      <c r="G63" s="4" t="s">
        <v>74</v>
      </c>
      <c r="H63" s="65">
        <v>1.4</v>
      </c>
      <c r="O63"/>
      <c r="P63"/>
      <c r="Q63"/>
      <c r="S63"/>
      <c r="T63"/>
      <c r="U63"/>
    </row>
    <row r="64" spans="1:21" ht="15.75" x14ac:dyDescent="0.3">
      <c r="A64" s="55" t="s">
        <v>75</v>
      </c>
      <c r="B64" s="56"/>
      <c r="C64" s="3"/>
      <c r="G64" s="1" t="s">
        <v>74</v>
      </c>
      <c r="H64" s="66">
        <v>2</v>
      </c>
      <c r="O64"/>
      <c r="P64"/>
      <c r="Q64"/>
      <c r="S64"/>
      <c r="T64"/>
      <c r="U64"/>
    </row>
    <row r="65" spans="1:21" ht="15.75" x14ac:dyDescent="0.3">
      <c r="A65" s="56" t="s">
        <v>55</v>
      </c>
      <c r="B65" s="57">
        <f>+E35*C42</f>
        <v>3984.4750000000013</v>
      </c>
      <c r="C65" s="58"/>
      <c r="F65" s="3"/>
      <c r="G65" s="4" t="s">
        <v>76</v>
      </c>
      <c r="H65" s="66">
        <v>2.5</v>
      </c>
      <c r="O65"/>
      <c r="P65"/>
      <c r="Q65"/>
      <c r="S65"/>
      <c r="T65"/>
      <c r="U65"/>
    </row>
    <row r="66" spans="1:21" ht="15.75" x14ac:dyDescent="0.3">
      <c r="A66" s="56" t="s">
        <v>57</v>
      </c>
      <c r="B66" s="57">
        <f>+H61*H62</f>
        <v>4687.5</v>
      </c>
      <c r="C66" s="58"/>
      <c r="F66" s="3"/>
      <c r="O66"/>
      <c r="P66"/>
      <c r="Q66"/>
      <c r="S66"/>
      <c r="T66"/>
      <c r="U66"/>
    </row>
    <row r="67" spans="1:21" ht="15.75" x14ac:dyDescent="0.3">
      <c r="A67" s="56" t="str">
        <f t="shared" ref="A67:A72" si="2">+A53</f>
        <v>Tabla de suaje</v>
      </c>
      <c r="B67" s="57">
        <f>+B53*H62</f>
        <v>1800</v>
      </c>
      <c r="C67" s="58"/>
      <c r="F67" s="67" t="s">
        <v>77</v>
      </c>
      <c r="G67" s="34">
        <f>+B61</f>
        <v>13.385971428571429</v>
      </c>
      <c r="H67" s="68">
        <f>+G67*B48</f>
        <v>9370.18</v>
      </c>
      <c r="O67"/>
      <c r="P67"/>
      <c r="Q67"/>
      <c r="S67"/>
      <c r="T67"/>
      <c r="U67"/>
    </row>
    <row r="68" spans="1:21" ht="15.75" x14ac:dyDescent="0.3">
      <c r="A68" s="56"/>
      <c r="B68" s="57"/>
      <c r="C68" s="58"/>
      <c r="F68" s="67" t="s">
        <v>78</v>
      </c>
      <c r="G68" s="34">
        <f>+C73</f>
        <v>19.723385714285719</v>
      </c>
      <c r="H68" s="68">
        <f>+G68*B48</f>
        <v>13806.370000000003</v>
      </c>
      <c r="O68"/>
      <c r="P68"/>
      <c r="Q68"/>
      <c r="S68"/>
      <c r="T68"/>
      <c r="U68"/>
    </row>
    <row r="69" spans="1:21" ht="15.75" x14ac:dyDescent="0.3">
      <c r="A69" s="56" t="str">
        <f t="shared" si="2"/>
        <v>Pruebas de Color</v>
      </c>
      <c r="B69" s="57">
        <f>+B55*H62</f>
        <v>934.3950000000001</v>
      </c>
      <c r="C69" s="69"/>
      <c r="F69" s="70" t="s">
        <v>79</v>
      </c>
      <c r="G69" s="71">
        <f>+G68-G67</f>
        <v>6.3374142857142903</v>
      </c>
      <c r="H69" s="72">
        <f>+G69*B48</f>
        <v>4436.1900000000032</v>
      </c>
      <c r="O69"/>
      <c r="P69"/>
      <c r="Q69"/>
      <c r="S69"/>
      <c r="T69"/>
      <c r="U69"/>
    </row>
    <row r="70" spans="1:21" ht="15.75" x14ac:dyDescent="0.3">
      <c r="A70" s="56" t="str">
        <f t="shared" si="2"/>
        <v>Encuadernación</v>
      </c>
      <c r="B70" s="57">
        <f>+B56*H62</f>
        <v>0</v>
      </c>
      <c r="C70" s="69"/>
      <c r="F70" s="78" t="s">
        <v>80</v>
      </c>
      <c r="G70" s="78"/>
      <c r="H70" s="73">
        <f>+(B73/100)*2.5</f>
        <v>345.1592500000001</v>
      </c>
      <c r="O70"/>
      <c r="P70"/>
      <c r="Q70"/>
      <c r="S70"/>
      <c r="T70"/>
      <c r="U70"/>
    </row>
    <row r="71" spans="1:21" ht="15.75" x14ac:dyDescent="0.3">
      <c r="A71" s="56" t="str">
        <f t="shared" si="2"/>
        <v>Empaque</v>
      </c>
      <c r="B71" s="57">
        <f>+B57*H62</f>
        <v>1200</v>
      </c>
      <c r="C71" s="69"/>
      <c r="G71" s="64"/>
      <c r="H71" s="74"/>
      <c r="O71"/>
      <c r="P71"/>
      <c r="Q71"/>
      <c r="S71"/>
      <c r="T71"/>
      <c r="U71"/>
    </row>
    <row r="72" spans="1:21" ht="15.75" x14ac:dyDescent="0.3">
      <c r="A72" s="56" t="str">
        <f t="shared" si="2"/>
        <v>Envio</v>
      </c>
      <c r="B72" s="57">
        <f>+B58*H62</f>
        <v>1200</v>
      </c>
      <c r="C72" s="71" t="s">
        <v>81</v>
      </c>
      <c r="D72" s="28"/>
      <c r="E72" s="28"/>
      <c r="F72" s="28" t="s">
        <v>77</v>
      </c>
      <c r="O72"/>
      <c r="P72"/>
      <c r="Q72"/>
      <c r="S72"/>
      <c r="T72"/>
      <c r="U72"/>
    </row>
    <row r="73" spans="1:21" ht="15.75" x14ac:dyDescent="0.3">
      <c r="A73" s="55" t="s">
        <v>69</v>
      </c>
      <c r="B73" s="61">
        <f>SUM(B64:B72)</f>
        <v>13806.370000000003</v>
      </c>
      <c r="C73" s="71">
        <f>+B73/B48</f>
        <v>19.723385714285719</v>
      </c>
      <c r="D73" s="4" t="s">
        <v>82</v>
      </c>
      <c r="F73" s="75">
        <f>+B61</f>
        <v>13.385971428571429</v>
      </c>
      <c r="G73" s="9"/>
      <c r="O73"/>
      <c r="P73"/>
      <c r="Q73"/>
      <c r="S73"/>
      <c r="T73"/>
      <c r="U73"/>
    </row>
  </sheetData>
  <mergeCells count="1">
    <mergeCell ref="F70:G70"/>
  </mergeCells>
  <pageMargins left="0.70866141732283472" right="0.70866141732283472" top="0.74803149606299213" bottom="0.74803149606299213" header="0.31496062992125984" footer="0.31496062992125984"/>
  <pageSetup scale="61" orientation="portrait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opLeftCell="A49" zoomScale="80" zoomScaleNormal="80" workbookViewId="0">
      <selection activeCell="H70" sqref="F70:H70"/>
    </sheetView>
  </sheetViews>
  <sheetFormatPr baseColWidth="10" defaultRowHeight="14.25" x14ac:dyDescent="0.3"/>
  <cols>
    <col min="1" max="1" width="17.7109375" style="1" customWidth="1"/>
    <col min="2" max="2" width="17.28515625" style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4.5703125" style="1" customWidth="1"/>
    <col min="9" max="9" width="15" style="1" customWidth="1"/>
    <col min="10" max="10" width="11.42578125" style="1"/>
    <col min="11" max="11" width="15.85546875" style="1" customWidth="1"/>
    <col min="12" max="12" width="16.85546875" style="1" customWidth="1"/>
    <col min="13" max="13" width="14.140625" style="1" customWidth="1"/>
    <col min="14" max="14" width="11.42578125" style="1"/>
    <col min="15" max="15" width="12.5703125" style="1" customWidth="1"/>
    <col min="16" max="16384" width="11.42578125" style="1"/>
  </cols>
  <sheetData>
    <row r="1" spans="1:21" ht="18.75" x14ac:dyDescent="0.3">
      <c r="J1" s="2"/>
      <c r="K1" s="3"/>
      <c r="L1" s="3"/>
      <c r="M1" s="3"/>
      <c r="N1" s="3"/>
      <c r="O1" s="3"/>
      <c r="P1" s="3"/>
    </row>
    <row r="2" spans="1:21" x14ac:dyDescent="0.3">
      <c r="J2" s="3"/>
    </row>
    <row r="3" spans="1:21" ht="15.75" x14ac:dyDescent="0.3">
      <c r="J3"/>
      <c r="Q3"/>
      <c r="R3"/>
      <c r="S3" s="3"/>
      <c r="T3" s="3"/>
      <c r="U3" s="3"/>
    </row>
    <row r="4" spans="1:21" ht="15.75" x14ac:dyDescent="0.3">
      <c r="J4"/>
      <c r="Q4"/>
      <c r="R4"/>
    </row>
    <row r="5" spans="1:21" ht="15.75" x14ac:dyDescent="0.3">
      <c r="A5" s="4"/>
      <c r="J5"/>
      <c r="Q5"/>
      <c r="R5"/>
    </row>
    <row r="6" spans="1:21" ht="18.75" x14ac:dyDescent="0.3">
      <c r="A6" s="2" t="s">
        <v>0</v>
      </c>
      <c r="E6" s="4" t="s">
        <v>1</v>
      </c>
      <c r="F6" s="1" t="s">
        <v>2</v>
      </c>
      <c r="J6"/>
      <c r="Q6"/>
      <c r="R6"/>
    </row>
    <row r="7" spans="1:21" ht="15.75" x14ac:dyDescent="0.3">
      <c r="J7"/>
      <c r="Q7"/>
      <c r="R7"/>
    </row>
    <row r="8" spans="1:21" ht="15.75" x14ac:dyDescent="0.3">
      <c r="J8"/>
      <c r="Q8"/>
      <c r="R8"/>
    </row>
    <row r="9" spans="1:21" s="4" customFormat="1" ht="15.75" x14ac:dyDescent="0.3">
      <c r="A9" s="4" t="s">
        <v>3</v>
      </c>
      <c r="C9" s="4" t="s">
        <v>83</v>
      </c>
      <c r="H9" s="4" t="s">
        <v>4</v>
      </c>
      <c r="J9"/>
      <c r="Q9"/>
      <c r="R9"/>
      <c r="S9" s="1"/>
      <c r="T9" s="1"/>
      <c r="U9" s="1"/>
    </row>
    <row r="10" spans="1:21" ht="15.75" x14ac:dyDescent="0.3">
      <c r="J10"/>
      <c r="Q10"/>
      <c r="R10"/>
    </row>
    <row r="11" spans="1:21" ht="16.5" thickBot="1" x14ac:dyDescent="0.35">
      <c r="A11" s="4" t="s">
        <v>5</v>
      </c>
      <c r="C11" s="1" t="str">
        <f>+'[1]cartón limon circ'!C11</f>
        <v>PRM</v>
      </c>
      <c r="F11" s="4" t="s">
        <v>6</v>
      </c>
      <c r="J11"/>
      <c r="Q11"/>
      <c r="R11"/>
    </row>
    <row r="12" spans="1:21" ht="15.75" x14ac:dyDescent="0.3">
      <c r="A12" s="4"/>
      <c r="F12" s="5"/>
      <c r="G12" s="6"/>
      <c r="H12" s="7"/>
      <c r="J12"/>
      <c r="Q12"/>
      <c r="R12"/>
    </row>
    <row r="13" spans="1:21" ht="15.75" x14ac:dyDescent="0.3">
      <c r="A13" s="4" t="s">
        <v>7</v>
      </c>
      <c r="F13" s="8"/>
      <c r="G13" s="9"/>
      <c r="H13" s="10"/>
      <c r="J13"/>
      <c r="Q13"/>
      <c r="R13"/>
    </row>
    <row r="14" spans="1:21" ht="15.75" x14ac:dyDescent="0.3">
      <c r="A14" s="4"/>
      <c r="F14" s="8"/>
      <c r="G14" s="9"/>
      <c r="H14" s="10"/>
      <c r="J14"/>
      <c r="Q14"/>
      <c r="R14"/>
    </row>
    <row r="15" spans="1:21" ht="15.75" x14ac:dyDescent="0.3">
      <c r="A15" s="4" t="s">
        <v>8</v>
      </c>
      <c r="C15" s="11" t="s">
        <v>84</v>
      </c>
      <c r="D15" s="12"/>
      <c r="E15" s="12"/>
      <c r="F15" s="13" t="s">
        <v>9</v>
      </c>
      <c r="G15" s="9"/>
      <c r="H15" s="10"/>
      <c r="J15"/>
      <c r="Q15"/>
      <c r="R15"/>
    </row>
    <row r="16" spans="1:21" ht="15.75" x14ac:dyDescent="0.3">
      <c r="C16" s="14" t="s">
        <v>87</v>
      </c>
      <c r="D16" s="12"/>
      <c r="E16" s="12"/>
      <c r="F16" s="15">
        <f>1.5+F20+1.5</f>
        <v>80.900000000000006</v>
      </c>
      <c r="G16" s="16" t="s">
        <v>10</v>
      </c>
      <c r="H16" s="17">
        <f>1.5+H20+1.5</f>
        <v>55</v>
      </c>
      <c r="J16"/>
      <c r="Q16"/>
      <c r="R16"/>
    </row>
    <row r="17" spans="1:18" ht="15.75" x14ac:dyDescent="0.3">
      <c r="C17" s="14" t="s">
        <v>88</v>
      </c>
      <c r="D17" s="12"/>
      <c r="E17" s="12"/>
      <c r="F17" s="13">
        <v>1</v>
      </c>
      <c r="G17" s="18" t="s">
        <v>11</v>
      </c>
      <c r="H17" s="10"/>
      <c r="J17"/>
      <c r="Q17"/>
      <c r="R17"/>
    </row>
    <row r="18" spans="1:18" ht="15.75" x14ac:dyDescent="0.3">
      <c r="C18" s="14" t="s">
        <v>89</v>
      </c>
      <c r="D18" s="12"/>
      <c r="E18" s="12"/>
      <c r="F18" s="8"/>
      <c r="G18" s="9"/>
      <c r="H18" s="10"/>
      <c r="J18"/>
      <c r="K18"/>
      <c r="L18"/>
      <c r="M18"/>
      <c r="N18"/>
      <c r="O18"/>
      <c r="P18"/>
      <c r="Q18"/>
      <c r="R18"/>
    </row>
    <row r="19" spans="1:18" ht="15.75" x14ac:dyDescent="0.3">
      <c r="C19" s="12" t="s">
        <v>90</v>
      </c>
      <c r="D19" s="12"/>
      <c r="E19" s="12"/>
      <c r="F19" s="8"/>
      <c r="G19" s="9"/>
      <c r="H19" s="10"/>
      <c r="J19"/>
      <c r="K19"/>
      <c r="L19"/>
      <c r="M19"/>
      <c r="N19"/>
      <c r="O19"/>
      <c r="P19"/>
      <c r="Q19"/>
      <c r="R19"/>
    </row>
    <row r="20" spans="1:18" ht="15.75" x14ac:dyDescent="0.3">
      <c r="C20" s="12"/>
      <c r="D20" s="12"/>
      <c r="E20" s="12"/>
      <c r="F20" s="15">
        <v>77.900000000000006</v>
      </c>
      <c r="G20" s="16" t="s">
        <v>10</v>
      </c>
      <c r="H20" s="17">
        <v>52</v>
      </c>
      <c r="J20"/>
      <c r="K20"/>
      <c r="L20"/>
      <c r="M20"/>
      <c r="N20"/>
      <c r="O20"/>
      <c r="P20"/>
      <c r="Q20"/>
      <c r="R20"/>
    </row>
    <row r="21" spans="1:18" ht="15.75" x14ac:dyDescent="0.3">
      <c r="C21" s="12"/>
      <c r="D21" s="12"/>
      <c r="E21" s="12"/>
      <c r="F21" s="8"/>
      <c r="G21" s="9"/>
      <c r="H21" s="10"/>
      <c r="J21"/>
      <c r="K21"/>
      <c r="L21"/>
      <c r="M21"/>
      <c r="N21"/>
      <c r="O21"/>
      <c r="P21"/>
      <c r="Q21"/>
      <c r="R21"/>
    </row>
    <row r="22" spans="1:18" ht="16.5" thickBot="1" x14ac:dyDescent="0.35">
      <c r="C22" s="12"/>
      <c r="D22" s="12"/>
      <c r="E22" s="12"/>
      <c r="F22" s="19"/>
      <c r="G22" s="20"/>
      <c r="H22" s="21"/>
      <c r="J22"/>
      <c r="K22"/>
      <c r="L22"/>
      <c r="M22"/>
      <c r="N22"/>
      <c r="O22"/>
      <c r="P22"/>
      <c r="Q22"/>
      <c r="R22"/>
    </row>
    <row r="23" spans="1:18" ht="15.75" x14ac:dyDescent="0.3">
      <c r="A23" s="22" t="s">
        <v>12</v>
      </c>
      <c r="C23" s="23" t="s">
        <v>85</v>
      </c>
      <c r="D23" s="4" t="s">
        <v>13</v>
      </c>
      <c r="E23" s="24" t="s">
        <v>14</v>
      </c>
      <c r="F23" s="1" t="s">
        <v>86</v>
      </c>
      <c r="J23"/>
      <c r="K23"/>
      <c r="L23"/>
      <c r="M23"/>
      <c r="N23"/>
      <c r="O23"/>
      <c r="P23"/>
      <c r="Q23"/>
      <c r="R23"/>
    </row>
    <row r="24" spans="1:18" ht="15.75" x14ac:dyDescent="0.3">
      <c r="J24"/>
      <c r="K24"/>
      <c r="L24"/>
      <c r="M24"/>
      <c r="N24"/>
      <c r="O24"/>
      <c r="P24"/>
      <c r="Q24"/>
      <c r="R24"/>
    </row>
    <row r="25" spans="1:18" ht="15.75" x14ac:dyDescent="0.3">
      <c r="A25" s="22" t="s">
        <v>15</v>
      </c>
      <c r="C25" s="25">
        <v>90</v>
      </c>
      <c r="D25" s="24" t="s">
        <v>16</v>
      </c>
      <c r="E25" s="26">
        <v>125</v>
      </c>
      <c r="F25" s="27">
        <f>+C25</f>
        <v>90</v>
      </c>
      <c r="G25" s="28" t="s">
        <v>16</v>
      </c>
      <c r="H25" s="28">
        <f>+E25</f>
        <v>125</v>
      </c>
      <c r="J25"/>
      <c r="K25"/>
      <c r="L25"/>
      <c r="M25"/>
      <c r="N25"/>
      <c r="O25"/>
      <c r="P25"/>
      <c r="Q25"/>
      <c r="R25"/>
    </row>
    <row r="26" spans="1:18" ht="15.75" x14ac:dyDescent="0.3">
      <c r="A26" s="22" t="s">
        <v>17</v>
      </c>
      <c r="B26" s="3"/>
      <c r="C26" s="29">
        <f>+F16</f>
        <v>80.900000000000006</v>
      </c>
      <c r="D26" s="30" t="s">
        <v>16</v>
      </c>
      <c r="E26" s="29">
        <f>+H16</f>
        <v>55</v>
      </c>
      <c r="F26" s="31">
        <f>+E26</f>
        <v>55</v>
      </c>
      <c r="G26" s="31" t="s">
        <v>16</v>
      </c>
      <c r="H26" s="31">
        <f>+C26</f>
        <v>80.900000000000006</v>
      </c>
      <c r="I26" s="32"/>
      <c r="J26"/>
      <c r="K26"/>
      <c r="L26"/>
      <c r="M26"/>
      <c r="N26"/>
      <c r="O26"/>
      <c r="P26"/>
      <c r="Q26"/>
      <c r="R26"/>
    </row>
    <row r="27" spans="1:18" ht="16.5" thickBot="1" x14ac:dyDescent="0.35">
      <c r="A27" s="3" t="s">
        <v>18</v>
      </c>
      <c r="B27" s="33"/>
      <c r="C27" s="34">
        <f>+C25/C26</f>
        <v>1.1124845488257107</v>
      </c>
      <c r="D27" s="35"/>
      <c r="E27" s="34">
        <f>+E25/E26</f>
        <v>2.2727272727272729</v>
      </c>
      <c r="F27" s="34">
        <f>+F25/F26</f>
        <v>1.6363636363636365</v>
      </c>
      <c r="G27" s="35"/>
      <c r="H27" s="34">
        <f>+H25/H26</f>
        <v>1.5451174289245981</v>
      </c>
      <c r="I27" s="32"/>
      <c r="J27"/>
      <c r="K27"/>
      <c r="L27"/>
      <c r="M27"/>
      <c r="N27"/>
      <c r="O27"/>
      <c r="P27"/>
      <c r="Q27"/>
      <c r="R27"/>
    </row>
    <row r="28" spans="1:18" ht="16.5" thickBot="1" x14ac:dyDescent="0.35">
      <c r="A28" s="3" t="s">
        <v>19</v>
      </c>
      <c r="B28" s="36"/>
      <c r="C28" s="37"/>
      <c r="D28" s="38">
        <v>2</v>
      </c>
      <c r="E28" s="39"/>
      <c r="F28" s="40"/>
      <c r="G28" s="41">
        <v>1</v>
      </c>
      <c r="H28" s="42" t="s">
        <v>20</v>
      </c>
      <c r="J28"/>
      <c r="K28"/>
      <c r="L28"/>
      <c r="M28"/>
      <c r="N28"/>
      <c r="O28"/>
      <c r="P28"/>
      <c r="Q28"/>
      <c r="R28"/>
    </row>
    <row r="29" spans="1:18" ht="15.75" x14ac:dyDescent="0.3">
      <c r="A29" s="3"/>
      <c r="B29" s="43"/>
      <c r="C29" s="32"/>
      <c r="G29" s="44"/>
      <c r="H29" s="32"/>
      <c r="J29"/>
      <c r="K29"/>
      <c r="L29"/>
      <c r="M29"/>
      <c r="N29"/>
      <c r="O29"/>
      <c r="P29"/>
      <c r="Q29"/>
      <c r="R29"/>
    </row>
    <row r="30" spans="1:18" ht="15.75" x14ac:dyDescent="0.3">
      <c r="A30" s="27" t="s">
        <v>21</v>
      </c>
      <c r="B30" s="27" t="s">
        <v>22</v>
      </c>
      <c r="D30" s="44" t="s">
        <v>23</v>
      </c>
      <c r="E30" s="45">
        <f>+F30/1000</f>
        <v>21.966380000000001</v>
      </c>
      <c r="F30" s="76">
        <f>20723*1.06</f>
        <v>21966.38</v>
      </c>
      <c r="G30" s="1" t="s">
        <v>24</v>
      </c>
      <c r="H30" s="46">
        <v>0.5</v>
      </c>
      <c r="J30"/>
      <c r="K30"/>
      <c r="L30"/>
      <c r="M30"/>
      <c r="N30"/>
      <c r="O30"/>
      <c r="P30"/>
      <c r="Q30"/>
      <c r="R30"/>
    </row>
    <row r="31" spans="1:18" ht="15.75" x14ac:dyDescent="0.3">
      <c r="A31" s="3"/>
      <c r="B31" s="3"/>
      <c r="C31" s="3"/>
      <c r="D31" s="47" t="s">
        <v>25</v>
      </c>
      <c r="E31" s="45">
        <f>+H30*E30</f>
        <v>10.98319</v>
      </c>
      <c r="H31" s="46"/>
      <c r="I31" s="32"/>
      <c r="J31"/>
      <c r="K31"/>
      <c r="L31"/>
      <c r="M31"/>
      <c r="N31"/>
      <c r="O31"/>
      <c r="P31"/>
      <c r="Q31"/>
      <c r="R31"/>
    </row>
    <row r="32" spans="1:18" ht="15.75" x14ac:dyDescent="0.3">
      <c r="D32" s="47" t="s">
        <v>26</v>
      </c>
      <c r="E32" s="48">
        <f>+E30-E31</f>
        <v>10.98319</v>
      </c>
      <c r="I32" s="32"/>
      <c r="J32"/>
      <c r="K32"/>
      <c r="L32"/>
      <c r="M32"/>
      <c r="N32"/>
      <c r="O32"/>
      <c r="P32"/>
      <c r="Q32"/>
      <c r="R32"/>
    </row>
    <row r="33" spans="1:19" ht="15.75" x14ac:dyDescent="0.3">
      <c r="E33" s="43" t="s">
        <v>27</v>
      </c>
      <c r="F33" s="43" t="s">
        <v>28</v>
      </c>
      <c r="G33" s="43" t="s">
        <v>28</v>
      </c>
      <c r="H33" s="43" t="s">
        <v>28</v>
      </c>
      <c r="I33" s="32"/>
      <c r="J33"/>
      <c r="K33"/>
      <c r="L33"/>
      <c r="M33"/>
      <c r="N33"/>
      <c r="O33"/>
      <c r="P33"/>
      <c r="Q33"/>
      <c r="R33"/>
    </row>
    <row r="34" spans="1:19" ht="15.75" x14ac:dyDescent="0.3">
      <c r="D34" s="44" t="s">
        <v>29</v>
      </c>
      <c r="E34" s="49">
        <f>+E32</f>
        <v>10.98319</v>
      </c>
      <c r="F34" s="49">
        <v>0</v>
      </c>
      <c r="G34" s="49">
        <v>0</v>
      </c>
      <c r="H34" s="49">
        <v>0</v>
      </c>
      <c r="J34"/>
      <c r="K34"/>
      <c r="L34"/>
      <c r="M34"/>
      <c r="N34"/>
      <c r="O34"/>
      <c r="P34"/>
      <c r="Q34"/>
      <c r="R34"/>
    </row>
    <row r="35" spans="1:19" ht="15.75" x14ac:dyDescent="0.3">
      <c r="D35" s="44" t="s">
        <v>30</v>
      </c>
      <c r="E35" s="49">
        <f>+E34*1.1</f>
        <v>12.081509000000002</v>
      </c>
      <c r="F35" s="49">
        <v>0</v>
      </c>
      <c r="G35" s="49">
        <v>0</v>
      </c>
      <c r="H35" s="49">
        <v>0</v>
      </c>
      <c r="J35"/>
      <c r="K35"/>
      <c r="L35"/>
      <c r="M35"/>
      <c r="N35"/>
      <c r="O35"/>
      <c r="P35"/>
      <c r="Q35"/>
      <c r="R35"/>
    </row>
    <row r="36" spans="1:19" ht="16.5" thickBot="1" x14ac:dyDescent="0.35">
      <c r="A36" s="3"/>
      <c r="G36" s="44"/>
      <c r="J36"/>
      <c r="K36"/>
      <c r="L36"/>
      <c r="M36"/>
      <c r="N36"/>
      <c r="O36"/>
      <c r="P36"/>
      <c r="Q36"/>
      <c r="R36"/>
    </row>
    <row r="37" spans="1:19" ht="15.75" x14ac:dyDescent="0.3">
      <c r="A37" s="3"/>
      <c r="B37" s="43"/>
      <c r="C37" s="32"/>
      <c r="E37" s="5" t="s">
        <v>31</v>
      </c>
      <c r="F37" s="6" t="s">
        <v>32</v>
      </c>
      <c r="G37" s="6"/>
      <c r="H37" s="7"/>
      <c r="J37"/>
      <c r="K37"/>
      <c r="L37"/>
      <c r="M37"/>
      <c r="N37"/>
      <c r="O37"/>
      <c r="P37"/>
      <c r="Q37"/>
      <c r="R37"/>
    </row>
    <row r="38" spans="1:19" ht="16.5" thickBot="1" x14ac:dyDescent="0.35">
      <c r="A38" s="22" t="s">
        <v>33</v>
      </c>
      <c r="C38" s="50">
        <v>2</v>
      </c>
      <c r="D38" s="51" t="s">
        <v>34</v>
      </c>
      <c r="E38" s="19"/>
      <c r="F38" s="20" t="s">
        <v>35</v>
      </c>
      <c r="G38" s="20"/>
      <c r="H38" s="21"/>
      <c r="J38"/>
      <c r="K38"/>
      <c r="L38"/>
      <c r="M38"/>
      <c r="N38"/>
      <c r="O38"/>
      <c r="P38"/>
      <c r="Q38"/>
      <c r="R38"/>
    </row>
    <row r="39" spans="1:19" ht="15.75" x14ac:dyDescent="0.3">
      <c r="A39" s="22"/>
      <c r="C39" s="43"/>
      <c r="D39" s="1" t="s">
        <v>36</v>
      </c>
      <c r="E39" s="3"/>
      <c r="F39" s="3"/>
      <c r="J39"/>
      <c r="K39"/>
      <c r="L39"/>
      <c r="M39"/>
      <c r="N39"/>
      <c r="O39"/>
      <c r="P39"/>
      <c r="Q39"/>
      <c r="R39"/>
    </row>
    <row r="40" spans="1:19" ht="15.75" x14ac:dyDescent="0.3">
      <c r="A40" s="22" t="s">
        <v>37</v>
      </c>
      <c r="B40" s="4"/>
      <c r="C40" s="52">
        <f>+B48/F17</f>
        <v>700</v>
      </c>
      <c r="D40" s="26">
        <v>300</v>
      </c>
      <c r="F40" s="47" t="s">
        <v>38</v>
      </c>
      <c r="G40" s="25">
        <v>1</v>
      </c>
      <c r="H40" s="3"/>
      <c r="J40"/>
      <c r="K40"/>
      <c r="L40"/>
      <c r="M40"/>
      <c r="N40"/>
      <c r="O40"/>
      <c r="P40"/>
      <c r="Q40"/>
      <c r="R40"/>
    </row>
    <row r="41" spans="1:19" ht="15.75" x14ac:dyDescent="0.3">
      <c r="A41" s="22" t="s">
        <v>39</v>
      </c>
      <c r="C41" s="36">
        <f>+C40+D40</f>
        <v>1000</v>
      </c>
      <c r="F41" s="47" t="s">
        <v>40</v>
      </c>
      <c r="G41" s="25">
        <v>2</v>
      </c>
      <c r="H41" s="3"/>
      <c r="J41"/>
      <c r="K41"/>
      <c r="L41"/>
      <c r="M41"/>
      <c r="N41"/>
      <c r="O41"/>
      <c r="P41"/>
      <c r="Q41"/>
      <c r="R41"/>
    </row>
    <row r="42" spans="1:19" ht="15.75" x14ac:dyDescent="0.3">
      <c r="A42" s="22" t="s">
        <v>41</v>
      </c>
      <c r="C42" s="36">
        <f>+C41/C38</f>
        <v>500</v>
      </c>
      <c r="F42" s="47" t="s">
        <v>42</v>
      </c>
      <c r="G42" s="25"/>
      <c r="H42" s="3"/>
      <c r="J42"/>
      <c r="K42"/>
      <c r="L42"/>
      <c r="M42"/>
      <c r="N42"/>
      <c r="O42"/>
      <c r="P42"/>
      <c r="Q42"/>
      <c r="R42"/>
    </row>
    <row r="43" spans="1:19" ht="15.75" x14ac:dyDescent="0.3">
      <c r="A43" s="22" t="s">
        <v>43</v>
      </c>
      <c r="C43" s="43">
        <f>+(C42*C38)*F17</f>
        <v>1000</v>
      </c>
      <c r="F43" s="44" t="s">
        <v>44</v>
      </c>
      <c r="G43" s="25">
        <f>+C40/100</f>
        <v>7</v>
      </c>
      <c r="H43" s="3"/>
      <c r="J43"/>
      <c r="K43"/>
      <c r="L43"/>
      <c r="M43"/>
      <c r="N43"/>
      <c r="O43"/>
      <c r="P43"/>
      <c r="Q43" s="9"/>
      <c r="R43" s="9"/>
    </row>
    <row r="44" spans="1:19" x14ac:dyDescent="0.3">
      <c r="A44" s="22"/>
      <c r="C44" s="53"/>
      <c r="F44" s="47" t="s">
        <v>45</v>
      </c>
      <c r="G44" s="50">
        <f>+C41</f>
        <v>1000</v>
      </c>
      <c r="H44" s="3"/>
      <c r="M44" s="9"/>
      <c r="N44" s="54"/>
      <c r="O44" s="16"/>
      <c r="P44" s="16"/>
      <c r="Q44" s="9"/>
      <c r="R44" s="9"/>
    </row>
    <row r="45" spans="1:19" x14ac:dyDescent="0.3">
      <c r="A45" s="22"/>
      <c r="C45" s="43"/>
      <c r="E45" s="47"/>
      <c r="F45" s="47"/>
      <c r="G45" s="32"/>
      <c r="I45" s="3"/>
      <c r="M45" s="9"/>
      <c r="N45" s="54"/>
      <c r="O45" s="16"/>
      <c r="P45" s="16"/>
      <c r="Q45" s="9"/>
      <c r="R45" s="9"/>
    </row>
    <row r="46" spans="1:19" x14ac:dyDescent="0.3">
      <c r="A46" s="22" t="s">
        <v>46</v>
      </c>
      <c r="C46" s="27">
        <f>+C42*C38</f>
        <v>1000</v>
      </c>
      <c r="F46" s="47"/>
      <c r="G46" s="32"/>
      <c r="H46" s="3"/>
      <c r="M46" s="9"/>
      <c r="N46" s="54"/>
      <c r="O46" s="16"/>
      <c r="P46" s="16"/>
      <c r="Q46" s="9"/>
      <c r="R46" s="9"/>
    </row>
    <row r="47" spans="1:19" ht="15.75" x14ac:dyDescent="0.3">
      <c r="A47" s="3"/>
      <c r="B47" s="3"/>
      <c r="C47" s="3"/>
      <c r="D47" s="3"/>
      <c r="E47" s="3"/>
      <c r="H47" s="3"/>
      <c r="J47"/>
      <c r="K47"/>
      <c r="L47"/>
      <c r="M47"/>
      <c r="N47"/>
      <c r="O47"/>
      <c r="P47"/>
      <c r="Q47"/>
      <c r="R47"/>
      <c r="S47"/>
    </row>
    <row r="48" spans="1:19" ht="15.75" x14ac:dyDescent="0.3">
      <c r="A48" s="22" t="s">
        <v>47</v>
      </c>
      <c r="B48" s="43">
        <f>+'[1]cartón limon circ'!B48</f>
        <v>700</v>
      </c>
      <c r="C48" s="3"/>
      <c r="D48" s="27" t="s">
        <v>48</v>
      </c>
      <c r="E48" s="27" t="s">
        <v>49</v>
      </c>
      <c r="F48" s="27" t="s">
        <v>50</v>
      </c>
      <c r="G48" s="27" t="s">
        <v>51</v>
      </c>
      <c r="H48" s="27" t="s">
        <v>52</v>
      </c>
      <c r="J48"/>
      <c r="K48"/>
      <c r="L48"/>
      <c r="M48"/>
      <c r="N48"/>
      <c r="O48"/>
      <c r="P48"/>
      <c r="Q48"/>
      <c r="R48"/>
      <c r="S48"/>
    </row>
    <row r="49" spans="1:21" ht="15.75" x14ac:dyDescent="0.3">
      <c r="A49" s="55" t="s">
        <v>53</v>
      </c>
      <c r="B49" s="56"/>
      <c r="C49" s="3"/>
      <c r="D49" s="43">
        <v>1</v>
      </c>
      <c r="E49" s="43">
        <v>1</v>
      </c>
      <c r="F49" s="43" t="s">
        <v>54</v>
      </c>
      <c r="G49" s="32">
        <f>185+145</f>
        <v>330</v>
      </c>
      <c r="H49" s="32">
        <f>+(D49*E49)*G49</f>
        <v>330</v>
      </c>
      <c r="J49"/>
      <c r="K49"/>
      <c r="L49"/>
      <c r="M49"/>
      <c r="N49"/>
      <c r="O49"/>
      <c r="P49"/>
      <c r="Q49"/>
      <c r="R49"/>
      <c r="S49"/>
    </row>
    <row r="50" spans="1:21" ht="15.75" x14ac:dyDescent="0.3">
      <c r="A50" s="56" t="s">
        <v>55</v>
      </c>
      <c r="B50" s="57">
        <f>+E34*C42</f>
        <v>5491.5950000000003</v>
      </c>
      <c r="C50" s="3"/>
      <c r="D50" s="43">
        <v>1</v>
      </c>
      <c r="E50" s="43">
        <v>1</v>
      </c>
      <c r="F50" s="43" t="s">
        <v>56</v>
      </c>
      <c r="G50" s="32">
        <v>1150</v>
      </c>
      <c r="H50" s="32">
        <f>+(D50*E50)*G50</f>
        <v>1150</v>
      </c>
      <c r="J50"/>
      <c r="K50"/>
      <c r="L50"/>
      <c r="M50"/>
      <c r="N50"/>
      <c r="O50"/>
      <c r="P50"/>
      <c r="Q50"/>
      <c r="R50"/>
      <c r="S50"/>
    </row>
    <row r="51" spans="1:21" ht="15.75" x14ac:dyDescent="0.3">
      <c r="A51" s="56" t="s">
        <v>57</v>
      </c>
      <c r="B51" s="57">
        <f>+H61</f>
        <v>3125</v>
      </c>
      <c r="C51" s="3"/>
      <c r="D51" s="43">
        <v>0</v>
      </c>
      <c r="E51" s="43">
        <v>0</v>
      </c>
      <c r="F51" s="43" t="s">
        <v>58</v>
      </c>
      <c r="G51" s="32">
        <v>500</v>
      </c>
      <c r="H51" s="32">
        <f t="shared" ref="H51:H57" si="0">+(D51*E51)*G51</f>
        <v>0</v>
      </c>
      <c r="J51"/>
      <c r="K51"/>
      <c r="L51"/>
      <c r="M51"/>
      <c r="N51"/>
      <c r="O51"/>
      <c r="P51"/>
      <c r="Q51"/>
      <c r="R51"/>
      <c r="S51"/>
    </row>
    <row r="52" spans="1:21" ht="15.75" x14ac:dyDescent="0.3">
      <c r="A52" s="56"/>
      <c r="B52" s="57"/>
      <c r="C52" s="3"/>
      <c r="D52" s="43">
        <v>1</v>
      </c>
      <c r="E52" s="43">
        <v>1</v>
      </c>
      <c r="F52" s="43" t="s">
        <v>59</v>
      </c>
      <c r="G52" s="32">
        <v>200</v>
      </c>
      <c r="H52" s="32">
        <f t="shared" si="0"/>
        <v>200</v>
      </c>
      <c r="I52" s="58">
        <f>+(B73/100)*2</f>
        <v>317.25299000000001</v>
      </c>
      <c r="J52"/>
      <c r="K52"/>
      <c r="L52"/>
      <c r="M52"/>
      <c r="N52"/>
      <c r="O52"/>
      <c r="P52"/>
      <c r="Q52"/>
      <c r="R52"/>
      <c r="S52"/>
    </row>
    <row r="53" spans="1:21" ht="16.5" x14ac:dyDescent="0.3">
      <c r="A53" s="56" t="s">
        <v>60</v>
      </c>
      <c r="B53" s="57">
        <v>1200</v>
      </c>
      <c r="C53" s="3"/>
      <c r="D53" s="43">
        <v>3</v>
      </c>
      <c r="E53" s="43">
        <f>+B48*1.1</f>
        <v>770.00000000000011</v>
      </c>
      <c r="F53" s="43" t="s">
        <v>91</v>
      </c>
      <c r="G53" s="32">
        <v>0.5</v>
      </c>
      <c r="H53" s="32">
        <f t="shared" si="0"/>
        <v>1155.0000000000002</v>
      </c>
      <c r="I53" s="59"/>
      <c r="J53"/>
      <c r="K53"/>
      <c r="L53"/>
      <c r="M53"/>
      <c r="N53"/>
      <c r="O53"/>
      <c r="P53"/>
      <c r="Q53"/>
      <c r="R53"/>
      <c r="S53"/>
    </row>
    <row r="54" spans="1:21" ht="15.75" x14ac:dyDescent="0.3">
      <c r="A54" s="60"/>
      <c r="B54" s="57"/>
      <c r="C54" s="3"/>
      <c r="D54" s="43">
        <v>0</v>
      </c>
      <c r="E54" s="43">
        <v>0</v>
      </c>
      <c r="F54" s="43" t="s">
        <v>61</v>
      </c>
      <c r="G54" s="32">
        <v>0</v>
      </c>
      <c r="H54" s="32">
        <f t="shared" si="0"/>
        <v>0</v>
      </c>
      <c r="J54"/>
      <c r="K54"/>
      <c r="L54"/>
      <c r="M54"/>
      <c r="N54"/>
      <c r="O54"/>
      <c r="P54"/>
      <c r="Q54"/>
      <c r="R54"/>
      <c r="S54"/>
    </row>
    <row r="55" spans="1:21" ht="15.75" x14ac:dyDescent="0.3">
      <c r="A55" s="60" t="s">
        <v>62</v>
      </c>
      <c r="B55" s="57">
        <f>+((F16*H16)*0.14)</f>
        <v>622.93000000000006</v>
      </c>
      <c r="C55" s="3"/>
      <c r="D55" s="43">
        <v>1</v>
      </c>
      <c r="E55" s="43">
        <v>1</v>
      </c>
      <c r="F55" s="43" t="s">
        <v>63</v>
      </c>
      <c r="G55" s="32">
        <v>145</v>
      </c>
      <c r="H55" s="32">
        <f t="shared" si="0"/>
        <v>145</v>
      </c>
      <c r="J55"/>
      <c r="K55"/>
      <c r="L55"/>
      <c r="M55"/>
      <c r="N55"/>
      <c r="O55"/>
      <c r="P55"/>
      <c r="Q55"/>
      <c r="R55"/>
      <c r="S55"/>
    </row>
    <row r="56" spans="1:21" ht="15.75" x14ac:dyDescent="0.3">
      <c r="A56" s="60" t="s">
        <v>64</v>
      </c>
      <c r="B56" s="57">
        <v>0</v>
      </c>
      <c r="D56" s="43">
        <v>1</v>
      </c>
      <c r="E56" s="43">
        <v>1</v>
      </c>
      <c r="F56" s="43" t="s">
        <v>65</v>
      </c>
      <c r="G56" s="32">
        <v>145</v>
      </c>
      <c r="H56" s="32">
        <f t="shared" si="0"/>
        <v>145</v>
      </c>
      <c r="J56"/>
      <c r="K56"/>
      <c r="L56"/>
      <c r="M56"/>
      <c r="N56"/>
      <c r="O56"/>
      <c r="P56"/>
      <c r="Q56"/>
      <c r="R56"/>
      <c r="S56"/>
    </row>
    <row r="57" spans="1:21" ht="15.75" x14ac:dyDescent="0.3">
      <c r="A57" s="60" t="s">
        <v>66</v>
      </c>
      <c r="B57" s="57">
        <v>800</v>
      </c>
      <c r="D57" s="43">
        <v>0</v>
      </c>
      <c r="E57" s="43">
        <v>0</v>
      </c>
      <c r="F57" s="43" t="s">
        <v>67</v>
      </c>
      <c r="G57" s="32">
        <v>1.5</v>
      </c>
      <c r="H57" s="32">
        <f t="shared" si="0"/>
        <v>0</v>
      </c>
      <c r="J57"/>
      <c r="K57"/>
      <c r="L57"/>
      <c r="M57"/>
      <c r="N57"/>
      <c r="O57"/>
      <c r="P57"/>
      <c r="Q57"/>
      <c r="R57"/>
      <c r="S57"/>
    </row>
    <row r="58" spans="1:21" ht="15.75" x14ac:dyDescent="0.3">
      <c r="A58" s="60" t="s">
        <v>68</v>
      </c>
      <c r="B58" s="57">
        <v>800</v>
      </c>
      <c r="D58" s="43">
        <v>0</v>
      </c>
      <c r="E58" s="43">
        <v>0</v>
      </c>
      <c r="F58" s="3" t="s">
        <v>61</v>
      </c>
      <c r="G58" s="32">
        <f>+P49</f>
        <v>0</v>
      </c>
      <c r="H58" s="32">
        <f t="shared" ref="H58:H59" si="1">+G58*E58</f>
        <v>0</v>
      </c>
      <c r="J58" s="4"/>
      <c r="O58"/>
      <c r="P58"/>
      <c r="Q58"/>
    </row>
    <row r="59" spans="1:21" ht="15.75" x14ac:dyDescent="0.3">
      <c r="A59" s="55" t="s">
        <v>69</v>
      </c>
      <c r="B59" s="61">
        <f>SUM(B50:B57)</f>
        <v>11239.525000000001</v>
      </c>
      <c r="C59" s="3"/>
      <c r="D59" s="43"/>
      <c r="E59" s="43"/>
      <c r="F59" s="3"/>
      <c r="G59" s="3"/>
      <c r="H59" s="32">
        <f t="shared" si="1"/>
        <v>0</v>
      </c>
      <c r="O59"/>
      <c r="P59"/>
      <c r="Q59"/>
    </row>
    <row r="60" spans="1:21" ht="15.75" x14ac:dyDescent="0.3">
      <c r="A60" s="62"/>
      <c r="B60" s="63"/>
      <c r="C60" s="3"/>
      <c r="D60" s="3"/>
      <c r="E60" s="3"/>
      <c r="F60" s="3"/>
      <c r="G60" s="3"/>
      <c r="O60"/>
      <c r="P60"/>
      <c r="Q60"/>
      <c r="S60"/>
      <c r="T60"/>
      <c r="U60"/>
    </row>
    <row r="61" spans="1:21" ht="15.75" x14ac:dyDescent="0.3">
      <c r="A61" s="62"/>
      <c r="B61" s="34">
        <f>+B59/B48</f>
        <v>16.056464285714288</v>
      </c>
      <c r="C61" s="22"/>
      <c r="D61" s="3"/>
      <c r="E61" s="3"/>
      <c r="G61" s="64" t="s">
        <v>70</v>
      </c>
      <c r="H61" s="32">
        <f>SUM(H49:H60)</f>
        <v>3125</v>
      </c>
      <c r="O61"/>
      <c r="P61"/>
      <c r="Q61"/>
      <c r="S61"/>
      <c r="T61"/>
      <c r="U61"/>
    </row>
    <row r="62" spans="1:21" ht="15.75" x14ac:dyDescent="0.3">
      <c r="A62" s="22" t="s">
        <v>71</v>
      </c>
      <c r="B62" s="3"/>
      <c r="C62" s="3"/>
      <c r="D62" s="3"/>
      <c r="E62" s="3"/>
      <c r="F62" s="3"/>
      <c r="G62" s="4" t="s">
        <v>72</v>
      </c>
      <c r="H62" s="65">
        <v>1.5</v>
      </c>
      <c r="O62"/>
      <c r="P62"/>
      <c r="Q62"/>
      <c r="S62"/>
      <c r="T62"/>
      <c r="U62"/>
    </row>
    <row r="63" spans="1:21" ht="15.75" x14ac:dyDescent="0.3">
      <c r="A63" s="3"/>
      <c r="B63" s="22" t="s">
        <v>73</v>
      </c>
      <c r="C63" s="27"/>
      <c r="D63" s="3"/>
      <c r="E63" s="3"/>
      <c r="G63" s="4" t="s">
        <v>74</v>
      </c>
      <c r="H63" s="65">
        <v>1.4</v>
      </c>
      <c r="O63"/>
      <c r="P63"/>
      <c r="Q63"/>
      <c r="S63"/>
      <c r="T63"/>
      <c r="U63"/>
    </row>
    <row r="64" spans="1:21" ht="15.75" x14ac:dyDescent="0.3">
      <c r="A64" s="55" t="s">
        <v>75</v>
      </c>
      <c r="B64" s="56"/>
      <c r="C64" s="3"/>
      <c r="G64" s="1" t="s">
        <v>74</v>
      </c>
      <c r="H64" s="66">
        <v>2</v>
      </c>
      <c r="O64"/>
      <c r="P64"/>
      <c r="Q64"/>
      <c r="S64"/>
      <c r="T64"/>
      <c r="U64"/>
    </row>
    <row r="65" spans="1:21" ht="15.75" x14ac:dyDescent="0.3">
      <c r="A65" s="56" t="s">
        <v>55</v>
      </c>
      <c r="B65" s="57">
        <f>+E35*C42</f>
        <v>6040.7545000000009</v>
      </c>
      <c r="C65" s="58"/>
      <c r="F65" s="3"/>
      <c r="G65" s="4" t="s">
        <v>76</v>
      </c>
      <c r="H65" s="66">
        <v>2.5</v>
      </c>
      <c r="O65"/>
      <c r="P65"/>
      <c r="Q65"/>
      <c r="S65"/>
      <c r="T65"/>
      <c r="U65"/>
    </row>
    <row r="66" spans="1:21" ht="15.75" x14ac:dyDescent="0.3">
      <c r="A66" s="56" t="s">
        <v>57</v>
      </c>
      <c r="B66" s="57">
        <f>+H61*H62</f>
        <v>4687.5</v>
      </c>
      <c r="C66" s="58"/>
      <c r="F66" s="3"/>
      <c r="O66"/>
      <c r="P66"/>
      <c r="Q66"/>
      <c r="S66"/>
      <c r="T66"/>
      <c r="U66"/>
    </row>
    <row r="67" spans="1:21" ht="15.75" x14ac:dyDescent="0.3">
      <c r="A67" s="56" t="str">
        <f t="shared" ref="A67:A72" si="2">+A53</f>
        <v>Tabla de suaje</v>
      </c>
      <c r="B67" s="57">
        <f>+B53*H62</f>
        <v>1800</v>
      </c>
      <c r="C67" s="58"/>
      <c r="F67" s="67" t="s">
        <v>77</v>
      </c>
      <c r="G67" s="34">
        <f>+B61</f>
        <v>16.056464285714288</v>
      </c>
      <c r="H67" s="68">
        <f>+G67*B48</f>
        <v>11239.525000000001</v>
      </c>
      <c r="O67"/>
      <c r="P67"/>
      <c r="Q67"/>
      <c r="S67"/>
      <c r="T67"/>
      <c r="U67"/>
    </row>
    <row r="68" spans="1:21" ht="15.75" x14ac:dyDescent="0.3">
      <c r="A68" s="56"/>
      <c r="B68" s="57"/>
      <c r="C68" s="58"/>
      <c r="F68" s="67" t="s">
        <v>78</v>
      </c>
      <c r="G68" s="34">
        <f>+C73</f>
        <v>22.660927857142859</v>
      </c>
      <c r="H68" s="68">
        <f>+G68*B48</f>
        <v>15862.649500000001</v>
      </c>
      <c r="O68"/>
      <c r="P68"/>
      <c r="Q68"/>
      <c r="S68"/>
      <c r="T68"/>
      <c r="U68"/>
    </row>
    <row r="69" spans="1:21" ht="15.75" x14ac:dyDescent="0.3">
      <c r="A69" s="56" t="str">
        <f t="shared" si="2"/>
        <v>Pruebas de Color</v>
      </c>
      <c r="B69" s="57">
        <f>+B55*H62</f>
        <v>934.3950000000001</v>
      </c>
      <c r="C69" s="69"/>
      <c r="F69" s="70" t="s">
        <v>79</v>
      </c>
      <c r="G69" s="71">
        <f>+G68-G67</f>
        <v>6.6044635714285711</v>
      </c>
      <c r="H69" s="72">
        <f>+G69*B48</f>
        <v>4623.1244999999999</v>
      </c>
      <c r="O69"/>
      <c r="P69"/>
      <c r="Q69"/>
      <c r="S69"/>
      <c r="T69"/>
      <c r="U69"/>
    </row>
    <row r="70" spans="1:21" ht="15.75" x14ac:dyDescent="0.3">
      <c r="A70" s="56" t="str">
        <f t="shared" si="2"/>
        <v>Encuadernación</v>
      </c>
      <c r="B70" s="57">
        <f>+B56*H62</f>
        <v>0</v>
      </c>
      <c r="C70" s="69"/>
      <c r="F70" s="78" t="s">
        <v>80</v>
      </c>
      <c r="G70" s="78"/>
      <c r="H70" s="73">
        <f>+(B73/100)*2.5</f>
        <v>396.5662375</v>
      </c>
      <c r="O70"/>
      <c r="P70"/>
      <c r="Q70"/>
      <c r="S70"/>
      <c r="T70"/>
      <c r="U70"/>
    </row>
    <row r="71" spans="1:21" ht="15.75" x14ac:dyDescent="0.3">
      <c r="A71" s="56" t="str">
        <f t="shared" si="2"/>
        <v>Empaque</v>
      </c>
      <c r="B71" s="57">
        <f>+B57*H62</f>
        <v>1200</v>
      </c>
      <c r="C71" s="69"/>
      <c r="G71" s="64"/>
      <c r="H71" s="74"/>
      <c r="O71"/>
      <c r="P71"/>
      <c r="Q71"/>
      <c r="S71"/>
      <c r="T71"/>
      <c r="U71"/>
    </row>
    <row r="72" spans="1:21" ht="15.75" x14ac:dyDescent="0.3">
      <c r="A72" s="56" t="str">
        <f t="shared" si="2"/>
        <v>Envio</v>
      </c>
      <c r="B72" s="57">
        <f>+B58*H62</f>
        <v>1200</v>
      </c>
      <c r="C72" s="71" t="s">
        <v>81</v>
      </c>
      <c r="D72" s="28"/>
      <c r="E72" s="28"/>
      <c r="F72" s="28" t="s">
        <v>77</v>
      </c>
      <c r="O72"/>
      <c r="P72"/>
      <c r="Q72"/>
      <c r="S72"/>
      <c r="T72"/>
      <c r="U72"/>
    </row>
    <row r="73" spans="1:21" ht="15.75" x14ac:dyDescent="0.3">
      <c r="A73" s="55" t="s">
        <v>69</v>
      </c>
      <c r="B73" s="61">
        <f>SUM(B64:B72)</f>
        <v>15862.649500000001</v>
      </c>
      <c r="C73" s="71">
        <f>+B73/B48</f>
        <v>22.660927857142859</v>
      </c>
      <c r="D73" s="4" t="s">
        <v>82</v>
      </c>
      <c r="F73" s="75">
        <f>+B61</f>
        <v>16.056464285714288</v>
      </c>
      <c r="G73" s="9"/>
      <c r="O73"/>
      <c r="P73"/>
      <c r="Q73"/>
      <c r="S73"/>
      <c r="T73"/>
      <c r="U73"/>
    </row>
  </sheetData>
  <mergeCells count="1">
    <mergeCell ref="F70:G70"/>
  </mergeCells>
  <pageMargins left="0.70866141732283472" right="0.70866141732283472" top="0.74803149606299213" bottom="0.74803149606299213" header="0.31496062992125984" footer="0.31496062992125984"/>
  <pageSetup scale="61" orientation="portrait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 caple</vt:lpstr>
      <vt:lpstr>Caja Sulfatada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2017-03-23T02:47:15Z</cp:lastPrinted>
  <dcterms:created xsi:type="dcterms:W3CDTF">2017-03-23T02:32:48Z</dcterms:created>
  <dcterms:modified xsi:type="dcterms:W3CDTF">2017-03-24T02:01:38Z</dcterms:modified>
</cp:coreProperties>
</file>