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240" yWindow="60" windowWidth="20115" windowHeight="8010" activeTab="2"/>
  </bookViews>
  <sheets>
    <sheet name="Masc Demonio" sheetId="3" r:id="rId1"/>
    <sheet name="Masc Oso" sheetId="2" r:id="rId2"/>
    <sheet name="Masc Lobo" sheetId="1" r:id="rId3"/>
  </sheets>
  <calcPr calcId="145621"/>
</workbook>
</file>

<file path=xl/calcChain.xml><?xml version="1.0" encoding="utf-8"?>
<calcChain xmlns="http://schemas.openxmlformats.org/spreadsheetml/2006/main">
  <c r="I67" i="1" l="1"/>
  <c r="I67" i="2"/>
  <c r="F72" i="3"/>
  <c r="F71" i="3"/>
  <c r="C72" i="3"/>
  <c r="C71" i="3"/>
  <c r="H52" i="3"/>
  <c r="H51" i="3"/>
  <c r="H50" i="3"/>
  <c r="H49" i="3"/>
  <c r="E47" i="3"/>
  <c r="E48" i="3" s="1"/>
  <c r="H48" i="3" s="1"/>
  <c r="H51" i="2"/>
  <c r="H50" i="2"/>
  <c r="H49" i="2"/>
  <c r="E47" i="2"/>
  <c r="H47" i="2" s="1"/>
  <c r="E48" i="1"/>
  <c r="H49" i="1"/>
  <c r="H50" i="1"/>
  <c r="H51" i="1"/>
  <c r="B68" i="3"/>
  <c r="A68" i="3"/>
  <c r="B67" i="3"/>
  <c r="A67" i="3"/>
  <c r="A66" i="3"/>
  <c r="B65" i="3"/>
  <c r="A65" i="3"/>
  <c r="B64" i="3"/>
  <c r="A64" i="3"/>
  <c r="B63" i="3"/>
  <c r="A63" i="3"/>
  <c r="B62" i="3"/>
  <c r="A62" i="3"/>
  <c r="H55" i="3"/>
  <c r="H54" i="3"/>
  <c r="H53" i="3"/>
  <c r="C48" i="3"/>
  <c r="H46" i="3"/>
  <c r="H45" i="3"/>
  <c r="H44" i="3"/>
  <c r="C37" i="3"/>
  <c r="G37" i="3" s="1"/>
  <c r="E28" i="3"/>
  <c r="E29" i="3" s="1"/>
  <c r="E31" i="3" s="1"/>
  <c r="H22" i="3"/>
  <c r="F22" i="3"/>
  <c r="H13" i="3"/>
  <c r="E23" i="3" s="1"/>
  <c r="F13" i="3"/>
  <c r="C23" i="3" s="1"/>
  <c r="B68" i="2"/>
  <c r="A68" i="2"/>
  <c r="B67" i="2"/>
  <c r="A67" i="2"/>
  <c r="A66" i="2"/>
  <c r="B65" i="2"/>
  <c r="A65" i="2"/>
  <c r="B64" i="2"/>
  <c r="A64" i="2"/>
  <c r="B63" i="2"/>
  <c r="A63" i="2"/>
  <c r="B62" i="2"/>
  <c r="A62" i="2"/>
  <c r="H55" i="2"/>
  <c r="H54" i="2"/>
  <c r="H53" i="2"/>
  <c r="H52" i="2"/>
  <c r="H46" i="2"/>
  <c r="H45" i="2"/>
  <c r="H44" i="2"/>
  <c r="C37" i="2"/>
  <c r="G37" i="2" s="1"/>
  <c r="E28" i="2"/>
  <c r="E29" i="2" s="1"/>
  <c r="E31" i="2" s="1"/>
  <c r="H22" i="2"/>
  <c r="F22" i="2"/>
  <c r="H13" i="2"/>
  <c r="E23" i="2" s="1"/>
  <c r="F13" i="2"/>
  <c r="C23" i="2" s="1"/>
  <c r="F13" i="1"/>
  <c r="H13" i="1"/>
  <c r="H47" i="3" l="1"/>
  <c r="H56" i="3" s="1"/>
  <c r="E48" i="2"/>
  <c r="H48" i="2" s="1"/>
  <c r="H56" i="2" s="1"/>
  <c r="E24" i="3"/>
  <c r="F23" i="3"/>
  <c r="H23" i="3"/>
  <c r="H24" i="3" s="1"/>
  <c r="C24" i="3"/>
  <c r="F24" i="3"/>
  <c r="E32" i="3"/>
  <c r="C38" i="3"/>
  <c r="E24" i="2"/>
  <c r="F23" i="2"/>
  <c r="F24" i="2" s="1"/>
  <c r="H23" i="2"/>
  <c r="H24" i="2" s="1"/>
  <c r="C24" i="2"/>
  <c r="E32" i="2"/>
  <c r="C38" i="2"/>
  <c r="B68" i="1"/>
  <c r="A68" i="1"/>
  <c r="B67" i="1"/>
  <c r="A67" i="1"/>
  <c r="A66" i="1"/>
  <c r="B65" i="1"/>
  <c r="A65" i="1"/>
  <c r="B64" i="1"/>
  <c r="A64" i="1"/>
  <c r="A63" i="1"/>
  <c r="B62" i="1"/>
  <c r="A62" i="1"/>
  <c r="H55" i="1"/>
  <c r="H53" i="1"/>
  <c r="H52" i="1"/>
  <c r="H48" i="1"/>
  <c r="B63" i="1"/>
  <c r="E47" i="1"/>
  <c r="H47" i="1" s="1"/>
  <c r="H46" i="1"/>
  <c r="H45" i="1"/>
  <c r="H44" i="1"/>
  <c r="C37" i="1"/>
  <c r="C38" i="1" s="1"/>
  <c r="E28" i="1"/>
  <c r="E29" i="1" s="1"/>
  <c r="E31" i="1" s="1"/>
  <c r="E32" i="1" s="1"/>
  <c r="H22" i="1"/>
  <c r="F22" i="1"/>
  <c r="B46" i="3" l="1"/>
  <c r="B61" i="3"/>
  <c r="B61" i="2"/>
  <c r="B46" i="2"/>
  <c r="G38" i="3"/>
  <c r="C39" i="3"/>
  <c r="G38" i="2"/>
  <c r="C39" i="2"/>
  <c r="H54" i="1"/>
  <c r="H56" i="1" s="1"/>
  <c r="B61" i="1" s="1"/>
  <c r="C39" i="1"/>
  <c r="C41" i="1" s="1"/>
  <c r="G38" i="1"/>
  <c r="B60" i="1"/>
  <c r="E23" i="1"/>
  <c r="G37" i="1"/>
  <c r="C23" i="1"/>
  <c r="C41" i="3" l="1"/>
  <c r="B45" i="3"/>
  <c r="B54" i="3" s="1"/>
  <c r="B55" i="3" s="1"/>
  <c r="G63" i="3" s="1"/>
  <c r="H63" i="3" s="1"/>
  <c r="B60" i="3"/>
  <c r="B69" i="3" s="1"/>
  <c r="I49" i="3" s="1"/>
  <c r="C41" i="2"/>
  <c r="B45" i="2"/>
  <c r="B54" i="2" s="1"/>
  <c r="B55" i="2" s="1"/>
  <c r="H64" i="2" s="1"/>
  <c r="I64" i="2" s="1"/>
  <c r="B60" i="2"/>
  <c r="B69" i="2" s="1"/>
  <c r="I49" i="2" s="1"/>
  <c r="C24" i="1"/>
  <c r="H23" i="1"/>
  <c r="H24" i="1" s="1"/>
  <c r="F23" i="1"/>
  <c r="F24" i="1" s="1"/>
  <c r="E24" i="1"/>
  <c r="B69" i="1"/>
  <c r="B46" i="1"/>
  <c r="B45" i="1"/>
  <c r="C69" i="3" l="1"/>
  <c r="H66" i="3"/>
  <c r="C69" i="2"/>
  <c r="H65" i="2" s="1"/>
  <c r="B54" i="1"/>
  <c r="B55" i="1" s="1"/>
  <c r="H64" i="1" s="1"/>
  <c r="I64" i="1" s="1"/>
  <c r="I49" i="1"/>
  <c r="C69" i="1"/>
  <c r="H65" i="1" s="1"/>
  <c r="G64" i="3" l="1"/>
  <c r="C70" i="3"/>
  <c r="F69" i="3"/>
  <c r="G65" i="3"/>
  <c r="H65" i="3" s="1"/>
  <c r="H64" i="3"/>
  <c r="H66" i="2"/>
  <c r="I66" i="2" s="1"/>
  <c r="I65" i="2"/>
  <c r="I65" i="1"/>
  <c r="H66" i="1"/>
  <c r="I66" i="1" s="1"/>
  <c r="C73" i="3" l="1"/>
  <c r="F70" i="3"/>
  <c r="F73" i="3" s="1"/>
  <c r="G73" i="3" s="1"/>
</calcChain>
</file>

<file path=xl/sharedStrings.xml><?xml version="1.0" encoding="utf-8"?>
<sst xmlns="http://schemas.openxmlformats.org/spreadsheetml/2006/main" count="320" uniqueCount="101">
  <si>
    <t>Presupuesto</t>
  </si>
  <si>
    <t>Elabora</t>
  </si>
  <si>
    <t>Lourdes Velasco</t>
  </si>
  <si>
    <t>Fecha</t>
  </si>
  <si>
    <t>Cliente</t>
  </si>
  <si>
    <t>Observaciones</t>
  </si>
  <si>
    <t>Proyecto</t>
  </si>
  <si>
    <t>Descripción</t>
  </si>
  <si>
    <t>Tamaño extendido</t>
  </si>
  <si>
    <t xml:space="preserve">papel importación </t>
  </si>
  <si>
    <t>X</t>
  </si>
  <si>
    <t>por tamaño</t>
  </si>
  <si>
    <t>Papel:</t>
  </si>
  <si>
    <t>Malmero</t>
  </si>
  <si>
    <t xml:space="preserve">Color </t>
  </si>
  <si>
    <t>Azul Marino</t>
  </si>
  <si>
    <t>180 gr.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</si>
  <si>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</si>
  <si>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</si>
  <si>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</si>
  <si>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</si>
  <si>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</si>
  <si>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</si>
  <si>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</si>
  <si>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</si>
  <si>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</si>
  <si>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</si>
  <si>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</si>
  <si>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</si>
  <si>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</si>
  <si>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</si>
  <si>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</si>
  <si>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</si>
  <si>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</si>
  <si>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</si>
  <si>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</si>
  <si>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</si>
  <si>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</si>
  <si>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</si>
  <si>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Cientos a imprimir</t>
  </si>
  <si>
    <t xml:space="preserve">Tamaños a correr </t>
  </si>
  <si>
    <t>Cant. Pzas.</t>
  </si>
  <si>
    <t>Pliegos Requeridos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</si>
  <si>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</si>
  <si>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</si>
  <si>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</si>
  <si>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</si>
  <si>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</si>
  <si>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</si>
  <si>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</si>
  <si>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</si>
  <si>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 xml:space="preserve">arreglo </t>
  </si>
  <si>
    <t>Papel</t>
  </si>
  <si>
    <t xml:space="preserve">Tinta F </t>
  </si>
  <si>
    <t>Impresión</t>
  </si>
  <si>
    <t>Tinta V plasta</t>
  </si>
  <si>
    <t>Prueba de color</t>
  </si>
  <si>
    <t>pegado</t>
  </si>
  <si>
    <t>Remache</t>
  </si>
  <si>
    <t>corte</t>
  </si>
  <si>
    <t>Tabla Suaje</t>
  </si>
  <si>
    <t>arreglo suaje</t>
  </si>
  <si>
    <t>Base</t>
  </si>
  <si>
    <t>suajado</t>
  </si>
  <si>
    <t>Empaque</t>
  </si>
  <si>
    <t>Hot Stamping</t>
  </si>
  <si>
    <t>Mensajeria</t>
  </si>
  <si>
    <t xml:space="preserve">Colocar liston </t>
  </si>
  <si>
    <t>Total</t>
  </si>
  <si>
    <t>Laminado</t>
  </si>
  <si>
    <t>costo unitario</t>
  </si>
  <si>
    <t xml:space="preserve">Costo proceso </t>
  </si>
  <si>
    <t>PRECIO DE VENTA FINAL</t>
  </si>
  <si>
    <t xml:space="preserve">Importe total </t>
  </si>
  <si>
    <t xml:space="preserve">Unitario </t>
  </si>
  <si>
    <t xml:space="preserve">Porcentaje Despacho </t>
  </si>
  <si>
    <t>Precio</t>
  </si>
  <si>
    <t>Porcentaje Final</t>
  </si>
  <si>
    <t>Urgencia</t>
  </si>
  <si>
    <t>Costo</t>
  </si>
  <si>
    <t>Precio final</t>
  </si>
  <si>
    <t>Utilidad Bruta</t>
  </si>
  <si>
    <t>09 de marzo de 2017.</t>
  </si>
  <si>
    <t>PRM</t>
  </si>
  <si>
    <t>Absolut</t>
  </si>
  <si>
    <t>impresa a 1 X 0 tintas serigrafía+</t>
  </si>
  <si>
    <t>terminado suajado y pegado</t>
  </si>
  <si>
    <t>con resorte para amarre</t>
  </si>
  <si>
    <t>MONDRAGON</t>
  </si>
  <si>
    <t>Resorte</t>
  </si>
  <si>
    <t>resorte</t>
  </si>
  <si>
    <t>mascara oso</t>
  </si>
  <si>
    <t>Mascara LOBO</t>
  </si>
  <si>
    <t>Mascara OSO</t>
  </si>
  <si>
    <t>Mascara Demonio</t>
  </si>
  <si>
    <t>mascara lobo</t>
  </si>
  <si>
    <t>mascara demonio</t>
  </si>
  <si>
    <t>mascara pajáro</t>
  </si>
  <si>
    <t>TT</t>
  </si>
  <si>
    <t>Comisiones</t>
  </si>
  <si>
    <t>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</si>
</sst>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sz val="1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2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2" applyNumberFormat="0" applyAlignment="0" applyProtection="0"/>
    <xf numFmtId="0" fontId="15" fillId="6" borderId="13" applyNumberFormat="0" applyAlignment="0" applyProtection="0"/>
    <xf numFmtId="0" fontId="16" fillId="7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7" applyNumberFormat="0" applyFont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6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4" fillId="0" borderId="4" xfId="0" applyFont="1" applyBorder="1"/>
    <xf numFmtId="2" fontId="3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4" fillId="0" borderId="0" xfId="0" applyNumberFormat="1" applyFont="1"/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3" fillId="2" borderId="0" xfId="1" applyFont="1" applyFill="1" applyAlignment="1">
      <alignment horizontal="center"/>
    </xf>
    <xf numFmtId="4" fontId="2" fillId="0" borderId="0" xfId="0" applyNumberFormat="1" applyFont="1"/>
    <xf numFmtId="9" fontId="2" fillId="0" borderId="0" xfId="2" applyFont="1" applyAlignment="1">
      <alignment horizontal="center"/>
    </xf>
    <xf numFmtId="0" fontId="3" fillId="0" borderId="0" xfId="0" applyFont="1" applyAlignment="1">
      <alignment horizontal="right"/>
    </xf>
    <xf numFmtId="44" fontId="6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0" fontId="6" fillId="0" borderId="11" xfId="0" applyFont="1" applyBorder="1"/>
    <xf numFmtId="0" fontId="3" fillId="0" borderId="11" xfId="0" applyFont="1" applyBorder="1"/>
    <xf numFmtId="2" fontId="3" fillId="0" borderId="11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Border="1"/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9" fontId="2" fillId="0" borderId="0" xfId="0" applyNumberFormat="1" applyFont="1"/>
    <xf numFmtId="9" fontId="4" fillId="0" borderId="0" xfId="0" applyNumberFormat="1" applyFont="1"/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right"/>
    </xf>
    <xf numFmtId="44" fontId="11" fillId="4" borderId="0" xfId="1" applyFont="1" applyFill="1" applyBorder="1"/>
    <xf numFmtId="2" fontId="6" fillId="0" borderId="0" xfId="0" applyNumberFormat="1" applyFont="1" applyFill="1" applyBorder="1" applyAlignment="1">
      <alignment horizontal="center"/>
    </xf>
    <xf numFmtId="9" fontId="2" fillId="0" borderId="0" xfId="2" applyFont="1" applyFill="1" applyAlignment="1">
      <alignment horizontal="center"/>
    </xf>
    <xf numFmtId="0" fontId="2" fillId="0" borderId="0" xfId="0" applyFont="1" applyFill="1"/>
    <xf numFmtId="0" fontId="12" fillId="0" borderId="0" xfId="0" applyFont="1"/>
    <xf numFmtId="2" fontId="4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9" xfId="0" applyNumberFormat="1" applyFont="1" applyBorder="1" applyAlignment="1">
      <alignment horizontal="center"/>
    </xf>
    <xf numFmtId="44" fontId="4" fillId="0" borderId="0" xfId="1" applyFont="1" applyAlignment="1">
      <alignment horizontal="center"/>
    </xf>
    <xf numFmtId="44" fontId="22" fillId="0" borderId="0" xfId="1" applyFont="1" applyAlignment="1">
      <alignment horizontal="center"/>
    </xf>
    <xf numFmtId="44" fontId="22" fillId="0" borderId="0" xfId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2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zoomScale="85" zoomScaleNormal="85" workbookViewId="0">
      <selection activeCell="C12" sqref="C12: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82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83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84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94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</v>
      </c>
      <c r="D13" s="12"/>
      <c r="E13" s="12"/>
      <c r="F13" s="15">
        <f>1+F16+1</f>
        <v>31</v>
      </c>
      <c r="G13" s="16" t="s">
        <v>10</v>
      </c>
      <c r="H13" s="17">
        <f>1+H16+1</f>
        <v>62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85</v>
      </c>
      <c r="D14" s="12"/>
      <c r="E14" s="12"/>
      <c r="F14" s="13">
        <v>1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86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87</v>
      </c>
      <c r="D16" s="12"/>
      <c r="E16" s="12"/>
      <c r="F16" s="15">
        <v>29</v>
      </c>
      <c r="G16" s="16" t="s">
        <v>10</v>
      </c>
      <c r="H16" s="17">
        <v>60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/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13</v>
      </c>
      <c r="D20" s="3" t="s">
        <v>14</v>
      </c>
      <c r="E20" s="24" t="s">
        <v>15</v>
      </c>
      <c r="F20" s="1" t="s">
        <v>16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70</v>
      </c>
      <c r="D22" s="24" t="s">
        <v>18</v>
      </c>
      <c r="E22" s="26">
        <v>100</v>
      </c>
      <c r="F22" s="27">
        <f>+C22</f>
        <v>70</v>
      </c>
      <c r="G22" s="28" t="s">
        <v>18</v>
      </c>
      <c r="H22" s="28">
        <f>+E22</f>
        <v>100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31</v>
      </c>
      <c r="D23" s="30" t="s">
        <v>18</v>
      </c>
      <c r="E23" s="29">
        <f>+H13</f>
        <v>62</v>
      </c>
      <c r="F23" s="31">
        <f>+E23</f>
        <v>62</v>
      </c>
      <c r="G23" s="31" t="s">
        <v>18</v>
      </c>
      <c r="H23" s="31">
        <f>+C23</f>
        <v>31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2.2580645161290325</v>
      </c>
      <c r="D24" s="35"/>
      <c r="E24" s="34">
        <f>+E22/E23</f>
        <v>1.6129032258064515</v>
      </c>
      <c r="F24" s="34">
        <f>+F22/F23</f>
        <v>1.1290322580645162</v>
      </c>
      <c r="G24" s="35"/>
      <c r="H24" s="34">
        <f>+H22/H23</f>
        <v>3.225806451612903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2</v>
      </c>
      <c r="E25" s="39"/>
      <c r="F25" s="40"/>
      <c r="G25" s="41">
        <v>3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88</v>
      </c>
      <c r="D27" s="43" t="s">
        <v>24</v>
      </c>
      <c r="E27" s="44">
        <v>10</v>
      </c>
      <c r="F27" s="45">
        <v>25772.41</v>
      </c>
      <c r="G27" s="1" t="s">
        <v>25</v>
      </c>
      <c r="H27" s="46">
        <v>0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0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10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10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+E31*1.1</f>
        <v>11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3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375</v>
      </c>
      <c r="D37" s="26">
        <v>100</v>
      </c>
      <c r="F37" s="43" t="s">
        <v>39</v>
      </c>
      <c r="G37" s="25">
        <f>+C37/100</f>
        <v>3.75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475</v>
      </c>
      <c r="F38" s="47" t="s">
        <v>41</v>
      </c>
      <c r="G38" s="50">
        <f>+C38*F14</f>
        <v>475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158.33333333333334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475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375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1</v>
      </c>
      <c r="E44" s="23">
        <v>1</v>
      </c>
      <c r="F44" s="23" t="s">
        <v>51</v>
      </c>
      <c r="G44" s="32">
        <v>295</v>
      </c>
      <c r="H44" s="32">
        <f>+(D44*E44)*G44</f>
        <v>295</v>
      </c>
      <c r="Q44" s="9"/>
      <c r="R44" s="9"/>
    </row>
    <row r="45" spans="1:19" x14ac:dyDescent="0.3">
      <c r="A45" s="54" t="s">
        <v>52</v>
      </c>
      <c r="B45" s="55">
        <f>+E31*C39</f>
        <v>1583.3333333333335</v>
      </c>
      <c r="C45" s="2"/>
      <c r="D45" s="23">
        <v>1</v>
      </c>
      <c r="E45" s="23">
        <v>4</v>
      </c>
      <c r="F45" s="23" t="s">
        <v>53</v>
      </c>
      <c r="G45" s="32">
        <v>140</v>
      </c>
      <c r="H45" s="32">
        <f t="shared" ref="H45:H54" si="0">+(D45*E45)*G45</f>
        <v>560</v>
      </c>
      <c r="Q45" s="9"/>
      <c r="R45" s="9"/>
    </row>
    <row r="46" spans="1:19" x14ac:dyDescent="0.3">
      <c r="A46" s="54" t="s">
        <v>54</v>
      </c>
      <c r="B46" s="55">
        <f>+H56</f>
        <v>2751.875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18</v>
      </c>
      <c r="E47" s="23">
        <f>+B43*1.05</f>
        <v>393.75</v>
      </c>
      <c r="F47" s="23" t="s">
        <v>57</v>
      </c>
      <c r="G47" s="32">
        <v>0.15</v>
      </c>
      <c r="H47" s="32">
        <f t="shared" si="0"/>
        <v>1063.125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>
        <f>+B43*4</f>
        <v>1500</v>
      </c>
      <c r="D48" s="23">
        <v>2</v>
      </c>
      <c r="E48" s="23">
        <f>+E47</f>
        <v>393.75</v>
      </c>
      <c r="F48" s="23" t="s">
        <v>90</v>
      </c>
      <c r="G48" s="32">
        <v>0.5</v>
      </c>
      <c r="H48" s="32">
        <f t="shared" si="0"/>
        <v>393.75</v>
      </c>
      <c r="Q48" s="9"/>
      <c r="R48" s="9"/>
    </row>
    <row r="49" spans="1:23" x14ac:dyDescent="0.3">
      <c r="A49" s="54" t="s">
        <v>60</v>
      </c>
      <c r="B49" s="55">
        <v>950</v>
      </c>
      <c r="C49" s="2"/>
      <c r="D49" s="23">
        <v>1</v>
      </c>
      <c r="E49" s="23">
        <v>1</v>
      </c>
      <c r="F49" s="23" t="s">
        <v>59</v>
      </c>
      <c r="G49" s="32">
        <v>150</v>
      </c>
      <c r="H49" s="32">
        <f t="shared" si="0"/>
        <v>150</v>
      </c>
      <c r="I49" s="65">
        <f>+(B69/100)*2</f>
        <v>151.39333333333335</v>
      </c>
      <c r="Q49" s="9"/>
      <c r="R49" s="9"/>
    </row>
    <row r="50" spans="1:23" ht="16.5" x14ac:dyDescent="0.3">
      <c r="A50" s="57" t="s">
        <v>62</v>
      </c>
      <c r="B50" s="55">
        <v>0</v>
      </c>
      <c r="C50" s="2"/>
      <c r="D50" s="23">
        <v>1</v>
      </c>
      <c r="E50" s="23">
        <v>1</v>
      </c>
      <c r="F50" s="23" t="s">
        <v>61</v>
      </c>
      <c r="G50" s="32">
        <v>145</v>
      </c>
      <c r="H50" s="32">
        <f t="shared" si="0"/>
        <v>145</v>
      </c>
      <c r="I50" s="56"/>
      <c r="Q50" s="9"/>
      <c r="R50" s="9"/>
    </row>
    <row r="51" spans="1:23" x14ac:dyDescent="0.3">
      <c r="A51" s="57" t="s">
        <v>89</v>
      </c>
      <c r="B51" s="55">
        <v>200</v>
      </c>
      <c r="D51" s="23">
        <v>1</v>
      </c>
      <c r="E51" s="23">
        <v>1</v>
      </c>
      <c r="F51" s="23" t="s">
        <v>63</v>
      </c>
      <c r="G51" s="32">
        <v>145</v>
      </c>
      <c r="H51" s="32">
        <f t="shared" si="0"/>
        <v>145</v>
      </c>
      <c r="Q51" s="9"/>
      <c r="R51" s="9"/>
    </row>
    <row r="52" spans="1:23" x14ac:dyDescent="0.3">
      <c r="A52" s="57" t="s">
        <v>64</v>
      </c>
      <c r="B52" s="55">
        <v>250</v>
      </c>
      <c r="C52" s="24"/>
      <c r="D52" s="23">
        <v>1</v>
      </c>
      <c r="E52" s="23">
        <v>0</v>
      </c>
      <c r="F52" s="23" t="s">
        <v>65</v>
      </c>
      <c r="G52" s="32">
        <v>4</v>
      </c>
      <c r="H52" s="32">
        <f t="shared" si="0"/>
        <v>0</v>
      </c>
    </row>
    <row r="53" spans="1:23" x14ac:dyDescent="0.3">
      <c r="A53" s="57" t="s">
        <v>66</v>
      </c>
      <c r="B53" s="55">
        <v>100</v>
      </c>
      <c r="D53" s="23">
        <v>0</v>
      </c>
      <c r="E53" s="23">
        <v>0</v>
      </c>
      <c r="F53" s="23" t="s">
        <v>67</v>
      </c>
      <c r="G53" s="32">
        <v>0.5</v>
      </c>
      <c r="H53" s="32">
        <f t="shared" si="0"/>
        <v>0</v>
      </c>
    </row>
    <row r="54" spans="1:23" ht="15.75" x14ac:dyDescent="0.3">
      <c r="A54" s="53" t="s">
        <v>68</v>
      </c>
      <c r="B54" s="58">
        <f>SUM(B45:B53)</f>
        <v>5835.2083333333339</v>
      </c>
      <c r="C54" s="2"/>
      <c r="D54" s="23">
        <v>0</v>
      </c>
      <c r="E54" s="23">
        <v>0</v>
      </c>
      <c r="F54" s="2" t="s">
        <v>69</v>
      </c>
      <c r="G54" s="32">
        <v>0</v>
      </c>
      <c r="H54" s="32">
        <f t="shared" si="0"/>
        <v>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15.560555555555558</v>
      </c>
      <c r="C55" s="61" t="s">
        <v>70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71</v>
      </c>
      <c r="H56" s="60">
        <f>SUM(H44:H55)</f>
        <v>2751.875</v>
      </c>
      <c r="Q56"/>
      <c r="R56"/>
      <c r="S56"/>
      <c r="T56"/>
      <c r="U56"/>
      <c r="V56"/>
      <c r="W56"/>
    </row>
    <row r="57" spans="1:23" ht="15.75" x14ac:dyDescent="0.3">
      <c r="A57" s="22" t="s">
        <v>72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73</v>
      </c>
      <c r="C58" s="27" t="s">
        <v>74</v>
      </c>
      <c r="D58" s="2"/>
      <c r="E58" s="2"/>
      <c r="F58" s="2"/>
      <c r="G58" s="1" t="s">
        <v>75</v>
      </c>
      <c r="H58" s="63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76</v>
      </c>
      <c r="B59" s="54"/>
      <c r="C59" s="2"/>
      <c r="D59" s="2"/>
      <c r="E59" s="2"/>
      <c r="F59" s="2"/>
      <c r="G59" s="3" t="s">
        <v>77</v>
      </c>
      <c r="H59" s="64">
        <v>1.6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1741.6666666666667</v>
      </c>
      <c r="C60" s="65"/>
      <c r="G60" s="1" t="s">
        <v>77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+H56*H59</f>
        <v>4403</v>
      </c>
      <c r="C61" s="65"/>
      <c r="G61" s="3" t="s">
        <v>78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1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1"/>
        <v>Remache</v>
      </c>
      <c r="B63" s="55">
        <f>+B48*H58</f>
        <v>0</v>
      </c>
      <c r="C63" s="65"/>
      <c r="F63" s="66" t="s">
        <v>79</v>
      </c>
      <c r="G63" s="34">
        <f>+B55</f>
        <v>15.560555555555558</v>
      </c>
      <c r="H63" s="67">
        <f>+G63*B43</f>
        <v>5835.2083333333339</v>
      </c>
      <c r="Q63"/>
      <c r="R63"/>
      <c r="S63"/>
      <c r="T63"/>
      <c r="U63"/>
      <c r="V63"/>
      <c r="W63"/>
    </row>
    <row r="64" spans="1:23" ht="15.75" x14ac:dyDescent="0.3">
      <c r="A64" s="54" t="str">
        <f t="shared" si="1"/>
        <v>Tabla Suaje</v>
      </c>
      <c r="B64" s="55">
        <f>+B49*H58</f>
        <v>1425</v>
      </c>
      <c r="C64" s="65"/>
      <c r="F64" s="66" t="s">
        <v>80</v>
      </c>
      <c r="G64" s="34">
        <f>+C69</f>
        <v>20.18577777777778</v>
      </c>
      <c r="H64" s="67">
        <f>+G64*B43</f>
        <v>7569.6666666666679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1"/>
        <v>Base</v>
      </c>
      <c r="B65" s="55">
        <f>+B50*H58</f>
        <v>0</v>
      </c>
      <c r="C65" s="65"/>
      <c r="F65" s="69" t="s">
        <v>81</v>
      </c>
      <c r="G65" s="70">
        <f>+G64-G63</f>
        <v>4.6252222222222219</v>
      </c>
      <c r="H65" s="71">
        <f>+G65*B43</f>
        <v>1734.4583333333333</v>
      </c>
      <c r="Q65"/>
      <c r="R65"/>
      <c r="S65"/>
      <c r="T65"/>
      <c r="U65"/>
      <c r="V65"/>
      <c r="W65"/>
    </row>
    <row r="66" spans="1:23" ht="16.5" x14ac:dyDescent="0.3">
      <c r="A66" s="54" t="str">
        <f t="shared" si="1"/>
        <v>Resorte</v>
      </c>
      <c r="B66" s="55">
        <v>0</v>
      </c>
      <c r="C66" s="68"/>
      <c r="F66" s="72"/>
      <c r="G66" s="73" t="s">
        <v>99</v>
      </c>
      <c r="H66" s="74">
        <f>+(B69/100)*2.5</f>
        <v>189.24166666666667</v>
      </c>
      <c r="Q66"/>
      <c r="R66"/>
      <c r="S66"/>
      <c r="T66"/>
      <c r="U66"/>
      <c r="V66"/>
      <c r="W66"/>
    </row>
    <row r="67" spans="1:23" ht="15.75" x14ac:dyDescent="0.3">
      <c r="A67" s="54" t="str">
        <f t="shared" si="1"/>
        <v>Empaque</v>
      </c>
      <c r="B67" s="55">
        <f>+B52*H58</f>
        <v>375</v>
      </c>
      <c r="C67" s="68"/>
      <c r="Q67"/>
      <c r="R67"/>
      <c r="S67"/>
      <c r="T67"/>
      <c r="U67"/>
      <c r="V67"/>
      <c r="W67"/>
    </row>
    <row r="68" spans="1:23" x14ac:dyDescent="0.3">
      <c r="A68" s="54" t="str">
        <f t="shared" si="1"/>
        <v>Mensajeria</v>
      </c>
      <c r="B68" s="55">
        <f>+B53*H58</f>
        <v>150</v>
      </c>
      <c r="C68" s="68"/>
      <c r="F68" s="28" t="s">
        <v>98</v>
      </c>
      <c r="G68" s="75"/>
      <c r="H68" s="76"/>
      <c r="I68" s="77"/>
      <c r="Q68" s="9"/>
      <c r="T68" s="9"/>
      <c r="U68" s="9"/>
    </row>
    <row r="69" spans="1:23" ht="16.5" x14ac:dyDescent="0.3">
      <c r="A69" s="53" t="s">
        <v>68</v>
      </c>
      <c r="B69" s="58">
        <f>SUM(B59:B66)</f>
        <v>7569.666666666667</v>
      </c>
      <c r="C69" s="70">
        <f>+B69/B43</f>
        <v>20.18577777777778</v>
      </c>
      <c r="D69" s="78" t="s">
        <v>96</v>
      </c>
      <c r="F69" s="67">
        <f>+B43*C69</f>
        <v>7569.6666666666679</v>
      </c>
    </row>
    <row r="70" spans="1:23" ht="16.5" x14ac:dyDescent="0.3">
      <c r="C70" s="70">
        <f>+C69</f>
        <v>20.18577777777778</v>
      </c>
      <c r="D70" s="78" t="s">
        <v>97</v>
      </c>
      <c r="F70" s="67">
        <f>+B43*C70</f>
        <v>7569.6666666666679</v>
      </c>
    </row>
    <row r="71" spans="1:23" ht="16.5" x14ac:dyDescent="0.3">
      <c r="C71" s="70">
        <f>+'Masc Oso'!C69</f>
        <v>16.759555555555554</v>
      </c>
      <c r="D71" s="78" t="s">
        <v>91</v>
      </c>
      <c r="F71" s="67">
        <f>+B43*C71</f>
        <v>6284.833333333333</v>
      </c>
    </row>
    <row r="72" spans="1:23" ht="16.5" x14ac:dyDescent="0.3">
      <c r="C72" s="79">
        <f>+'Masc Lobo'!C69</f>
        <v>16.863555555555553</v>
      </c>
      <c r="D72" s="78" t="s">
        <v>95</v>
      </c>
      <c r="E72" s="56"/>
      <c r="F72" s="81">
        <f>+B43*C72</f>
        <v>6323.8333333333321</v>
      </c>
    </row>
    <row r="73" spans="1:23" ht="16.5" x14ac:dyDescent="0.3">
      <c r="A73" s="80"/>
      <c r="B73" s="80"/>
      <c r="C73" s="70">
        <f>SUM(C69:C72)</f>
        <v>73.99466666666666</v>
      </c>
      <c r="F73" s="82">
        <f>SUM(F69:F72)</f>
        <v>27748</v>
      </c>
      <c r="G73" s="83">
        <f>+F73/1500</f>
        <v>18.498666666666665</v>
      </c>
      <c r="H73" s="84" t="s">
        <v>100</v>
      </c>
    </row>
  </sheetData>
  <mergeCells count="1">
    <mergeCell ref="A73:B73"/>
  </mergeCells>
  <pageMargins left="0.70866141732283472" right="0.70866141732283472" top="0.74803149606299213" bottom="0.74803149606299213" header="0.31496062992125984" footer="0.31496062992125984"/>
  <pageSetup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opLeftCell="A58" zoomScale="85" zoomScaleNormal="85" workbookViewId="0">
      <selection activeCell="G67" sqref="G6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82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83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84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93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</v>
      </c>
      <c r="D13" s="12"/>
      <c r="E13" s="12"/>
      <c r="F13" s="15">
        <f>1+F16+1</f>
        <v>34</v>
      </c>
      <c r="G13" s="16" t="s">
        <v>10</v>
      </c>
      <c r="H13" s="17">
        <f>1+H16+1</f>
        <v>29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85</v>
      </c>
      <c r="D14" s="12"/>
      <c r="E14" s="12"/>
      <c r="F14" s="13">
        <v>1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86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87</v>
      </c>
      <c r="D16" s="12"/>
      <c r="E16" s="12"/>
      <c r="F16" s="15">
        <v>32</v>
      </c>
      <c r="G16" s="16" t="s">
        <v>10</v>
      </c>
      <c r="H16" s="17">
        <v>27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/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13</v>
      </c>
      <c r="D20" s="3" t="s">
        <v>14</v>
      </c>
      <c r="E20" s="24" t="s">
        <v>15</v>
      </c>
      <c r="F20" s="1" t="s">
        <v>16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70</v>
      </c>
      <c r="D22" s="24" t="s">
        <v>18</v>
      </c>
      <c r="E22" s="26">
        <v>100</v>
      </c>
      <c r="F22" s="27">
        <f>+C22</f>
        <v>70</v>
      </c>
      <c r="G22" s="28" t="s">
        <v>18</v>
      </c>
      <c r="H22" s="28">
        <f>+E22</f>
        <v>100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34</v>
      </c>
      <c r="D23" s="30" t="s">
        <v>18</v>
      </c>
      <c r="E23" s="29">
        <f>+H13</f>
        <v>29</v>
      </c>
      <c r="F23" s="31">
        <f>+E23</f>
        <v>29</v>
      </c>
      <c r="G23" s="31" t="s">
        <v>18</v>
      </c>
      <c r="H23" s="31">
        <f>+C23</f>
        <v>34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2.0588235294117645</v>
      </c>
      <c r="D24" s="35"/>
      <c r="E24" s="34">
        <f>+E22/E23</f>
        <v>3.4482758620689653</v>
      </c>
      <c r="F24" s="34">
        <f>+F22/F23</f>
        <v>2.4137931034482758</v>
      </c>
      <c r="G24" s="35"/>
      <c r="H24" s="34">
        <f>+H22/H23</f>
        <v>2.9411764705882355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6</v>
      </c>
      <c r="E25" s="39"/>
      <c r="F25" s="40"/>
      <c r="G25" s="41">
        <v>4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88</v>
      </c>
      <c r="D27" s="43" t="s">
        <v>24</v>
      </c>
      <c r="E27" s="44">
        <v>10</v>
      </c>
      <c r="F27" s="45">
        <v>25772.41</v>
      </c>
      <c r="G27" s="1" t="s">
        <v>25</v>
      </c>
      <c r="H27" s="46">
        <v>0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0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10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10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+E31*1.1</f>
        <v>11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6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375</v>
      </c>
      <c r="D37" s="26">
        <v>100</v>
      </c>
      <c r="F37" s="43" t="s">
        <v>39</v>
      </c>
      <c r="G37" s="25">
        <f>+C37/100</f>
        <v>3.75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475</v>
      </c>
      <c r="F38" s="47" t="s">
        <v>41</v>
      </c>
      <c r="G38" s="50">
        <f>+C38*F14</f>
        <v>475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79.166666666666671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475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375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1</v>
      </c>
      <c r="E44" s="23">
        <v>1</v>
      </c>
      <c r="F44" s="23" t="s">
        <v>51</v>
      </c>
      <c r="G44" s="32">
        <v>295</v>
      </c>
      <c r="H44" s="32">
        <f>+(D44*E44)*G44</f>
        <v>295</v>
      </c>
      <c r="Q44" s="9"/>
      <c r="R44" s="9"/>
    </row>
    <row r="45" spans="1:19" x14ac:dyDescent="0.3">
      <c r="A45" s="54" t="s">
        <v>52</v>
      </c>
      <c r="B45" s="55">
        <f>+E31*C39</f>
        <v>791.66666666666674</v>
      </c>
      <c r="C45" s="2"/>
      <c r="D45" s="23">
        <v>1</v>
      </c>
      <c r="E45" s="23">
        <v>4</v>
      </c>
      <c r="F45" s="23" t="s">
        <v>53</v>
      </c>
      <c r="G45" s="32">
        <v>140</v>
      </c>
      <c r="H45" s="32">
        <f t="shared" ref="H45:H54" si="0">+(D45*E45)*G45</f>
        <v>560</v>
      </c>
      <c r="Q45" s="9"/>
      <c r="R45" s="9"/>
    </row>
    <row r="46" spans="1:19" x14ac:dyDescent="0.3">
      <c r="A46" s="54" t="s">
        <v>54</v>
      </c>
      <c r="B46" s="55">
        <f>+H56</f>
        <v>2633.75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16</v>
      </c>
      <c r="E47" s="23">
        <f>+B43*1.05</f>
        <v>393.75</v>
      </c>
      <c r="F47" s="23" t="s">
        <v>57</v>
      </c>
      <c r="G47" s="32">
        <v>0.15</v>
      </c>
      <c r="H47" s="32">
        <f t="shared" si="0"/>
        <v>945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/>
      <c r="D48" s="23">
        <v>2</v>
      </c>
      <c r="E48" s="23">
        <f>+E47</f>
        <v>393.75</v>
      </c>
      <c r="F48" s="23" t="s">
        <v>90</v>
      </c>
      <c r="G48" s="32">
        <v>0.5</v>
      </c>
      <c r="H48" s="32">
        <f t="shared" si="0"/>
        <v>393.75</v>
      </c>
      <c r="Q48" s="9"/>
      <c r="R48" s="9"/>
    </row>
    <row r="49" spans="1:23" x14ac:dyDescent="0.3">
      <c r="A49" s="54" t="s">
        <v>60</v>
      </c>
      <c r="B49" s="55">
        <v>800</v>
      </c>
      <c r="C49" s="2"/>
      <c r="D49" s="23">
        <v>1</v>
      </c>
      <c r="E49" s="23">
        <v>1</v>
      </c>
      <c r="F49" s="23" t="s">
        <v>59</v>
      </c>
      <c r="G49" s="32">
        <v>150</v>
      </c>
      <c r="H49" s="32">
        <f t="shared" si="0"/>
        <v>150</v>
      </c>
      <c r="I49" s="32">
        <f>+(B69/100)*2</f>
        <v>125.69666666666666</v>
      </c>
      <c r="Q49" s="9"/>
      <c r="R49" s="9"/>
    </row>
    <row r="50" spans="1:23" ht="16.5" x14ac:dyDescent="0.3">
      <c r="A50" s="57" t="s">
        <v>62</v>
      </c>
      <c r="B50" s="55">
        <v>0</v>
      </c>
      <c r="C50" s="2"/>
      <c r="D50" s="23">
        <v>1</v>
      </c>
      <c r="E50" s="23">
        <v>1</v>
      </c>
      <c r="F50" s="23" t="s">
        <v>61</v>
      </c>
      <c r="G50" s="32">
        <v>145</v>
      </c>
      <c r="H50" s="32">
        <f t="shared" si="0"/>
        <v>145</v>
      </c>
      <c r="I50" s="56"/>
      <c r="Q50" s="9"/>
      <c r="R50" s="9"/>
    </row>
    <row r="51" spans="1:23" x14ac:dyDescent="0.3">
      <c r="A51" s="57" t="s">
        <v>89</v>
      </c>
      <c r="B51" s="55">
        <v>200</v>
      </c>
      <c r="D51" s="23">
        <v>1</v>
      </c>
      <c r="E51" s="23">
        <v>1</v>
      </c>
      <c r="F51" s="23" t="s">
        <v>63</v>
      </c>
      <c r="G51" s="32">
        <v>145</v>
      </c>
      <c r="H51" s="32">
        <f t="shared" si="0"/>
        <v>145</v>
      </c>
      <c r="Q51" s="9"/>
      <c r="R51" s="9"/>
    </row>
    <row r="52" spans="1:23" x14ac:dyDescent="0.3">
      <c r="A52" s="57" t="s">
        <v>64</v>
      </c>
      <c r="B52" s="55">
        <v>150</v>
      </c>
      <c r="C52" s="24"/>
      <c r="D52" s="23">
        <v>0</v>
      </c>
      <c r="E52" s="23">
        <v>0</v>
      </c>
      <c r="F52" s="23" t="s">
        <v>65</v>
      </c>
      <c r="G52" s="32">
        <v>4</v>
      </c>
      <c r="H52" s="32">
        <f t="shared" si="0"/>
        <v>0</v>
      </c>
    </row>
    <row r="53" spans="1:23" x14ac:dyDescent="0.3">
      <c r="A53" s="57" t="s">
        <v>66</v>
      </c>
      <c r="B53" s="55">
        <v>100</v>
      </c>
      <c r="D53" s="23">
        <v>0</v>
      </c>
      <c r="E53" s="23">
        <v>0</v>
      </c>
      <c r="F53" s="23" t="s">
        <v>67</v>
      </c>
      <c r="G53" s="32">
        <v>0.5</v>
      </c>
      <c r="H53" s="32">
        <f t="shared" si="0"/>
        <v>0</v>
      </c>
    </row>
    <row r="54" spans="1:23" ht="15.75" x14ac:dyDescent="0.3">
      <c r="A54" s="53" t="s">
        <v>68</v>
      </c>
      <c r="B54" s="58">
        <f>SUM(B45:B53)</f>
        <v>4675.416666666667</v>
      </c>
      <c r="C54" s="2"/>
      <c r="D54" s="23">
        <v>0</v>
      </c>
      <c r="E54" s="23">
        <v>0</v>
      </c>
      <c r="F54" s="2" t="s">
        <v>69</v>
      </c>
      <c r="G54" s="32">
        <v>0</v>
      </c>
      <c r="H54" s="32">
        <f t="shared" si="0"/>
        <v>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12.467777777777778</v>
      </c>
      <c r="C55" s="61" t="s">
        <v>70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71</v>
      </c>
      <c r="H56" s="60">
        <f>SUM(H44:H55)</f>
        <v>2633.75</v>
      </c>
      <c r="Q56"/>
      <c r="R56"/>
      <c r="S56"/>
      <c r="T56"/>
      <c r="U56"/>
      <c r="V56"/>
      <c r="W56"/>
    </row>
    <row r="57" spans="1:23" ht="15.75" x14ac:dyDescent="0.3">
      <c r="A57" s="22" t="s">
        <v>72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73</v>
      </c>
      <c r="C58" s="27" t="s">
        <v>74</v>
      </c>
      <c r="D58" s="2"/>
      <c r="E58" s="2"/>
      <c r="F58" s="2"/>
      <c r="G58" s="1" t="s">
        <v>75</v>
      </c>
      <c r="H58" s="63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76</v>
      </c>
      <c r="B59" s="54"/>
      <c r="C59" s="2"/>
      <c r="D59" s="2"/>
      <c r="E59" s="2"/>
      <c r="F59" s="2"/>
      <c r="G59" s="3" t="s">
        <v>77</v>
      </c>
      <c r="H59" s="64">
        <v>1.6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870.83333333333337</v>
      </c>
      <c r="C60" s="65"/>
      <c r="G60" s="1" t="s">
        <v>77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+H56*H59</f>
        <v>4214</v>
      </c>
      <c r="C61" s="65"/>
      <c r="G61" s="3" t="s">
        <v>78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1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1"/>
        <v>Remache</v>
      </c>
      <c r="B63" s="55">
        <f>+B48*H58</f>
        <v>0</v>
      </c>
      <c r="C63" s="65"/>
      <c r="Q63"/>
      <c r="R63"/>
      <c r="S63"/>
      <c r="T63"/>
      <c r="U63"/>
      <c r="V63"/>
      <c r="W63"/>
    </row>
    <row r="64" spans="1:23" ht="15.75" x14ac:dyDescent="0.3">
      <c r="A64" s="54" t="str">
        <f t="shared" si="1"/>
        <v>Tabla Suaje</v>
      </c>
      <c r="B64" s="55">
        <f>+B49*H58</f>
        <v>1200</v>
      </c>
      <c r="C64" s="65"/>
      <c r="G64" s="66" t="s">
        <v>79</v>
      </c>
      <c r="H64" s="34">
        <f>+B55</f>
        <v>12.467777777777778</v>
      </c>
      <c r="I64" s="67">
        <f>+H64*B43</f>
        <v>4675.416666666667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1"/>
        <v>Base</v>
      </c>
      <c r="B65" s="55">
        <f>+B50*H58</f>
        <v>0</v>
      </c>
      <c r="C65" s="65"/>
      <c r="G65" s="66" t="s">
        <v>80</v>
      </c>
      <c r="H65" s="34">
        <f>+C69</f>
        <v>16.759555555555554</v>
      </c>
      <c r="I65" s="67">
        <f>+H65*B43</f>
        <v>6284.833333333333</v>
      </c>
      <c r="Q65"/>
      <c r="R65"/>
      <c r="S65"/>
      <c r="T65"/>
      <c r="U65"/>
      <c r="V65"/>
      <c r="W65"/>
    </row>
    <row r="66" spans="1:23" ht="15.75" x14ac:dyDescent="0.3">
      <c r="A66" s="54" t="str">
        <f t="shared" si="1"/>
        <v>Resorte</v>
      </c>
      <c r="B66" s="55">
        <v>0</v>
      </c>
      <c r="C66" s="68"/>
      <c r="G66" s="69" t="s">
        <v>81</v>
      </c>
      <c r="H66" s="70">
        <f>+H65-H64</f>
        <v>4.2917777777777761</v>
      </c>
      <c r="I66" s="71">
        <f>+H66*B43</f>
        <v>1609.4166666666661</v>
      </c>
      <c r="Q66"/>
      <c r="R66"/>
      <c r="S66"/>
      <c r="T66"/>
      <c r="U66"/>
      <c r="V66"/>
      <c r="W66"/>
    </row>
    <row r="67" spans="1:23" ht="16.5" x14ac:dyDescent="0.3">
      <c r="A67" s="54" t="str">
        <f t="shared" si="1"/>
        <v>Empaque</v>
      </c>
      <c r="B67" s="55">
        <f>+B52*H58</f>
        <v>225</v>
      </c>
      <c r="C67" s="68"/>
      <c r="G67" s="72"/>
      <c r="H67" s="73" t="s">
        <v>99</v>
      </c>
      <c r="I67" s="74">
        <f>+(B69/100)*2.5</f>
        <v>157.12083333333334</v>
      </c>
      <c r="Q67"/>
      <c r="R67"/>
      <c r="S67"/>
      <c r="T67"/>
      <c r="U67"/>
      <c r="V67"/>
      <c r="W67"/>
    </row>
    <row r="68" spans="1:23" x14ac:dyDescent="0.3">
      <c r="A68" s="54" t="str">
        <f t="shared" si="1"/>
        <v>Mensajeria</v>
      </c>
      <c r="B68" s="55">
        <f>+B53*H58</f>
        <v>150</v>
      </c>
      <c r="C68" s="68"/>
      <c r="G68" s="75"/>
      <c r="H68" s="76"/>
      <c r="I68" s="77"/>
      <c r="Q68" s="9"/>
      <c r="T68" s="9"/>
      <c r="U68" s="9"/>
    </row>
    <row r="69" spans="1:23" ht="16.5" x14ac:dyDescent="0.3">
      <c r="A69" s="53" t="s">
        <v>68</v>
      </c>
      <c r="B69" s="58">
        <f>SUM(B59:B66)</f>
        <v>6284.833333333333</v>
      </c>
      <c r="C69" s="70">
        <f>+B69/B43</f>
        <v>16.759555555555554</v>
      </c>
      <c r="D69" s="78" t="s">
        <v>91</v>
      </c>
    </row>
    <row r="72" spans="1:23" ht="16.5" x14ac:dyDescent="0.3">
      <c r="C72" s="56"/>
      <c r="D72" s="56"/>
      <c r="E72" s="56"/>
    </row>
  </sheetData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abSelected="1" zoomScale="85" zoomScaleNormal="85" workbookViewId="0">
      <selection activeCell="F15" sqref="F1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2"/>
      <c r="U1" s="2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3"/>
      <c r="J3"/>
      <c r="K3"/>
      <c r="L3"/>
      <c r="M3"/>
      <c r="N3"/>
      <c r="O3"/>
      <c r="P3"/>
      <c r="Q3"/>
      <c r="R3"/>
      <c r="S3"/>
    </row>
    <row r="4" spans="1:21" ht="18.75" x14ac:dyDescent="0.3">
      <c r="A4" s="4" t="s">
        <v>0</v>
      </c>
      <c r="E4" s="3" t="s">
        <v>1</v>
      </c>
      <c r="F4" s="1" t="s">
        <v>2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3" customFormat="1" ht="15.75" x14ac:dyDescent="0.3">
      <c r="A6" s="3" t="s">
        <v>3</v>
      </c>
      <c r="C6" s="3" t="s">
        <v>82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A8" s="3" t="s">
        <v>4</v>
      </c>
      <c r="C8" s="1" t="s">
        <v>83</v>
      </c>
      <c r="F8" s="3" t="s">
        <v>5</v>
      </c>
      <c r="J8"/>
      <c r="K8"/>
      <c r="L8"/>
      <c r="M8"/>
      <c r="N8"/>
      <c r="O8"/>
      <c r="P8"/>
      <c r="Q8"/>
      <c r="R8"/>
      <c r="S8"/>
    </row>
    <row r="9" spans="1:21" ht="16.5" thickBot="1" x14ac:dyDescent="0.35">
      <c r="A9" s="3"/>
      <c r="F9" s="3"/>
      <c r="J9"/>
      <c r="K9"/>
      <c r="L9"/>
      <c r="M9"/>
      <c r="N9"/>
      <c r="O9"/>
      <c r="P9"/>
      <c r="Q9"/>
      <c r="R9"/>
      <c r="S9"/>
    </row>
    <row r="10" spans="1:21" ht="15.75" x14ac:dyDescent="0.3">
      <c r="A10" s="3" t="s">
        <v>6</v>
      </c>
      <c r="C10" s="1" t="s">
        <v>84</v>
      </c>
      <c r="F10" s="5"/>
      <c r="G10" s="6"/>
      <c r="H10" s="7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3"/>
      <c r="F11" s="8"/>
      <c r="G11" s="9"/>
      <c r="H11" s="10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3" t="s">
        <v>7</v>
      </c>
      <c r="C12" s="11" t="s">
        <v>92</v>
      </c>
      <c r="D12" s="12"/>
      <c r="E12" s="12"/>
      <c r="F12" s="13" t="s">
        <v>8</v>
      </c>
      <c r="G12" s="9"/>
      <c r="H12" s="10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4" t="s">
        <v>9</v>
      </c>
      <c r="D13" s="12"/>
      <c r="E13" s="12"/>
      <c r="F13" s="15">
        <f>1+F16+1</f>
        <v>49</v>
      </c>
      <c r="G13" s="16" t="s">
        <v>10</v>
      </c>
      <c r="H13" s="17">
        <f>1+H16+1</f>
        <v>22</v>
      </c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2" t="s">
        <v>85</v>
      </c>
      <c r="D14" s="12"/>
      <c r="E14" s="12"/>
      <c r="F14" s="13">
        <v>1</v>
      </c>
      <c r="G14" s="18" t="s">
        <v>11</v>
      </c>
      <c r="H14" s="10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2" t="s">
        <v>86</v>
      </c>
      <c r="D15" s="12"/>
      <c r="E15" s="12"/>
      <c r="F15" s="8"/>
      <c r="G15" s="9"/>
      <c r="H15" s="10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2" t="s">
        <v>87</v>
      </c>
      <c r="D16" s="12"/>
      <c r="E16" s="12"/>
      <c r="F16" s="15">
        <v>47</v>
      </c>
      <c r="G16" s="16" t="s">
        <v>10</v>
      </c>
      <c r="H16" s="17">
        <v>20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2"/>
      <c r="D17" s="12"/>
      <c r="E17" s="12"/>
      <c r="F17" s="13">
        <v>1</v>
      </c>
      <c r="G17" s="18" t="s">
        <v>11</v>
      </c>
      <c r="H17" s="10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2"/>
      <c r="D18" s="12"/>
      <c r="E18" s="12"/>
      <c r="F18" s="8"/>
      <c r="G18" s="9"/>
      <c r="H18" s="10"/>
      <c r="J18"/>
      <c r="K18"/>
      <c r="L18"/>
      <c r="M18"/>
      <c r="N18"/>
      <c r="O18"/>
      <c r="P18"/>
      <c r="Q18"/>
      <c r="R18"/>
      <c r="S18"/>
    </row>
    <row r="19" spans="1:19" ht="16.5" thickBot="1" x14ac:dyDescent="0.35">
      <c r="C19" s="12"/>
      <c r="D19" s="12"/>
      <c r="E19" s="12"/>
      <c r="F19" s="19"/>
      <c r="G19" s="20"/>
      <c r="H19" s="21"/>
      <c r="J19"/>
      <c r="K19"/>
      <c r="L19"/>
      <c r="M19"/>
      <c r="N19"/>
      <c r="O19"/>
      <c r="P19"/>
      <c r="Q19"/>
      <c r="R19"/>
      <c r="S19"/>
    </row>
    <row r="20" spans="1:19" ht="15.75" x14ac:dyDescent="0.3">
      <c r="A20" s="22" t="s">
        <v>12</v>
      </c>
      <c r="C20" s="23" t="s">
        <v>13</v>
      </c>
      <c r="D20" s="3" t="s">
        <v>14</v>
      </c>
      <c r="E20" s="24" t="s">
        <v>15</v>
      </c>
      <c r="F20" s="1" t="s">
        <v>16</v>
      </c>
      <c r="J20"/>
      <c r="K20"/>
      <c r="L20"/>
      <c r="M20"/>
      <c r="N20"/>
      <c r="O20"/>
      <c r="P20"/>
      <c r="Q20"/>
      <c r="R20"/>
      <c r="S20"/>
    </row>
    <row r="21" spans="1:19" ht="15.75" x14ac:dyDescent="0.3"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22" t="s">
        <v>17</v>
      </c>
      <c r="C22" s="25">
        <v>70</v>
      </c>
      <c r="D22" s="24" t="s">
        <v>18</v>
      </c>
      <c r="E22" s="26">
        <v>100</v>
      </c>
      <c r="F22" s="27">
        <f>+C22</f>
        <v>70</v>
      </c>
      <c r="G22" s="28" t="s">
        <v>18</v>
      </c>
      <c r="H22" s="28">
        <f>+E22</f>
        <v>100</v>
      </c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22" t="s">
        <v>19</v>
      </c>
      <c r="B23" s="2"/>
      <c r="C23" s="29">
        <f>+F13</f>
        <v>49</v>
      </c>
      <c r="D23" s="30" t="s">
        <v>18</v>
      </c>
      <c r="E23" s="29">
        <f>+H13</f>
        <v>22</v>
      </c>
      <c r="F23" s="31">
        <f>+E23</f>
        <v>22</v>
      </c>
      <c r="G23" s="31" t="s">
        <v>18</v>
      </c>
      <c r="H23" s="31">
        <f>+C23</f>
        <v>49</v>
      </c>
      <c r="I23" s="32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2" t="s">
        <v>20</v>
      </c>
      <c r="B24" s="33"/>
      <c r="C24" s="34">
        <f>+C22/C23</f>
        <v>1.4285714285714286</v>
      </c>
      <c r="D24" s="35"/>
      <c r="E24" s="34">
        <f>+E22/E23</f>
        <v>4.5454545454545459</v>
      </c>
      <c r="F24" s="34">
        <f>+F22/F23</f>
        <v>3.1818181818181817</v>
      </c>
      <c r="G24" s="35"/>
      <c r="H24" s="34">
        <f>+H22/H23</f>
        <v>2.0408163265306123</v>
      </c>
      <c r="I24" s="32"/>
      <c r="J24"/>
      <c r="K24"/>
      <c r="L24"/>
      <c r="M24"/>
      <c r="N24"/>
      <c r="O24"/>
      <c r="P24"/>
      <c r="Q24"/>
      <c r="R24"/>
      <c r="S24"/>
    </row>
    <row r="25" spans="1:19" ht="16.5" thickBot="1" x14ac:dyDescent="0.35">
      <c r="A25" s="2" t="s">
        <v>21</v>
      </c>
      <c r="B25" s="36"/>
      <c r="C25" s="37"/>
      <c r="D25" s="38">
        <v>4</v>
      </c>
      <c r="E25" s="39"/>
      <c r="F25" s="40"/>
      <c r="G25" s="41">
        <v>6</v>
      </c>
      <c r="H25" s="42" t="s">
        <v>22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"/>
      <c r="B26" s="23"/>
      <c r="C26" s="32"/>
      <c r="G26" s="43"/>
      <c r="H26" s="32"/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27" t="s">
        <v>23</v>
      </c>
      <c r="B27" s="27" t="s">
        <v>88</v>
      </c>
      <c r="D27" s="43" t="s">
        <v>24</v>
      </c>
      <c r="E27" s="44">
        <v>10</v>
      </c>
      <c r="F27" s="45">
        <v>25772.41</v>
      </c>
      <c r="G27" s="1" t="s">
        <v>25</v>
      </c>
      <c r="H27" s="46">
        <v>0</v>
      </c>
      <c r="J27"/>
      <c r="K27"/>
      <c r="L27"/>
      <c r="M27"/>
      <c r="N27"/>
      <c r="O27"/>
      <c r="P27"/>
      <c r="Q27"/>
      <c r="R27"/>
      <c r="S27"/>
    </row>
    <row r="28" spans="1:19" ht="15.75" x14ac:dyDescent="0.3">
      <c r="A28" s="2"/>
      <c r="B28" s="2"/>
      <c r="C28" s="2"/>
      <c r="D28" s="47" t="s">
        <v>26</v>
      </c>
      <c r="E28" s="44">
        <f>+H27*E27</f>
        <v>0</v>
      </c>
      <c r="H28" s="46"/>
      <c r="I28" s="32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D29" s="47" t="s">
        <v>27</v>
      </c>
      <c r="E29" s="48">
        <f>+E27-E28</f>
        <v>10</v>
      </c>
      <c r="I29" s="32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E30" s="23" t="s">
        <v>28</v>
      </c>
      <c r="F30" s="23" t="s">
        <v>29</v>
      </c>
      <c r="G30" s="23" t="s">
        <v>29</v>
      </c>
      <c r="H30" s="23" t="s">
        <v>29</v>
      </c>
      <c r="I30" s="32"/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3" t="s">
        <v>30</v>
      </c>
      <c r="E31" s="49">
        <f>+E29</f>
        <v>10</v>
      </c>
      <c r="F31" s="49">
        <v>0</v>
      </c>
      <c r="G31" s="49">
        <v>0</v>
      </c>
      <c r="H31" s="49">
        <v>0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3" t="s">
        <v>31</v>
      </c>
      <c r="E32" s="49">
        <f>+E31*1.1</f>
        <v>11</v>
      </c>
      <c r="F32" s="49">
        <v>0</v>
      </c>
      <c r="G32" s="49">
        <v>0</v>
      </c>
      <c r="H32" s="49">
        <v>0</v>
      </c>
      <c r="J32"/>
      <c r="K32"/>
      <c r="L32"/>
      <c r="M32"/>
      <c r="N32"/>
      <c r="O32"/>
      <c r="P32"/>
      <c r="Q32"/>
      <c r="R32"/>
      <c r="S32"/>
    </row>
    <row r="33" spans="1:19" ht="16.5" thickBot="1" x14ac:dyDescent="0.35">
      <c r="A33" s="2"/>
      <c r="G33" s="43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A34" s="2"/>
      <c r="B34" s="23"/>
      <c r="C34" s="32"/>
      <c r="E34" s="5" t="s">
        <v>32</v>
      </c>
      <c r="F34" s="6" t="s">
        <v>33</v>
      </c>
      <c r="G34" s="6"/>
      <c r="H34" s="7"/>
      <c r="J34"/>
      <c r="K34"/>
      <c r="L34"/>
      <c r="M34"/>
      <c r="N34"/>
      <c r="O34"/>
      <c r="P34"/>
      <c r="Q34"/>
      <c r="R34"/>
      <c r="S34"/>
    </row>
    <row r="35" spans="1:19" ht="16.5" thickBot="1" x14ac:dyDescent="0.35">
      <c r="A35" s="22" t="s">
        <v>34</v>
      </c>
      <c r="C35" s="50">
        <v>6</v>
      </c>
      <c r="D35" s="51" t="s">
        <v>35</v>
      </c>
      <c r="E35" s="19"/>
      <c r="F35" s="20" t="s">
        <v>36</v>
      </c>
      <c r="G35" s="20"/>
      <c r="H35" s="21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22"/>
      <c r="C36" s="23"/>
      <c r="D36" s="1" t="s">
        <v>37</v>
      </c>
      <c r="E36" s="2"/>
      <c r="F36" s="2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22" t="s">
        <v>38</v>
      </c>
      <c r="B37" s="3"/>
      <c r="C37" s="52">
        <f>+B43/F14</f>
        <v>375</v>
      </c>
      <c r="D37" s="26">
        <v>100</v>
      </c>
      <c r="F37" s="43" t="s">
        <v>39</v>
      </c>
      <c r="G37" s="25">
        <f>+C37/100</f>
        <v>3.75</v>
      </c>
      <c r="H37" s="2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22" t="s">
        <v>40</v>
      </c>
      <c r="C38" s="36">
        <f>+C37+D37</f>
        <v>475</v>
      </c>
      <c r="F38" s="47" t="s">
        <v>41</v>
      </c>
      <c r="G38" s="50">
        <f>+C38*F14</f>
        <v>475</v>
      </c>
      <c r="H38" s="2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22" t="s">
        <v>42</v>
      </c>
      <c r="C39" s="36">
        <f>+C38/C35</f>
        <v>79.166666666666671</v>
      </c>
      <c r="H39" s="2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22"/>
      <c r="C40" s="23"/>
      <c r="E40" s="47"/>
      <c r="F40" s="47"/>
      <c r="G40" s="32"/>
      <c r="I40" s="2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22" t="s">
        <v>43</v>
      </c>
      <c r="C41" s="27">
        <f>+C39*C35</f>
        <v>475</v>
      </c>
      <c r="F41" s="47"/>
      <c r="G41" s="32"/>
      <c r="H41" s="2"/>
      <c r="J41"/>
      <c r="K41"/>
      <c r="L41"/>
      <c r="M41"/>
      <c r="N41"/>
      <c r="O41"/>
      <c r="P41"/>
      <c r="Q41"/>
      <c r="R41"/>
      <c r="S41"/>
    </row>
    <row r="42" spans="1:19" x14ac:dyDescent="0.3">
      <c r="A42" s="2"/>
      <c r="B42" s="2"/>
      <c r="C42" s="2"/>
      <c r="D42" s="2"/>
      <c r="E42" s="2"/>
      <c r="H42" s="2"/>
    </row>
    <row r="43" spans="1:19" x14ac:dyDescent="0.3">
      <c r="A43" s="22" t="s">
        <v>44</v>
      </c>
      <c r="B43" s="23">
        <v>375</v>
      </c>
      <c r="C43" s="2"/>
      <c r="D43" s="27" t="s">
        <v>45</v>
      </c>
      <c r="E43" s="27" t="s">
        <v>46</v>
      </c>
      <c r="F43" s="27" t="s">
        <v>47</v>
      </c>
      <c r="G43" s="27" t="s">
        <v>48</v>
      </c>
      <c r="H43" s="27" t="s">
        <v>49</v>
      </c>
      <c r="Q43" s="9"/>
      <c r="R43" s="9"/>
    </row>
    <row r="44" spans="1:19" x14ac:dyDescent="0.3">
      <c r="A44" s="53" t="s">
        <v>50</v>
      </c>
      <c r="B44" s="54"/>
      <c r="C44" s="2"/>
      <c r="D44" s="23">
        <v>1</v>
      </c>
      <c r="E44" s="23">
        <v>1</v>
      </c>
      <c r="F44" s="23" t="s">
        <v>51</v>
      </c>
      <c r="G44" s="32">
        <v>295</v>
      </c>
      <c r="H44" s="32">
        <f>+(D44*E44)*G44</f>
        <v>295</v>
      </c>
      <c r="Q44" s="9"/>
      <c r="R44" s="9"/>
    </row>
    <row r="45" spans="1:19" x14ac:dyDescent="0.3">
      <c r="A45" s="54" t="s">
        <v>52</v>
      </c>
      <c r="B45" s="55">
        <f>+E31*C39</f>
        <v>791.66666666666674</v>
      </c>
      <c r="C45" s="2"/>
      <c r="D45" s="23">
        <v>1</v>
      </c>
      <c r="E45" s="23">
        <v>4</v>
      </c>
      <c r="F45" s="23" t="s">
        <v>53</v>
      </c>
      <c r="G45" s="32">
        <v>140</v>
      </c>
      <c r="H45" s="32">
        <f t="shared" ref="H45:H54" si="0">+(D45*E45)*G45</f>
        <v>560</v>
      </c>
      <c r="Q45" s="9"/>
      <c r="R45" s="9"/>
    </row>
    <row r="46" spans="1:19" x14ac:dyDescent="0.3">
      <c r="A46" s="54" t="s">
        <v>54</v>
      </c>
      <c r="B46" s="55">
        <f>+H56</f>
        <v>2751.875</v>
      </c>
      <c r="C46" s="2"/>
      <c r="D46" s="23">
        <v>0</v>
      </c>
      <c r="E46" s="23">
        <v>0</v>
      </c>
      <c r="F46" s="23" t="s">
        <v>55</v>
      </c>
      <c r="G46" s="32">
        <v>400</v>
      </c>
      <c r="H46" s="32">
        <f t="shared" si="0"/>
        <v>0</v>
      </c>
      <c r="Q46" s="9"/>
      <c r="R46" s="9"/>
    </row>
    <row r="47" spans="1:19" ht="16.5" x14ac:dyDescent="0.3">
      <c r="A47" s="54" t="s">
        <v>56</v>
      </c>
      <c r="B47" s="55">
        <v>0</v>
      </c>
      <c r="C47" s="2"/>
      <c r="D47" s="23">
        <v>18</v>
      </c>
      <c r="E47" s="23">
        <f>+B43*1.05</f>
        <v>393.75</v>
      </c>
      <c r="F47" s="23" t="s">
        <v>57</v>
      </c>
      <c r="G47" s="32">
        <v>0.15</v>
      </c>
      <c r="H47" s="32">
        <f t="shared" si="0"/>
        <v>1063.125</v>
      </c>
      <c r="I47" s="56"/>
      <c r="Q47" s="9"/>
      <c r="R47" s="9"/>
    </row>
    <row r="48" spans="1:19" x14ac:dyDescent="0.3">
      <c r="A48" s="54" t="s">
        <v>58</v>
      </c>
      <c r="B48" s="55">
        <v>0</v>
      </c>
      <c r="C48" s="2"/>
      <c r="D48" s="23">
        <v>2</v>
      </c>
      <c r="E48" s="23">
        <f>+E47</f>
        <v>393.75</v>
      </c>
      <c r="F48" s="23" t="s">
        <v>90</v>
      </c>
      <c r="G48" s="32">
        <v>0.5</v>
      </c>
      <c r="H48" s="32">
        <f t="shared" si="0"/>
        <v>393.75</v>
      </c>
      <c r="Q48" s="9"/>
      <c r="R48" s="9"/>
    </row>
    <row r="49" spans="1:23" x14ac:dyDescent="0.3">
      <c r="A49" s="54" t="s">
        <v>60</v>
      </c>
      <c r="B49" s="55">
        <v>700</v>
      </c>
      <c r="C49" s="2"/>
      <c r="D49" s="23">
        <v>1</v>
      </c>
      <c r="E49" s="23">
        <v>1</v>
      </c>
      <c r="F49" s="23" t="s">
        <v>59</v>
      </c>
      <c r="G49" s="32">
        <v>150</v>
      </c>
      <c r="H49" s="32">
        <f t="shared" ref="H49:H51" si="1">+(D49*E49)*G49</f>
        <v>150</v>
      </c>
      <c r="I49" s="32">
        <f>+(B69/100)*2</f>
        <v>126.47666666666666</v>
      </c>
      <c r="Q49" s="9"/>
      <c r="R49" s="9"/>
    </row>
    <row r="50" spans="1:23" ht="16.5" x14ac:dyDescent="0.3">
      <c r="A50" s="57" t="s">
        <v>62</v>
      </c>
      <c r="B50" s="55">
        <v>0</v>
      </c>
      <c r="C50" s="2"/>
      <c r="D50" s="23">
        <v>1</v>
      </c>
      <c r="E50" s="23">
        <v>1</v>
      </c>
      <c r="F50" s="23" t="s">
        <v>61</v>
      </c>
      <c r="G50" s="32">
        <v>145</v>
      </c>
      <c r="H50" s="32">
        <f t="shared" si="1"/>
        <v>145</v>
      </c>
      <c r="I50" s="56"/>
      <c r="Q50" s="9"/>
      <c r="R50" s="9"/>
    </row>
    <row r="51" spans="1:23" x14ac:dyDescent="0.3">
      <c r="A51" s="57" t="s">
        <v>89</v>
      </c>
      <c r="B51" s="55">
        <v>200</v>
      </c>
      <c r="D51" s="23">
        <v>1</v>
      </c>
      <c r="E51" s="23">
        <v>1</v>
      </c>
      <c r="F51" s="23" t="s">
        <v>63</v>
      </c>
      <c r="G51" s="32">
        <v>145</v>
      </c>
      <c r="H51" s="32">
        <f t="shared" si="1"/>
        <v>145</v>
      </c>
      <c r="Q51" s="9"/>
      <c r="R51" s="9"/>
    </row>
    <row r="52" spans="1:23" x14ac:dyDescent="0.3">
      <c r="A52" s="57" t="s">
        <v>64</v>
      </c>
      <c r="B52" s="55">
        <v>150</v>
      </c>
      <c r="C52" s="24"/>
      <c r="D52" s="23">
        <v>1</v>
      </c>
      <c r="E52" s="23">
        <v>0</v>
      </c>
      <c r="F52" s="23" t="s">
        <v>65</v>
      </c>
      <c r="G52" s="32">
        <v>4</v>
      </c>
      <c r="H52" s="32">
        <f t="shared" si="0"/>
        <v>0</v>
      </c>
    </row>
    <row r="53" spans="1:23" x14ac:dyDescent="0.3">
      <c r="A53" s="57" t="s">
        <v>66</v>
      </c>
      <c r="B53" s="55">
        <v>100</v>
      </c>
      <c r="D53" s="23">
        <v>0</v>
      </c>
      <c r="E53" s="23">
        <v>0</v>
      </c>
      <c r="F53" s="23" t="s">
        <v>67</v>
      </c>
      <c r="G53" s="32">
        <v>0.5</v>
      </c>
      <c r="H53" s="32">
        <f t="shared" si="0"/>
        <v>0</v>
      </c>
    </row>
    <row r="54" spans="1:23" ht="15.75" x14ac:dyDescent="0.3">
      <c r="A54" s="53" t="s">
        <v>68</v>
      </c>
      <c r="B54" s="58">
        <f>SUM(B45:B53)</f>
        <v>4693.541666666667</v>
      </c>
      <c r="C54" s="2"/>
      <c r="D54" s="23">
        <v>0</v>
      </c>
      <c r="E54" s="23">
        <v>0</v>
      </c>
      <c r="F54" s="2" t="s">
        <v>69</v>
      </c>
      <c r="G54" s="32">
        <v>0</v>
      </c>
      <c r="H54" s="32">
        <f t="shared" si="0"/>
        <v>0</v>
      </c>
      <c r="Q54"/>
      <c r="R54"/>
      <c r="S54"/>
      <c r="T54"/>
      <c r="U54"/>
      <c r="V54"/>
      <c r="W54"/>
    </row>
    <row r="55" spans="1:23" ht="15.75" x14ac:dyDescent="0.3">
      <c r="A55" s="59"/>
      <c r="B55" s="60">
        <f>+B54/B43</f>
        <v>12.516111111111112</v>
      </c>
      <c r="C55" s="61" t="s">
        <v>70</v>
      </c>
      <c r="D55" s="23"/>
      <c r="E55" s="23"/>
      <c r="F55" s="2"/>
      <c r="G55" s="2"/>
      <c r="H55" s="32">
        <f>+G55*E55</f>
        <v>0</v>
      </c>
      <c r="Q55"/>
      <c r="R55"/>
      <c r="S55"/>
      <c r="T55"/>
      <c r="U55"/>
      <c r="V55"/>
      <c r="W55"/>
    </row>
    <row r="56" spans="1:23" ht="15.75" x14ac:dyDescent="0.3">
      <c r="D56" s="2"/>
      <c r="E56" s="2"/>
      <c r="G56" s="62" t="s">
        <v>71</v>
      </c>
      <c r="H56" s="60">
        <f>SUM(H44:H55)</f>
        <v>2751.875</v>
      </c>
      <c r="Q56"/>
      <c r="R56"/>
      <c r="S56"/>
      <c r="T56"/>
      <c r="U56"/>
      <c r="V56"/>
      <c r="W56"/>
    </row>
    <row r="57" spans="1:23" ht="15.75" x14ac:dyDescent="0.3">
      <c r="A57" s="22" t="s">
        <v>72</v>
      </c>
      <c r="B57" s="2"/>
      <c r="C57" s="2"/>
      <c r="E57" s="34"/>
      <c r="Q57"/>
      <c r="R57"/>
      <c r="S57"/>
      <c r="T57"/>
      <c r="U57"/>
      <c r="V57"/>
      <c r="W57"/>
    </row>
    <row r="58" spans="1:23" ht="15.75" x14ac:dyDescent="0.3">
      <c r="A58" s="2"/>
      <c r="B58" s="22" t="s">
        <v>73</v>
      </c>
      <c r="C58" s="27" t="s">
        <v>74</v>
      </c>
      <c r="D58" s="2"/>
      <c r="E58" s="2"/>
      <c r="F58" s="2"/>
      <c r="G58" s="1" t="s">
        <v>75</v>
      </c>
      <c r="H58" s="63">
        <v>1.5</v>
      </c>
      <c r="Q58"/>
      <c r="R58"/>
      <c r="S58"/>
      <c r="T58"/>
      <c r="U58"/>
      <c r="V58"/>
      <c r="W58"/>
    </row>
    <row r="59" spans="1:23" ht="15.75" x14ac:dyDescent="0.3">
      <c r="A59" s="53" t="s">
        <v>76</v>
      </c>
      <c r="B59" s="54"/>
      <c r="C59" s="2"/>
      <c r="D59" s="2"/>
      <c r="E59" s="2"/>
      <c r="F59" s="2"/>
      <c r="G59" s="3" t="s">
        <v>77</v>
      </c>
      <c r="H59" s="64">
        <v>1.6</v>
      </c>
      <c r="Q59"/>
      <c r="R59"/>
      <c r="S59"/>
      <c r="T59"/>
      <c r="U59"/>
      <c r="V59"/>
      <c r="W59"/>
    </row>
    <row r="60" spans="1:23" ht="15.75" x14ac:dyDescent="0.3">
      <c r="A60" s="54" t="s">
        <v>52</v>
      </c>
      <c r="B60" s="55">
        <f>+E32*C39</f>
        <v>870.83333333333337</v>
      </c>
      <c r="C60" s="65"/>
      <c r="G60" s="1" t="s">
        <v>77</v>
      </c>
      <c r="H60" s="63">
        <v>2</v>
      </c>
      <c r="Q60"/>
      <c r="R60"/>
      <c r="S60"/>
      <c r="T60"/>
      <c r="U60"/>
      <c r="V60"/>
      <c r="W60"/>
    </row>
    <row r="61" spans="1:23" ht="15.75" x14ac:dyDescent="0.3">
      <c r="A61" s="54" t="s">
        <v>54</v>
      </c>
      <c r="B61" s="55">
        <f>+H56*H59</f>
        <v>4403</v>
      </c>
      <c r="C61" s="65"/>
      <c r="G61" s="3" t="s">
        <v>78</v>
      </c>
      <c r="H61" s="63">
        <v>2.5</v>
      </c>
      <c r="Q61"/>
      <c r="R61"/>
      <c r="S61"/>
      <c r="T61"/>
      <c r="U61"/>
      <c r="V61"/>
      <c r="W61"/>
    </row>
    <row r="62" spans="1:23" ht="15.75" x14ac:dyDescent="0.3">
      <c r="A62" s="54" t="str">
        <f t="shared" ref="A62:A68" si="2">+A47</f>
        <v>Prueba de color</v>
      </c>
      <c r="B62" s="55">
        <f>+B47*H58</f>
        <v>0</v>
      </c>
      <c r="C62" s="65"/>
      <c r="Q62"/>
      <c r="R62"/>
      <c r="S62"/>
      <c r="T62"/>
      <c r="U62"/>
      <c r="V62"/>
      <c r="W62"/>
    </row>
    <row r="63" spans="1:23" ht="15.75" x14ac:dyDescent="0.3">
      <c r="A63" s="54" t="str">
        <f t="shared" si="2"/>
        <v>Remache</v>
      </c>
      <c r="B63" s="55">
        <f>+B48*H58</f>
        <v>0</v>
      </c>
      <c r="C63" s="65"/>
      <c r="Q63"/>
      <c r="R63"/>
      <c r="S63"/>
      <c r="T63"/>
      <c r="U63"/>
      <c r="V63"/>
      <c r="W63"/>
    </row>
    <row r="64" spans="1:23" ht="15.75" x14ac:dyDescent="0.3">
      <c r="A64" s="54" t="str">
        <f t="shared" si="2"/>
        <v>Tabla Suaje</v>
      </c>
      <c r="B64" s="55">
        <f>+B49*H58</f>
        <v>1050</v>
      </c>
      <c r="C64" s="65"/>
      <c r="G64" s="66" t="s">
        <v>79</v>
      </c>
      <c r="H64" s="34">
        <f>+B55</f>
        <v>12.516111111111112</v>
      </c>
      <c r="I64" s="67">
        <f>+H64*B43</f>
        <v>4693.541666666667</v>
      </c>
      <c r="Q64"/>
      <c r="R64"/>
      <c r="S64"/>
      <c r="T64"/>
      <c r="U64"/>
      <c r="V64"/>
      <c r="W64"/>
    </row>
    <row r="65" spans="1:23" ht="15.75" x14ac:dyDescent="0.3">
      <c r="A65" s="54" t="str">
        <f t="shared" si="2"/>
        <v>Base</v>
      </c>
      <c r="B65" s="55">
        <f>+B50*H58</f>
        <v>0</v>
      </c>
      <c r="C65" s="65"/>
      <c r="G65" s="66" t="s">
        <v>80</v>
      </c>
      <c r="H65" s="34">
        <f>+C69</f>
        <v>16.863555555555553</v>
      </c>
      <c r="I65" s="67">
        <f>+H65*B43</f>
        <v>6323.8333333333321</v>
      </c>
      <c r="Q65"/>
      <c r="R65"/>
      <c r="S65"/>
      <c r="T65"/>
      <c r="U65"/>
      <c r="V65"/>
      <c r="W65"/>
    </row>
    <row r="66" spans="1:23" ht="15.75" x14ac:dyDescent="0.3">
      <c r="A66" s="54" t="str">
        <f t="shared" si="2"/>
        <v>Resorte</v>
      </c>
      <c r="B66" s="55">
        <v>0</v>
      </c>
      <c r="C66" s="68"/>
      <c r="G66" s="69" t="s">
        <v>81</v>
      </c>
      <c r="H66" s="70">
        <f>+H65-H64</f>
        <v>4.3474444444444416</v>
      </c>
      <c r="I66" s="71">
        <f>+H66*B43</f>
        <v>1630.2916666666656</v>
      </c>
      <c r="Q66"/>
      <c r="R66"/>
      <c r="S66"/>
      <c r="T66"/>
      <c r="U66"/>
      <c r="V66"/>
      <c r="W66"/>
    </row>
    <row r="67" spans="1:23" ht="16.5" x14ac:dyDescent="0.3">
      <c r="A67" s="54" t="str">
        <f t="shared" si="2"/>
        <v>Empaque</v>
      </c>
      <c r="B67" s="55">
        <f>+B52*H58</f>
        <v>225</v>
      </c>
      <c r="C67" s="68"/>
      <c r="G67" s="72"/>
      <c r="H67" s="73" t="s">
        <v>99</v>
      </c>
      <c r="I67" s="74">
        <f>+(B69/100)*2.5</f>
        <v>158.09583333333333</v>
      </c>
      <c r="Q67"/>
      <c r="R67"/>
      <c r="S67"/>
      <c r="T67"/>
      <c r="U67"/>
      <c r="V67"/>
      <c r="W67"/>
    </row>
    <row r="68" spans="1:23" x14ac:dyDescent="0.3">
      <c r="A68" s="54" t="str">
        <f t="shared" si="2"/>
        <v>Mensajeria</v>
      </c>
      <c r="B68" s="55">
        <f>+B53*H58</f>
        <v>150</v>
      </c>
      <c r="C68" s="68"/>
      <c r="G68" s="75"/>
      <c r="H68" s="76"/>
      <c r="I68" s="77"/>
      <c r="Q68" s="9"/>
      <c r="T68" s="9"/>
      <c r="U68" s="9"/>
    </row>
    <row r="69" spans="1:23" ht="16.5" x14ac:dyDescent="0.3">
      <c r="A69" s="53" t="s">
        <v>68</v>
      </c>
      <c r="B69" s="58">
        <f>SUM(B59:B66)</f>
        <v>6323.833333333333</v>
      </c>
      <c r="C69" s="70">
        <f>+B69/B43</f>
        <v>16.863555555555553</v>
      </c>
      <c r="D69" s="78" t="s">
        <v>95</v>
      </c>
    </row>
    <row r="72" spans="1:23" ht="16.5" x14ac:dyDescent="0.3">
      <c r="C72" s="56"/>
      <c r="D72" s="56"/>
      <c r="E72" s="56"/>
    </row>
  </sheetData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Masc Demonio</vt:lpstr>
      <vt:lpstr>Masc Oso</vt:lpstr>
      <vt:lpstr>Masc Lobo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2017-03-09T19:57:21Z</cp:lastPrinted>
  <dcterms:created xsi:type="dcterms:W3CDTF">2017-03-09T18:10:07Z</dcterms:created>
  <dcterms:modified xsi:type="dcterms:W3CDTF">2017-03-09T19:58:55Z</dcterms:modified>
</cp:coreProperties>
</file>