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240" yWindow="60" windowWidth="20115" windowHeight="8010" activeTab="2"/>
  </bookViews>
  <sheets>
    <sheet name="Cartón 100" sheetId="2" r:id="rId1"/>
    <sheet name="Pizarron 100" sheetId="1" r:id="rId2"/>
    <sheet name="LENTES" sheetId="3" r:id="rId3"/>
  </sheets>
  <calcPr calcId="145621"/>
</workbook>
</file>

<file path=xl/calcChain.xml><?xml version="1.0" encoding="utf-8"?>
<calcChain xmlns="http://schemas.openxmlformats.org/spreadsheetml/2006/main">
  <c r="A76" i="1" l="1"/>
  <c r="D37" i="1"/>
  <c r="G54" i="1"/>
  <c r="G44" i="1"/>
  <c r="H13" i="1"/>
  <c r="F13" i="1"/>
  <c r="B61" i="3" l="1"/>
  <c r="E32" i="3"/>
  <c r="H13" i="3"/>
  <c r="E23" i="3" s="1"/>
  <c r="F13" i="3"/>
  <c r="F22" i="3"/>
  <c r="H22" i="3"/>
  <c r="C23" i="3"/>
  <c r="C24" i="3" s="1"/>
  <c r="H23" i="3"/>
  <c r="H24" i="3"/>
  <c r="E28" i="3"/>
  <c r="E29" i="3"/>
  <c r="E31" i="3" s="1"/>
  <c r="C37" i="3"/>
  <c r="G37" i="3" s="1"/>
  <c r="C38" i="3"/>
  <c r="G38" i="3" s="1"/>
  <c r="H44" i="3"/>
  <c r="H45" i="3"/>
  <c r="H46" i="3"/>
  <c r="H47" i="3"/>
  <c r="H49" i="3"/>
  <c r="H50" i="3"/>
  <c r="H51" i="3"/>
  <c r="H52" i="3"/>
  <c r="H53" i="3"/>
  <c r="H54" i="3"/>
  <c r="H55" i="3"/>
  <c r="A62" i="3"/>
  <c r="B62" i="3"/>
  <c r="A63" i="3"/>
  <c r="B63" i="3"/>
  <c r="A64" i="3"/>
  <c r="B64" i="3"/>
  <c r="A65" i="3"/>
  <c r="B65" i="3"/>
  <c r="A66" i="3"/>
  <c r="A67" i="3"/>
  <c r="B67" i="3"/>
  <c r="A68" i="3"/>
  <c r="B68" i="3"/>
  <c r="C70" i="1"/>
  <c r="E32" i="2"/>
  <c r="E27" i="2"/>
  <c r="F27" i="2"/>
  <c r="H13" i="2"/>
  <c r="B75" i="2" s="1"/>
  <c r="B78" i="2" s="1"/>
  <c r="F13" i="2"/>
  <c r="A75" i="2" s="1"/>
  <c r="A78" i="2" s="1"/>
  <c r="B79" i="2"/>
  <c r="B68" i="2"/>
  <c r="A68" i="2"/>
  <c r="B67" i="2"/>
  <c r="A67" i="2"/>
  <c r="A66" i="2"/>
  <c r="B65" i="2"/>
  <c r="A65" i="2"/>
  <c r="B64" i="2"/>
  <c r="A64" i="2"/>
  <c r="B63" i="2"/>
  <c r="A63" i="2"/>
  <c r="B62" i="2"/>
  <c r="A62" i="2"/>
  <c r="H55" i="2"/>
  <c r="H54" i="2"/>
  <c r="G54" i="2"/>
  <c r="H52" i="2"/>
  <c r="H51" i="2"/>
  <c r="H50" i="2"/>
  <c r="H49" i="2"/>
  <c r="H48" i="2"/>
  <c r="C48" i="2"/>
  <c r="H47" i="2"/>
  <c r="H46" i="2"/>
  <c r="G45" i="2"/>
  <c r="H45" i="2"/>
  <c r="H44" i="2"/>
  <c r="G37" i="2"/>
  <c r="C37" i="2"/>
  <c r="C38" i="2" s="1"/>
  <c r="E28" i="2"/>
  <c r="E29" i="2" s="1"/>
  <c r="E31" i="2" s="1"/>
  <c r="E23" i="2"/>
  <c r="E24" i="2" s="1"/>
  <c r="C23" i="2"/>
  <c r="C24" i="2" s="1"/>
  <c r="H22" i="2"/>
  <c r="F22" i="2"/>
  <c r="B68" i="1"/>
  <c r="A68" i="1"/>
  <c r="B67" i="1"/>
  <c r="A67" i="1"/>
  <c r="A66" i="1"/>
  <c r="B65" i="1"/>
  <c r="A65" i="1"/>
  <c r="B64" i="1"/>
  <c r="A64" i="1"/>
  <c r="A63" i="1"/>
  <c r="B62" i="1"/>
  <c r="A62" i="1"/>
  <c r="H55" i="1"/>
  <c r="H52" i="1"/>
  <c r="H51" i="1"/>
  <c r="H50" i="1"/>
  <c r="H49" i="1"/>
  <c r="H48" i="1"/>
  <c r="C48" i="1"/>
  <c r="B63" i="1"/>
  <c r="H47" i="1"/>
  <c r="H46" i="1"/>
  <c r="H45" i="1"/>
  <c r="H44" i="1"/>
  <c r="C37" i="1"/>
  <c r="C38" i="1" s="1"/>
  <c r="A79" i="1" s="1"/>
  <c r="E28" i="1"/>
  <c r="E29" i="1" s="1"/>
  <c r="E31" i="1" s="1"/>
  <c r="H22" i="1"/>
  <c r="F22" i="1"/>
  <c r="B75" i="1"/>
  <c r="B78" i="1" s="1"/>
  <c r="A75" i="1"/>
  <c r="A78" i="1" s="1"/>
  <c r="H48" i="3" l="1"/>
  <c r="H56" i="3" s="1"/>
  <c r="C39" i="3"/>
  <c r="C41" i="3" s="1"/>
  <c r="F23" i="3"/>
  <c r="F24" i="3" s="1"/>
  <c r="E24" i="3"/>
  <c r="H23" i="2"/>
  <c r="H24" i="2" s="1"/>
  <c r="A76" i="2"/>
  <c r="C76" i="2" s="1"/>
  <c r="E76" i="2" s="1"/>
  <c r="G38" i="2"/>
  <c r="A79" i="2"/>
  <c r="C79" i="2" s="1"/>
  <c r="E79" i="2" s="1"/>
  <c r="G53" i="2" s="1"/>
  <c r="H53" i="2" s="1"/>
  <c r="C39" i="2"/>
  <c r="C41" i="2" s="1"/>
  <c r="H56" i="2"/>
  <c r="B45" i="2"/>
  <c r="F23" i="2"/>
  <c r="F24" i="2" s="1"/>
  <c r="G37" i="1"/>
  <c r="C76" i="1"/>
  <c r="E76" i="1" s="1"/>
  <c r="C23" i="1"/>
  <c r="C24" i="1" s="1"/>
  <c r="C79" i="1"/>
  <c r="E79" i="1" s="1"/>
  <c r="G53" i="1" s="1"/>
  <c r="H53" i="1" s="1"/>
  <c r="C39" i="1"/>
  <c r="C41" i="1" s="1"/>
  <c r="G38" i="1"/>
  <c r="E32" i="1"/>
  <c r="E23" i="1"/>
  <c r="H54" i="1" l="1"/>
  <c r="H56" i="1" s="1"/>
  <c r="B60" i="1"/>
  <c r="B45" i="3"/>
  <c r="B46" i="3"/>
  <c r="B54" i="3" s="1"/>
  <c r="B55" i="3" s="1"/>
  <c r="G64" i="3" s="1"/>
  <c r="H64" i="3" s="1"/>
  <c r="B60" i="3"/>
  <c r="B60" i="2"/>
  <c r="B46" i="2"/>
  <c r="B54" i="2" s="1"/>
  <c r="B55" i="2" s="1"/>
  <c r="G64" i="2" s="1"/>
  <c r="H64" i="2" s="1"/>
  <c r="B61" i="2"/>
  <c r="B69" i="2" s="1"/>
  <c r="B45" i="1"/>
  <c r="F23" i="1"/>
  <c r="F24" i="1" s="1"/>
  <c r="E24" i="1"/>
  <c r="H23" i="1"/>
  <c r="H24" i="1" s="1"/>
  <c r="B69" i="3" l="1"/>
  <c r="C69" i="3" s="1"/>
  <c r="G65" i="3" s="1"/>
  <c r="B46" i="1"/>
  <c r="B61" i="1"/>
  <c r="C69" i="2"/>
  <c r="G65" i="2" s="1"/>
  <c r="H67" i="2"/>
  <c r="I48" i="2"/>
  <c r="B69" i="1"/>
  <c r="C69" i="1" s="1"/>
  <c r="B54" i="1"/>
  <c r="B55" i="1" s="1"/>
  <c r="G64" i="1" s="1"/>
  <c r="H64" i="1" s="1"/>
  <c r="H65" i="3" l="1"/>
  <c r="G66" i="3"/>
  <c r="H66" i="3" s="1"/>
  <c r="I49" i="3"/>
  <c r="H67" i="3"/>
  <c r="G65" i="1"/>
  <c r="G66" i="1" s="1"/>
  <c r="H66" i="1" s="1"/>
  <c r="C71" i="1"/>
  <c r="G66" i="2"/>
  <c r="H66" i="2" s="1"/>
  <c r="H65" i="2"/>
  <c r="I48" i="1"/>
  <c r="H67" i="1"/>
  <c r="H65" i="1"/>
</calcChain>
</file>

<file path=xl/sharedStrings.xml><?xml version="1.0" encoding="utf-8"?>
<sst xmlns="http://schemas.openxmlformats.org/spreadsheetml/2006/main" count="334" uniqueCount="120">
  <si>
    <t>Presupuesto</t>
  </si>
  <si>
    <t>Elabora</t>
  </si>
  <si>
    <t>Lourdes Velasco</t>
  </si>
  <si>
    <t>Fecha</t>
  </si>
  <si>
    <t>Cliente</t>
  </si>
  <si>
    <t>Observaciones</t>
  </si>
  <si>
    <t>Proyecto</t>
  </si>
  <si>
    <t>Descripción</t>
  </si>
  <si>
    <t>Tamaño extendido</t>
  </si>
  <si>
    <t xml:space="preserve">papel importación </t>
  </si>
  <si>
    <t>X</t>
  </si>
  <si>
    <t>por tamaño</t>
  </si>
  <si>
    <t>Papel:</t>
  </si>
  <si>
    <t>Malmero</t>
  </si>
  <si>
    <t xml:space="preserve">Color </t>
  </si>
  <si>
    <t>Azul Marino</t>
  </si>
  <si>
    <t>180 gr.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</si>
  <si>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</si>
  <si>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</si>
  <si>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</si>
  <si>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</si>
  <si>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</si>
  <si>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</si>
  <si>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</si>
  <si>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</si>
  <si>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</si>
  <si>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</si>
  <si>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</si>
  <si>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</si>
  <si>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</si>
  <si>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</si>
  <si>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</si>
  <si>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</si>
  <si>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</si>
  <si>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</si>
  <si>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</si>
  <si>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</si>
  <si>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</si>
  <si>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</si>
  <si>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Cientos a imprimir</t>
  </si>
  <si>
    <t xml:space="preserve">Tamaños a correr </t>
  </si>
  <si>
    <t>Cant. Pzas.</t>
  </si>
  <si>
    <t>Pliegos Requeridos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</si>
  <si>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</si>
  <si>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</si>
  <si>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</si>
  <si>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</si>
  <si>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</si>
  <si>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</si>
  <si>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</si>
  <si>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</si>
  <si>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 xml:space="preserve">arreglo </t>
  </si>
  <si>
    <t>Papel</t>
  </si>
  <si>
    <t xml:space="preserve">Tinta F </t>
  </si>
  <si>
    <t>Impresión</t>
  </si>
  <si>
    <t>Tinta V plasta</t>
  </si>
  <si>
    <t>Prueba de color</t>
  </si>
  <si>
    <t>pegado</t>
  </si>
  <si>
    <t>Remache</t>
  </si>
  <si>
    <t>corte</t>
  </si>
  <si>
    <t>Tabla Suaje</t>
  </si>
  <si>
    <t>arreglo suaje</t>
  </si>
  <si>
    <t>Base</t>
  </si>
  <si>
    <t>suajado</t>
  </si>
  <si>
    <t>Listón</t>
  </si>
  <si>
    <t>arreglo HS</t>
  </si>
  <si>
    <t>Empaque</t>
  </si>
  <si>
    <t>Hot Stamping</t>
  </si>
  <si>
    <t>Mensajeria</t>
  </si>
  <si>
    <t xml:space="preserve">Colocar liston </t>
  </si>
  <si>
    <t>Total</t>
  </si>
  <si>
    <t>Laminado</t>
  </si>
  <si>
    <t>costo unitario</t>
  </si>
  <si>
    <t xml:space="preserve">Costo proceso </t>
  </si>
  <si>
    <t>PRECIO DE VENTA FINAL</t>
  </si>
  <si>
    <t xml:space="preserve">Importe total </t>
  </si>
  <si>
    <t xml:space="preserve">Unitario </t>
  </si>
  <si>
    <t xml:space="preserve">Porcentaje Despacho </t>
  </si>
  <si>
    <t>Precio</t>
  </si>
  <si>
    <t>Porcentaje Final</t>
  </si>
  <si>
    <t>Urgencia</t>
  </si>
  <si>
    <t>Costo</t>
  </si>
  <si>
    <t>Precio final</t>
  </si>
  <si>
    <t>Utilidad Bruta</t>
  </si>
  <si>
    <t>Ganancia %</t>
  </si>
  <si>
    <t xml:space="preserve">precio venta </t>
  </si>
  <si>
    <t>LAMINADOS/ UV</t>
  </si>
  <si>
    <t>area + cantidad de hojas</t>
  </si>
  <si>
    <t>Area</t>
  </si>
  <si>
    <t>arreglo</t>
  </si>
  <si>
    <t>total a pagar</t>
  </si>
  <si>
    <t>minimo</t>
  </si>
  <si>
    <t>PRM</t>
  </si>
  <si>
    <t>Absolut</t>
  </si>
  <si>
    <t>impresa a 1 X 0 tintas serigrafía+</t>
  </si>
  <si>
    <t>Pizarron</t>
  </si>
  <si>
    <t>tamaño 17.2 X 50 cm.</t>
  </si>
  <si>
    <t xml:space="preserve">cartoné empalmado con </t>
  </si>
  <si>
    <t>couche 150 gr. impreso a 4 X 0 tintas +</t>
  </si>
  <si>
    <t>laminado brillante +</t>
  </si>
  <si>
    <t xml:space="preserve">terminado suajado </t>
  </si>
  <si>
    <t xml:space="preserve">Couche </t>
  </si>
  <si>
    <t>Blanco</t>
  </si>
  <si>
    <t>150 gr.</t>
  </si>
  <si>
    <t>LUMEN</t>
  </si>
  <si>
    <t>Tinta F DIGITAL</t>
  </si>
  <si>
    <t>Empalme</t>
  </si>
  <si>
    <t>laminado Brillante</t>
  </si>
  <si>
    <t>empalme</t>
  </si>
  <si>
    <t>Cartón</t>
  </si>
  <si>
    <t>Gris</t>
  </si>
  <si>
    <t>#4</t>
  </si>
  <si>
    <t>TT</t>
  </si>
  <si>
    <t>Comisiones</t>
  </si>
  <si>
    <t>Resorte</t>
  </si>
  <si>
    <t>resorte</t>
  </si>
  <si>
    <t>MONDRAGON</t>
  </si>
  <si>
    <t>Lentes</t>
  </si>
  <si>
    <t>terminado suajado y plecado</t>
  </si>
  <si>
    <t>19 de mayo 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</si>
</sst>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b/>
      <sz val="1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2" applyNumberFormat="0" applyAlignment="0" applyProtection="0"/>
    <xf numFmtId="0" fontId="15" fillId="6" borderId="13" applyNumberFormat="0" applyAlignment="0" applyProtection="0"/>
    <xf numFmtId="0" fontId="16" fillId="7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7" applyNumberFormat="0" applyFont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4" fontId="2" fillId="0" borderId="0" xfId="0" applyNumberFormat="1" applyFont="1"/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/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9" fontId="2" fillId="0" borderId="0" xfId="0" applyNumberFormat="1" applyFont="1"/>
    <xf numFmtId="9" fontId="4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Border="1"/>
    <xf numFmtId="2" fontId="6" fillId="0" borderId="0" xfId="0" applyNumberFormat="1" applyFont="1" applyFill="1" applyBorder="1" applyAlignment="1">
      <alignment horizontal="center"/>
    </xf>
    <xf numFmtId="9" fontId="2" fillId="0" borderId="0" xfId="2" applyFont="1" applyFill="1" applyAlignment="1">
      <alignment horizontal="center"/>
    </xf>
    <xf numFmtId="0" fontId="2" fillId="0" borderId="0" xfId="0" applyFont="1" applyFill="1"/>
    <xf numFmtId="0" fontId="12" fillId="0" borderId="0" xfId="0" applyFont="1"/>
    <xf numFmtId="2" fontId="2" fillId="0" borderId="0" xfId="0" applyNumberFormat="1" applyFont="1" applyBorder="1" applyAlignment="1">
      <alignment horizontal="center"/>
    </xf>
    <xf numFmtId="0" fontId="4" fillId="0" borderId="5" xfId="0" applyFont="1" applyBorder="1"/>
    <xf numFmtId="2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4" fillId="0" borderId="5" xfId="1" applyFont="1" applyBorder="1"/>
    <xf numFmtId="44" fontId="22" fillId="9" borderId="5" xfId="1" applyFont="1" applyFill="1" applyBorder="1" applyAlignment="1">
      <alignment vertical="center"/>
    </xf>
    <xf numFmtId="2" fontId="4" fillId="0" borderId="9" xfId="0" applyNumberFormat="1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2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2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2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opLeftCell="A53" zoomScale="85" zoomScaleNormal="85" workbookViewId="0">
      <selection activeCell="C69" sqref="C6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119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92</v>
      </c>
      <c r="F8" s="3" t="s">
        <v>5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6</v>
      </c>
      <c r="C10" s="1" t="s">
        <v>93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7</v>
      </c>
      <c r="C12" s="11" t="s">
        <v>95</v>
      </c>
      <c r="D12" s="12"/>
      <c r="E12" s="12"/>
      <c r="F12" s="13" t="s">
        <v>8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96</v>
      </c>
      <c r="D13" s="12"/>
      <c r="E13" s="12"/>
      <c r="F13" s="15">
        <f>2+F16+2</f>
        <v>21.2</v>
      </c>
      <c r="G13" s="16" t="s">
        <v>10</v>
      </c>
      <c r="H13" s="17">
        <f>2+H16+2</f>
        <v>54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2" t="s">
        <v>97</v>
      </c>
      <c r="D14" s="12"/>
      <c r="E14" s="12"/>
      <c r="F14" s="13">
        <v>1</v>
      </c>
      <c r="G14" s="18" t="s">
        <v>11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98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99</v>
      </c>
      <c r="D16" s="12"/>
      <c r="E16" s="12"/>
      <c r="F16" s="15">
        <v>17.2</v>
      </c>
      <c r="G16" s="16" t="s">
        <v>10</v>
      </c>
      <c r="H16" s="17">
        <v>50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 t="s">
        <v>100</v>
      </c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12</v>
      </c>
      <c r="C20" s="23" t="s">
        <v>109</v>
      </c>
      <c r="D20" s="3" t="s">
        <v>14</v>
      </c>
      <c r="E20" s="24" t="s">
        <v>110</v>
      </c>
      <c r="F20" s="1" t="s">
        <v>111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17</v>
      </c>
      <c r="C22" s="25">
        <v>90</v>
      </c>
      <c r="D22" s="24" t="s">
        <v>18</v>
      </c>
      <c r="E22" s="26">
        <v>130</v>
      </c>
      <c r="F22" s="27">
        <f>+C22</f>
        <v>90</v>
      </c>
      <c r="G22" s="28" t="s">
        <v>18</v>
      </c>
      <c r="H22" s="28">
        <f>+E22</f>
        <v>130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19</v>
      </c>
      <c r="B23" s="2"/>
      <c r="C23" s="29">
        <f>+F13</f>
        <v>21.2</v>
      </c>
      <c r="D23" s="30" t="s">
        <v>18</v>
      </c>
      <c r="E23" s="29">
        <f>+H13</f>
        <v>54</v>
      </c>
      <c r="F23" s="31">
        <f>+E23</f>
        <v>54</v>
      </c>
      <c r="G23" s="31" t="s">
        <v>18</v>
      </c>
      <c r="H23" s="31">
        <f>+C23</f>
        <v>21.2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20</v>
      </c>
      <c r="B24" s="33"/>
      <c r="C24" s="34">
        <f>+C22/C23</f>
        <v>4.2452830188679247</v>
      </c>
      <c r="D24" s="35"/>
      <c r="E24" s="34">
        <f>+E22/E23</f>
        <v>2.4074074074074074</v>
      </c>
      <c r="F24" s="34">
        <f>+F22/F23</f>
        <v>1.6666666666666667</v>
      </c>
      <c r="G24" s="35"/>
      <c r="H24" s="34">
        <f>+H22/H23</f>
        <v>6.1320754716981138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21</v>
      </c>
      <c r="B25" s="36"/>
      <c r="C25" s="37"/>
      <c r="D25" s="38">
        <v>8</v>
      </c>
      <c r="E25" s="39"/>
      <c r="F25" s="40"/>
      <c r="G25" s="41">
        <v>6</v>
      </c>
      <c r="H25" s="42" t="s">
        <v>22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23</v>
      </c>
      <c r="B27" s="27" t="s">
        <v>104</v>
      </c>
      <c r="D27" s="43" t="s">
        <v>24</v>
      </c>
      <c r="E27" s="44">
        <f>+F27/1000</f>
        <v>43.536319999999996</v>
      </c>
      <c r="F27" s="85">
        <f>41072*1.06</f>
        <v>43536.32</v>
      </c>
      <c r="G27" s="1" t="s">
        <v>25</v>
      </c>
      <c r="H27" s="46">
        <v>0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7" t="s">
        <v>26</v>
      </c>
      <c r="E28" s="44">
        <f>+H27*E27</f>
        <v>0</v>
      </c>
      <c r="H28" s="46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7" t="s">
        <v>27</v>
      </c>
      <c r="E29" s="48">
        <f>+E27-E28</f>
        <v>43.536319999999996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28</v>
      </c>
      <c r="F30" s="23" t="s">
        <v>29</v>
      </c>
      <c r="G30" s="23" t="s">
        <v>29</v>
      </c>
      <c r="H30" s="23" t="s">
        <v>29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30</v>
      </c>
      <c r="E31" s="49">
        <f>+E29</f>
        <v>43.536319999999996</v>
      </c>
      <c r="F31" s="49">
        <v>0</v>
      </c>
      <c r="G31" s="49">
        <v>0</v>
      </c>
      <c r="H31" s="49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31</v>
      </c>
      <c r="E32" s="49">
        <f>+E31*1.1</f>
        <v>47.889952000000001</v>
      </c>
      <c r="F32" s="49">
        <v>0</v>
      </c>
      <c r="G32" s="49">
        <v>0</v>
      </c>
      <c r="H32" s="49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32</v>
      </c>
      <c r="F34" s="6" t="s">
        <v>33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34</v>
      </c>
      <c r="C35" s="50">
        <v>8</v>
      </c>
      <c r="D35" s="51" t="s">
        <v>35</v>
      </c>
      <c r="E35" s="19"/>
      <c r="F35" s="20" t="s">
        <v>36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37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38</v>
      </c>
      <c r="B37" s="3"/>
      <c r="C37" s="52">
        <f>+B43/F14</f>
        <v>100</v>
      </c>
      <c r="D37" s="26">
        <v>50</v>
      </c>
      <c r="F37" s="43" t="s">
        <v>39</v>
      </c>
      <c r="G37" s="25">
        <f>+C37/100</f>
        <v>1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40</v>
      </c>
      <c r="C38" s="36">
        <f>+C37+D37</f>
        <v>150</v>
      </c>
      <c r="F38" s="47" t="s">
        <v>41</v>
      </c>
      <c r="G38" s="50">
        <f>+C38*F14</f>
        <v>150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42</v>
      </c>
      <c r="C39" s="36">
        <f>+C38/C35</f>
        <v>18.75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7"/>
      <c r="F40" s="47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43</v>
      </c>
      <c r="C41" s="27">
        <f>+C39*C35</f>
        <v>150</v>
      </c>
      <c r="F41" s="47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44</v>
      </c>
      <c r="B43" s="23">
        <v>100</v>
      </c>
      <c r="C43" s="2"/>
      <c r="D43" s="27" t="s">
        <v>45</v>
      </c>
      <c r="E43" s="27" t="s">
        <v>46</v>
      </c>
      <c r="F43" s="27" t="s">
        <v>47</v>
      </c>
      <c r="G43" s="27" t="s">
        <v>48</v>
      </c>
      <c r="H43" s="27" t="s">
        <v>49</v>
      </c>
      <c r="Q43" s="9"/>
      <c r="R43" s="9"/>
    </row>
    <row r="44" spans="1:19" x14ac:dyDescent="0.3">
      <c r="A44" s="53" t="s">
        <v>50</v>
      </c>
      <c r="B44" s="54"/>
      <c r="C44" s="2"/>
      <c r="D44" s="23">
        <v>0</v>
      </c>
      <c r="E44" s="23">
        <v>0</v>
      </c>
      <c r="F44" s="23" t="s">
        <v>51</v>
      </c>
      <c r="G44" s="32">
        <v>295</v>
      </c>
      <c r="H44" s="32">
        <f>+(D44*E44)*G44</f>
        <v>0</v>
      </c>
      <c r="Q44" s="9"/>
      <c r="R44" s="9"/>
    </row>
    <row r="45" spans="1:19" x14ac:dyDescent="0.3">
      <c r="A45" s="54" t="s">
        <v>52</v>
      </c>
      <c r="B45" s="55">
        <f>+E31*C39</f>
        <v>816.30599999999993</v>
      </c>
      <c r="C45" s="2"/>
      <c r="D45" s="23">
        <v>0</v>
      </c>
      <c r="E45" s="23">
        <v>0</v>
      </c>
      <c r="F45" s="23" t="s">
        <v>105</v>
      </c>
      <c r="G45" s="32">
        <f>7*2</f>
        <v>14</v>
      </c>
      <c r="H45" s="32">
        <f t="shared" ref="H45:H54" si="0">+(D45*E45)*G45</f>
        <v>0</v>
      </c>
      <c r="Q45" s="9"/>
      <c r="R45" s="9"/>
    </row>
    <row r="46" spans="1:19" x14ac:dyDescent="0.3">
      <c r="A46" s="54" t="s">
        <v>54</v>
      </c>
      <c r="B46" s="55">
        <f>+H56</f>
        <v>100</v>
      </c>
      <c r="C46" s="2"/>
      <c r="D46" s="23">
        <v>0</v>
      </c>
      <c r="E46" s="23">
        <v>0</v>
      </c>
      <c r="F46" s="23" t="s">
        <v>55</v>
      </c>
      <c r="G46" s="32">
        <v>400</v>
      </c>
      <c r="H46" s="32">
        <f t="shared" si="0"/>
        <v>0</v>
      </c>
      <c r="Q46" s="9"/>
      <c r="R46" s="9"/>
    </row>
    <row r="47" spans="1:19" ht="16.5" x14ac:dyDescent="0.3">
      <c r="A47" s="54" t="s">
        <v>56</v>
      </c>
      <c r="B47" s="55">
        <v>0</v>
      </c>
      <c r="C47" s="2"/>
      <c r="D47" s="23">
        <v>0</v>
      </c>
      <c r="E47" s="23">
        <v>0</v>
      </c>
      <c r="F47" s="23" t="s">
        <v>57</v>
      </c>
      <c r="G47" s="32">
        <v>9</v>
      </c>
      <c r="H47" s="32">
        <f t="shared" si="0"/>
        <v>0</v>
      </c>
      <c r="I47" s="56"/>
      <c r="Q47" s="9"/>
      <c r="R47" s="9"/>
    </row>
    <row r="48" spans="1:19" x14ac:dyDescent="0.3">
      <c r="A48" s="54" t="s">
        <v>58</v>
      </c>
      <c r="B48" s="55">
        <v>0</v>
      </c>
      <c r="C48" s="2">
        <f>+B43*4</f>
        <v>400</v>
      </c>
      <c r="D48" s="23">
        <v>1</v>
      </c>
      <c r="E48" s="23">
        <v>1</v>
      </c>
      <c r="F48" s="23" t="s">
        <v>59</v>
      </c>
      <c r="G48" s="32">
        <v>100</v>
      </c>
      <c r="H48" s="32">
        <f t="shared" si="0"/>
        <v>100</v>
      </c>
      <c r="I48" s="65">
        <f>+(B69/100)*2</f>
        <v>20.958732000000001</v>
      </c>
      <c r="Q48" s="9"/>
      <c r="R48" s="9"/>
    </row>
    <row r="49" spans="1:23" ht="16.5" x14ac:dyDescent="0.3">
      <c r="A49" s="54" t="s">
        <v>60</v>
      </c>
      <c r="B49" s="55">
        <v>0</v>
      </c>
      <c r="C49" s="2"/>
      <c r="D49" s="23">
        <v>0</v>
      </c>
      <c r="E49" s="23">
        <v>0</v>
      </c>
      <c r="F49" s="23" t="s">
        <v>61</v>
      </c>
      <c r="G49" s="32">
        <v>145</v>
      </c>
      <c r="H49" s="32">
        <f t="shared" si="0"/>
        <v>0</v>
      </c>
      <c r="I49" s="56"/>
      <c r="Q49" s="9"/>
      <c r="R49" s="9"/>
    </row>
    <row r="50" spans="1:23" x14ac:dyDescent="0.3">
      <c r="A50" s="57" t="s">
        <v>62</v>
      </c>
      <c r="B50" s="55">
        <v>0</v>
      </c>
      <c r="C50" s="2"/>
      <c r="D50" s="23">
        <v>1</v>
      </c>
      <c r="E50" s="23">
        <v>0</v>
      </c>
      <c r="F50" s="23" t="s">
        <v>63</v>
      </c>
      <c r="G50" s="32">
        <v>145</v>
      </c>
      <c r="H50" s="32">
        <f t="shared" si="0"/>
        <v>0</v>
      </c>
      <c r="Q50" s="9"/>
      <c r="R50" s="9"/>
    </row>
    <row r="51" spans="1:23" x14ac:dyDescent="0.3">
      <c r="A51" s="57" t="s">
        <v>64</v>
      </c>
      <c r="B51" s="55">
        <v>0</v>
      </c>
      <c r="D51" s="23">
        <v>0</v>
      </c>
      <c r="E51" s="23">
        <v>0</v>
      </c>
      <c r="F51" s="23" t="s">
        <v>65</v>
      </c>
      <c r="G51" s="32">
        <v>295</v>
      </c>
      <c r="H51" s="32">
        <f t="shared" si="0"/>
        <v>0</v>
      </c>
      <c r="Q51" s="9"/>
      <c r="R51" s="9"/>
    </row>
    <row r="52" spans="1:23" x14ac:dyDescent="0.3">
      <c r="A52" s="57" t="s">
        <v>66</v>
      </c>
      <c r="B52" s="55">
        <v>0</v>
      </c>
      <c r="C52" s="24"/>
      <c r="D52" s="23">
        <v>0</v>
      </c>
      <c r="E52" s="23">
        <v>0</v>
      </c>
      <c r="F52" s="23" t="s">
        <v>67</v>
      </c>
      <c r="G52" s="32">
        <v>4</v>
      </c>
      <c r="H52" s="32">
        <f t="shared" si="0"/>
        <v>0</v>
      </c>
    </row>
    <row r="53" spans="1:23" x14ac:dyDescent="0.3">
      <c r="A53" s="57" t="s">
        <v>68</v>
      </c>
      <c r="B53" s="55">
        <v>0</v>
      </c>
      <c r="D53" s="23">
        <v>0</v>
      </c>
      <c r="E53" s="23">
        <v>0</v>
      </c>
      <c r="F53" s="23" t="s">
        <v>106</v>
      </c>
      <c r="G53" s="32">
        <f>+E79</f>
        <v>753.62799999999993</v>
      </c>
      <c r="H53" s="32">
        <f t="shared" si="0"/>
        <v>0</v>
      </c>
    </row>
    <row r="54" spans="1:23" ht="15.75" x14ac:dyDescent="0.3">
      <c r="A54" s="53" t="s">
        <v>70</v>
      </c>
      <c r="B54" s="58">
        <f>SUM(B45:B53)</f>
        <v>916.30599999999993</v>
      </c>
      <c r="C54" s="2"/>
      <c r="D54" s="23">
        <v>0</v>
      </c>
      <c r="E54" s="23">
        <v>0</v>
      </c>
      <c r="F54" s="2" t="s">
        <v>71</v>
      </c>
      <c r="G54" s="32">
        <f>+E77</f>
        <v>550</v>
      </c>
      <c r="H54" s="32">
        <f t="shared" si="0"/>
        <v>0</v>
      </c>
      <c r="Q54"/>
      <c r="R54"/>
      <c r="S54"/>
      <c r="T54"/>
      <c r="U54"/>
      <c r="V54"/>
      <c r="W54"/>
    </row>
    <row r="55" spans="1:23" ht="15.75" x14ac:dyDescent="0.3">
      <c r="A55" s="59"/>
      <c r="B55" s="60">
        <f>+B54/B43</f>
        <v>9.1630599999999998</v>
      </c>
      <c r="C55" s="61" t="s">
        <v>72</v>
      </c>
      <c r="D55" s="23"/>
      <c r="E55" s="23"/>
      <c r="F55" s="2"/>
      <c r="G55" s="2"/>
      <c r="H55" s="32">
        <f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2" t="s">
        <v>73</v>
      </c>
      <c r="H56" s="60">
        <f>SUM(H44:H55)</f>
        <v>100</v>
      </c>
      <c r="Q56"/>
      <c r="R56"/>
      <c r="S56"/>
      <c r="T56"/>
      <c r="U56"/>
      <c r="V56"/>
      <c r="W56"/>
    </row>
    <row r="57" spans="1:23" ht="15.75" x14ac:dyDescent="0.3">
      <c r="A57" s="22" t="s">
        <v>74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75</v>
      </c>
      <c r="C58" s="27" t="s">
        <v>76</v>
      </c>
      <c r="D58" s="2"/>
      <c r="E58" s="2"/>
      <c r="F58" s="2"/>
      <c r="G58" s="3" t="s">
        <v>77</v>
      </c>
      <c r="H58" s="64">
        <v>1.5</v>
      </c>
      <c r="Q58"/>
      <c r="R58"/>
      <c r="S58"/>
      <c r="T58"/>
      <c r="U58"/>
      <c r="V58"/>
      <c r="W58"/>
    </row>
    <row r="59" spans="1:23" ht="15.75" x14ac:dyDescent="0.3">
      <c r="A59" s="53" t="s">
        <v>78</v>
      </c>
      <c r="B59" s="54"/>
      <c r="C59" s="2"/>
      <c r="D59" s="2"/>
      <c r="E59" s="2"/>
      <c r="F59" s="2"/>
      <c r="G59" s="1" t="s">
        <v>79</v>
      </c>
      <c r="H59" s="63">
        <v>1.75</v>
      </c>
      <c r="Q59"/>
      <c r="R59"/>
      <c r="S59"/>
      <c r="T59"/>
      <c r="U59"/>
      <c r="V59"/>
      <c r="W59"/>
    </row>
    <row r="60" spans="1:23" ht="15.75" x14ac:dyDescent="0.3">
      <c r="A60" s="54" t="s">
        <v>52</v>
      </c>
      <c r="B60" s="55">
        <f>+E32*C39</f>
        <v>897.9366</v>
      </c>
      <c r="C60" s="65"/>
      <c r="G60" s="1" t="s">
        <v>79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4" t="s">
        <v>54</v>
      </c>
      <c r="B61" s="55">
        <f>+H56*H58</f>
        <v>150</v>
      </c>
      <c r="C61" s="65"/>
      <c r="G61" s="3" t="s">
        <v>80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4" t="str">
        <f t="shared" ref="A62:A68" si="1">+A47</f>
        <v>Prueba de color</v>
      </c>
      <c r="B62" s="55">
        <f>+B47*H58</f>
        <v>0</v>
      </c>
      <c r="C62" s="65"/>
      <c r="Q62"/>
      <c r="R62"/>
      <c r="S62"/>
      <c r="T62"/>
      <c r="U62"/>
      <c r="V62"/>
      <c r="W62"/>
    </row>
    <row r="63" spans="1:23" ht="15.75" x14ac:dyDescent="0.3">
      <c r="A63" s="54" t="str">
        <f t="shared" si="1"/>
        <v>Remache</v>
      </c>
      <c r="B63" s="55">
        <f>+B48*H58</f>
        <v>0</v>
      </c>
      <c r="C63" s="65"/>
      <c r="Q63"/>
      <c r="R63"/>
      <c r="S63"/>
      <c r="T63"/>
      <c r="U63"/>
      <c r="V63"/>
      <c r="W63"/>
    </row>
    <row r="64" spans="1:23" ht="15.75" x14ac:dyDescent="0.3">
      <c r="A64" s="54" t="str">
        <f t="shared" si="1"/>
        <v>Tabla Suaje</v>
      </c>
      <c r="B64" s="55">
        <f>+B49*H58</f>
        <v>0</v>
      </c>
      <c r="C64" s="65"/>
      <c r="F64" s="66" t="s">
        <v>81</v>
      </c>
      <c r="G64" s="34">
        <f>+B55</f>
        <v>9.1630599999999998</v>
      </c>
      <c r="H64" s="67">
        <f>+G64*B43</f>
        <v>916.30599999999993</v>
      </c>
      <c r="Q64"/>
      <c r="R64"/>
      <c r="S64"/>
      <c r="T64"/>
      <c r="U64"/>
      <c r="V64"/>
      <c r="W64"/>
    </row>
    <row r="65" spans="1:23" ht="15.75" x14ac:dyDescent="0.3">
      <c r="A65" s="54" t="str">
        <f t="shared" si="1"/>
        <v>Base</v>
      </c>
      <c r="B65" s="55">
        <f>+B50*H58</f>
        <v>0</v>
      </c>
      <c r="C65" s="65"/>
      <c r="F65" s="66" t="s">
        <v>82</v>
      </c>
      <c r="G65" s="34">
        <f>+C69</f>
        <v>10.479366000000001</v>
      </c>
      <c r="H65" s="67">
        <f>+G65*B43</f>
        <v>1047.9366</v>
      </c>
      <c r="Q65"/>
      <c r="R65"/>
      <c r="S65"/>
      <c r="T65"/>
      <c r="U65"/>
      <c r="V65"/>
      <c r="W65"/>
    </row>
    <row r="66" spans="1:23" ht="15.75" x14ac:dyDescent="0.3">
      <c r="A66" s="54" t="str">
        <f t="shared" si="1"/>
        <v>Listón</v>
      </c>
      <c r="B66" s="55">
        <v>0</v>
      </c>
      <c r="C66" s="68"/>
      <c r="F66" s="69" t="s">
        <v>83</v>
      </c>
      <c r="G66" s="70">
        <f>+G65-G64</f>
        <v>1.3163060000000009</v>
      </c>
      <c r="H66" s="71">
        <f>+G66*B43</f>
        <v>131.63060000000007</v>
      </c>
      <c r="Q66"/>
      <c r="R66"/>
      <c r="S66"/>
      <c r="T66"/>
      <c r="U66"/>
      <c r="V66"/>
      <c r="W66"/>
    </row>
    <row r="67" spans="1:23" ht="16.5" x14ac:dyDescent="0.3">
      <c r="A67" s="54" t="str">
        <f t="shared" si="1"/>
        <v>Empaque</v>
      </c>
      <c r="B67" s="55">
        <f>+B52*H58</f>
        <v>0</v>
      </c>
      <c r="C67" s="68"/>
      <c r="F67" s="72"/>
      <c r="G67" s="73" t="s">
        <v>84</v>
      </c>
      <c r="H67" s="74">
        <f>+(B69/100)*2.5</f>
        <v>26.198415000000001</v>
      </c>
      <c r="Q67"/>
      <c r="R67"/>
      <c r="S67"/>
      <c r="T67"/>
      <c r="U67"/>
      <c r="V67"/>
      <c r="W67"/>
    </row>
    <row r="68" spans="1:23" x14ac:dyDescent="0.3">
      <c r="A68" s="54" t="str">
        <f t="shared" si="1"/>
        <v>Mensajeria</v>
      </c>
      <c r="B68" s="55">
        <f>+B53*H58</f>
        <v>0</v>
      </c>
      <c r="C68" s="68"/>
      <c r="G68" s="75"/>
      <c r="H68" s="76"/>
      <c r="I68" s="77"/>
      <c r="Q68" s="9"/>
      <c r="T68" s="9"/>
      <c r="U68" s="9"/>
    </row>
    <row r="69" spans="1:23" ht="16.5" x14ac:dyDescent="0.3">
      <c r="A69" s="53" t="s">
        <v>70</v>
      </c>
      <c r="B69" s="58">
        <f>SUM(B59:B66)</f>
        <v>1047.9366</v>
      </c>
      <c r="C69" s="70">
        <f>+B69/B43</f>
        <v>10.479366000000001</v>
      </c>
      <c r="D69" s="78" t="s">
        <v>85</v>
      </c>
    </row>
    <row r="72" spans="1:23" x14ac:dyDescent="0.3">
      <c r="A72" s="3"/>
    </row>
    <row r="73" spans="1:23" ht="15" thickBot="1" x14ac:dyDescent="0.35">
      <c r="A73" s="3" t="s">
        <v>86</v>
      </c>
    </row>
    <row r="74" spans="1:23" x14ac:dyDescent="0.3">
      <c r="A74" s="5" t="s">
        <v>87</v>
      </c>
      <c r="B74" s="6"/>
      <c r="C74" s="6"/>
      <c r="D74" s="6"/>
      <c r="E74" s="6"/>
      <c r="F74" s="7"/>
    </row>
    <row r="75" spans="1:23" x14ac:dyDescent="0.3">
      <c r="A75" s="15">
        <f>+F13</f>
        <v>21.2</v>
      </c>
      <c r="B75" s="16">
        <f>+H13</f>
        <v>54</v>
      </c>
      <c r="C75" s="9" t="s">
        <v>88</v>
      </c>
      <c r="D75" s="16" t="s">
        <v>89</v>
      </c>
      <c r="E75" s="9" t="s">
        <v>90</v>
      </c>
      <c r="F75" s="10"/>
    </row>
    <row r="76" spans="1:23" x14ac:dyDescent="0.3">
      <c r="A76" s="15">
        <f>0.33*0.94*C38</f>
        <v>46.529999999999994</v>
      </c>
      <c r="B76" s="79">
        <v>3.8</v>
      </c>
      <c r="C76" s="16">
        <f>+A76*B76</f>
        <v>176.81399999999996</v>
      </c>
      <c r="D76" s="79">
        <v>0</v>
      </c>
      <c r="E76" s="79">
        <f>+C76+D76</f>
        <v>176.81399999999996</v>
      </c>
      <c r="F76" s="80" t="s">
        <v>107</v>
      </c>
    </row>
    <row r="77" spans="1:23" x14ac:dyDescent="0.3">
      <c r="A77" s="8"/>
      <c r="B77" s="18"/>
      <c r="C77" s="81"/>
      <c r="D77" s="16"/>
      <c r="E77" s="83">
        <v>550</v>
      </c>
      <c r="F77" s="84" t="s">
        <v>91</v>
      </c>
    </row>
    <row r="78" spans="1:23" x14ac:dyDescent="0.3">
      <c r="A78" s="15">
        <f>+A75</f>
        <v>21.2</v>
      </c>
      <c r="B78" s="82">
        <f>+B75</f>
        <v>54</v>
      </c>
      <c r="C78" s="79"/>
      <c r="D78" s="79"/>
      <c r="E78" s="79"/>
      <c r="F78" s="80"/>
    </row>
    <row r="79" spans="1:23" x14ac:dyDescent="0.3">
      <c r="A79" s="15">
        <f>0.33*0.94*C38</f>
        <v>46.529999999999994</v>
      </c>
      <c r="B79" s="79">
        <f>3.8*2</f>
        <v>7.6</v>
      </c>
      <c r="C79" s="79">
        <f>+A79*B79</f>
        <v>353.62799999999993</v>
      </c>
      <c r="D79" s="79">
        <v>400</v>
      </c>
      <c r="E79" s="79">
        <f>+C79+D79</f>
        <v>753.62799999999993</v>
      </c>
      <c r="F79" s="80" t="s">
        <v>108</v>
      </c>
    </row>
    <row r="80" spans="1:23" x14ac:dyDescent="0.3">
      <c r="A80" s="8"/>
      <c r="B80" s="9"/>
      <c r="C80" s="9"/>
      <c r="D80" s="16"/>
      <c r="E80" s="83">
        <v>1000</v>
      </c>
      <c r="F80" s="84" t="s">
        <v>91</v>
      </c>
    </row>
    <row r="81" spans="1:18" ht="15" thickBot="1" x14ac:dyDescent="0.35">
      <c r="A81" s="19"/>
      <c r="B81" s="20"/>
      <c r="C81" s="20"/>
      <c r="D81" s="20"/>
      <c r="E81" s="20"/>
      <c r="F81" s="21"/>
      <c r="G81" s="9"/>
    </row>
    <row r="83" spans="1:18" ht="16.5" x14ac:dyDescent="0.3">
      <c r="A83" s="3"/>
      <c r="M83" s="56"/>
      <c r="N83" s="56"/>
      <c r="O83" s="56"/>
      <c r="P83" s="56"/>
      <c r="Q83" s="56"/>
      <c r="R83" s="56"/>
    </row>
  </sheetData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zoomScale="85" zoomScaleNormal="85" workbookViewId="0">
      <selection activeCell="B15" sqref="B1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1406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119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92</v>
      </c>
      <c r="F8" s="3" t="s">
        <v>5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6</v>
      </c>
      <c r="C10" s="1" t="s">
        <v>93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7</v>
      </c>
      <c r="C12" s="11" t="s">
        <v>95</v>
      </c>
      <c r="D12" s="12"/>
      <c r="E12" s="12"/>
      <c r="F12" s="13" t="s">
        <v>8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96</v>
      </c>
      <c r="D13" s="12"/>
      <c r="E13" s="12"/>
      <c r="F13" s="15">
        <f>2+F16+2+F16+2</f>
        <v>40.4</v>
      </c>
      <c r="G13" s="16" t="s">
        <v>10</v>
      </c>
      <c r="H13" s="17">
        <f>2+H16+2</f>
        <v>54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2" t="s">
        <v>97</v>
      </c>
      <c r="D14" s="12"/>
      <c r="E14" s="12"/>
      <c r="F14" s="13">
        <v>2</v>
      </c>
      <c r="G14" s="18" t="s">
        <v>11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98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99</v>
      </c>
      <c r="D16" s="12"/>
      <c r="E16" s="12"/>
      <c r="F16" s="15">
        <v>17.2</v>
      </c>
      <c r="G16" s="16" t="s">
        <v>10</v>
      </c>
      <c r="H16" s="17">
        <v>50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 t="s">
        <v>100</v>
      </c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12</v>
      </c>
      <c r="C20" s="23" t="s">
        <v>101</v>
      </c>
      <c r="D20" s="3" t="s">
        <v>14</v>
      </c>
      <c r="E20" s="24" t="s">
        <v>102</v>
      </c>
      <c r="F20" s="1" t="s">
        <v>103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17</v>
      </c>
      <c r="C22" s="25">
        <v>70</v>
      </c>
      <c r="D22" s="24" t="s">
        <v>18</v>
      </c>
      <c r="E22" s="26">
        <v>95</v>
      </c>
      <c r="F22" s="27">
        <f>+C22</f>
        <v>70</v>
      </c>
      <c r="G22" s="28" t="s">
        <v>18</v>
      </c>
      <c r="H22" s="28">
        <f>+E22</f>
        <v>95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19</v>
      </c>
      <c r="B23" s="2"/>
      <c r="C23" s="29">
        <f>+F13</f>
        <v>40.4</v>
      </c>
      <c r="D23" s="30" t="s">
        <v>18</v>
      </c>
      <c r="E23" s="29">
        <f>+H13</f>
        <v>54</v>
      </c>
      <c r="F23" s="31">
        <f>+E23</f>
        <v>54</v>
      </c>
      <c r="G23" s="31" t="s">
        <v>18</v>
      </c>
      <c r="H23" s="31">
        <f>+C23</f>
        <v>40.4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20</v>
      </c>
      <c r="B24" s="33"/>
      <c r="C24" s="34">
        <f>+C22/C23</f>
        <v>1.7326732673267327</v>
      </c>
      <c r="D24" s="35"/>
      <c r="E24" s="34">
        <f>+E22/E23</f>
        <v>1.7592592592592593</v>
      </c>
      <c r="F24" s="34">
        <f>+F22/F23</f>
        <v>1.2962962962962963</v>
      </c>
      <c r="G24" s="35"/>
      <c r="H24" s="34">
        <f>+H22/H23</f>
        <v>2.3514851485148514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21</v>
      </c>
      <c r="B25" s="36"/>
      <c r="C25" s="37"/>
      <c r="D25" s="38">
        <v>1</v>
      </c>
      <c r="E25" s="39"/>
      <c r="F25" s="40"/>
      <c r="G25" s="41">
        <v>2</v>
      </c>
      <c r="H25" s="42" t="s">
        <v>22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23</v>
      </c>
      <c r="B27" s="27" t="s">
        <v>104</v>
      </c>
      <c r="D27" s="43" t="s">
        <v>24</v>
      </c>
      <c r="E27" s="44">
        <v>4.1980000000000004</v>
      </c>
      <c r="F27" s="45">
        <v>25772.41</v>
      </c>
      <c r="G27" s="1" t="s">
        <v>25</v>
      </c>
      <c r="H27" s="46">
        <v>0.5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7" t="s">
        <v>26</v>
      </c>
      <c r="E28" s="44">
        <f>+H27*E27</f>
        <v>2.0990000000000002</v>
      </c>
      <c r="H28" s="46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7" t="s">
        <v>27</v>
      </c>
      <c r="E29" s="48">
        <f>+E27-E28</f>
        <v>2.0990000000000002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28</v>
      </c>
      <c r="F30" s="23" t="s">
        <v>29</v>
      </c>
      <c r="G30" s="23" t="s">
        <v>29</v>
      </c>
      <c r="H30" s="23" t="s">
        <v>29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30</v>
      </c>
      <c r="E31" s="49">
        <f>+E29</f>
        <v>2.0990000000000002</v>
      </c>
      <c r="F31" s="49">
        <v>0</v>
      </c>
      <c r="G31" s="49">
        <v>0</v>
      </c>
      <c r="H31" s="49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31</v>
      </c>
      <c r="E32" s="49">
        <f>+E31*1.2</f>
        <v>2.5188000000000001</v>
      </c>
      <c r="F32" s="49">
        <v>0</v>
      </c>
      <c r="G32" s="49">
        <v>0</v>
      </c>
      <c r="H32" s="49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32</v>
      </c>
      <c r="F34" s="6" t="s">
        <v>33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34</v>
      </c>
      <c r="C35" s="50">
        <v>2</v>
      </c>
      <c r="D35" s="51" t="s">
        <v>35</v>
      </c>
      <c r="E35" s="19"/>
      <c r="F35" s="20" t="s">
        <v>36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37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38</v>
      </c>
      <c r="B37" s="3"/>
      <c r="C37" s="52">
        <f>+B43/F14</f>
        <v>50</v>
      </c>
      <c r="D37" s="26">
        <f>300+200</f>
        <v>500</v>
      </c>
      <c r="F37" s="43" t="s">
        <v>39</v>
      </c>
      <c r="G37" s="25">
        <f>+C37/100</f>
        <v>0.5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40</v>
      </c>
      <c r="C38" s="36">
        <f>+C37+D37</f>
        <v>550</v>
      </c>
      <c r="F38" s="47" t="s">
        <v>41</v>
      </c>
      <c r="G38" s="50">
        <f>+C38*F14</f>
        <v>1100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42</v>
      </c>
      <c r="C39" s="36">
        <f>+C38/C35</f>
        <v>275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7"/>
      <c r="F40" s="47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43</v>
      </c>
      <c r="C41" s="27">
        <f>+C39*C35</f>
        <v>550</v>
      </c>
      <c r="F41" s="47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44</v>
      </c>
      <c r="B43" s="23">
        <v>100</v>
      </c>
      <c r="C43" s="2"/>
      <c r="D43" s="27" t="s">
        <v>45</v>
      </c>
      <c r="E43" s="27" t="s">
        <v>46</v>
      </c>
      <c r="F43" s="27" t="s">
        <v>47</v>
      </c>
      <c r="G43" s="27" t="s">
        <v>48</v>
      </c>
      <c r="H43" s="27" t="s">
        <v>49</v>
      </c>
      <c r="Q43" s="9"/>
      <c r="R43" s="9"/>
    </row>
    <row r="44" spans="1:19" x14ac:dyDescent="0.3">
      <c r="A44" s="53" t="s">
        <v>50</v>
      </c>
      <c r="B44" s="54"/>
      <c r="C44" s="2"/>
      <c r="D44" s="23">
        <v>1</v>
      </c>
      <c r="E44" s="23">
        <v>1</v>
      </c>
      <c r="F44" s="23" t="s">
        <v>51</v>
      </c>
      <c r="G44" s="32">
        <f>145+185</f>
        <v>330</v>
      </c>
      <c r="H44" s="32">
        <f>+(D44*E44)*G44</f>
        <v>330</v>
      </c>
      <c r="Q44" s="9"/>
      <c r="R44" s="9"/>
    </row>
    <row r="45" spans="1:19" x14ac:dyDescent="0.3">
      <c r="A45" s="54" t="s">
        <v>52</v>
      </c>
      <c r="B45" s="55">
        <f>+E31*C39</f>
        <v>577.22500000000002</v>
      </c>
      <c r="C45" s="2"/>
      <c r="D45" s="23">
        <v>1</v>
      </c>
      <c r="E45" s="23">
        <v>1</v>
      </c>
      <c r="F45" s="23" t="s">
        <v>53</v>
      </c>
      <c r="G45" s="32">
        <v>400</v>
      </c>
      <c r="H45" s="32">
        <f t="shared" ref="H45:H54" si="0">+(D45*E45)*G45</f>
        <v>400</v>
      </c>
      <c r="Q45" s="9"/>
      <c r="R45" s="9"/>
    </row>
    <row r="46" spans="1:19" x14ac:dyDescent="0.3">
      <c r="A46" s="54" t="s">
        <v>54</v>
      </c>
      <c r="B46" s="55">
        <f>+H56</f>
        <v>3661.904</v>
      </c>
      <c r="C46" s="2"/>
      <c r="D46" s="23">
        <v>0</v>
      </c>
      <c r="E46" s="23">
        <v>0</v>
      </c>
      <c r="F46" s="23" t="s">
        <v>55</v>
      </c>
      <c r="G46" s="32">
        <v>400</v>
      </c>
      <c r="H46" s="32">
        <f t="shared" si="0"/>
        <v>0</v>
      </c>
      <c r="Q46" s="9"/>
      <c r="R46" s="9"/>
    </row>
    <row r="47" spans="1:19" ht="16.5" x14ac:dyDescent="0.3">
      <c r="A47" s="54" t="s">
        <v>56</v>
      </c>
      <c r="B47" s="55">
        <v>0</v>
      </c>
      <c r="C47" s="2"/>
      <c r="D47" s="23">
        <v>0</v>
      </c>
      <c r="E47" s="23">
        <v>0</v>
      </c>
      <c r="F47" s="23" t="s">
        <v>57</v>
      </c>
      <c r="G47" s="32">
        <v>9</v>
      </c>
      <c r="H47" s="32">
        <f t="shared" si="0"/>
        <v>0</v>
      </c>
      <c r="I47" s="56"/>
      <c r="Q47" s="9"/>
      <c r="R47" s="9"/>
    </row>
    <row r="48" spans="1:19" x14ac:dyDescent="0.3">
      <c r="A48" s="54" t="s">
        <v>58</v>
      </c>
      <c r="B48" s="55">
        <v>0</v>
      </c>
      <c r="C48" s="2">
        <f>+B43*4</f>
        <v>400</v>
      </c>
      <c r="D48" s="23">
        <v>1</v>
      </c>
      <c r="E48" s="23">
        <v>1</v>
      </c>
      <c r="F48" s="23" t="s">
        <v>59</v>
      </c>
      <c r="G48" s="32">
        <v>200</v>
      </c>
      <c r="H48" s="32">
        <f t="shared" si="0"/>
        <v>200</v>
      </c>
      <c r="I48" s="32">
        <f>+(B69/100)*2</f>
        <v>141.71052</v>
      </c>
      <c r="Q48" s="9"/>
      <c r="R48" s="9"/>
    </row>
    <row r="49" spans="1:23" ht="16.5" x14ac:dyDescent="0.3">
      <c r="A49" s="54" t="s">
        <v>60</v>
      </c>
      <c r="B49" s="55">
        <v>600</v>
      </c>
      <c r="C49" s="2"/>
      <c r="D49" s="23">
        <v>1</v>
      </c>
      <c r="E49" s="23">
        <v>1</v>
      </c>
      <c r="F49" s="23" t="s">
        <v>61</v>
      </c>
      <c r="G49" s="32">
        <v>145</v>
      </c>
      <c r="H49" s="32">
        <f t="shared" si="0"/>
        <v>145</v>
      </c>
      <c r="I49" s="56"/>
      <c r="Q49" s="9"/>
      <c r="R49" s="9"/>
    </row>
    <row r="50" spans="1:23" x14ac:dyDescent="0.3">
      <c r="A50" s="57" t="s">
        <v>62</v>
      </c>
      <c r="B50" s="55">
        <v>0</v>
      </c>
      <c r="C50" s="2"/>
      <c r="D50" s="23">
        <v>1</v>
      </c>
      <c r="E50" s="23">
        <v>1</v>
      </c>
      <c r="F50" s="23" t="s">
        <v>63</v>
      </c>
      <c r="G50" s="32">
        <v>145</v>
      </c>
      <c r="H50" s="32">
        <f t="shared" si="0"/>
        <v>145</v>
      </c>
      <c r="Q50" s="9"/>
      <c r="R50" s="9"/>
    </row>
    <row r="51" spans="1:23" x14ac:dyDescent="0.3">
      <c r="A51" s="57" t="s">
        <v>64</v>
      </c>
      <c r="B51" s="55">
        <v>0</v>
      </c>
      <c r="D51" s="23">
        <v>0</v>
      </c>
      <c r="E51" s="23">
        <v>0</v>
      </c>
      <c r="F51" s="23" t="s">
        <v>65</v>
      </c>
      <c r="G51" s="32">
        <v>295</v>
      </c>
      <c r="H51" s="32">
        <f t="shared" si="0"/>
        <v>0</v>
      </c>
      <c r="Q51" s="9"/>
      <c r="R51" s="9"/>
    </row>
    <row r="52" spans="1:23" x14ac:dyDescent="0.3">
      <c r="A52" s="57" t="s">
        <v>66</v>
      </c>
      <c r="B52" s="55">
        <v>100</v>
      </c>
      <c r="C52" s="24"/>
      <c r="D52" s="23">
        <v>0</v>
      </c>
      <c r="E52" s="23">
        <v>0</v>
      </c>
      <c r="F52" s="23" t="s">
        <v>67</v>
      </c>
      <c r="G52" s="32">
        <v>4</v>
      </c>
      <c r="H52" s="32">
        <f t="shared" si="0"/>
        <v>0</v>
      </c>
    </row>
    <row r="53" spans="1:23" x14ac:dyDescent="0.3">
      <c r="A53" s="57" t="s">
        <v>68</v>
      </c>
      <c r="B53" s="55">
        <v>200</v>
      </c>
      <c r="D53" s="23">
        <v>2</v>
      </c>
      <c r="E53" s="23">
        <v>1</v>
      </c>
      <c r="F53" s="23" t="s">
        <v>106</v>
      </c>
      <c r="G53" s="32">
        <f>+E79</f>
        <v>945.952</v>
      </c>
      <c r="H53" s="32">
        <f t="shared" si="0"/>
        <v>1891.904</v>
      </c>
    </row>
    <row r="54" spans="1:23" ht="15.75" x14ac:dyDescent="0.3">
      <c r="A54" s="53" t="s">
        <v>70</v>
      </c>
      <c r="B54" s="58">
        <f>SUM(B45:B53)</f>
        <v>5139.1289999999999</v>
      </c>
      <c r="C54" s="2"/>
      <c r="D54" s="23">
        <v>1</v>
      </c>
      <c r="E54" s="23">
        <v>1</v>
      </c>
      <c r="F54" s="2" t="s">
        <v>71</v>
      </c>
      <c r="G54" s="32">
        <f>+E77</f>
        <v>550</v>
      </c>
      <c r="H54" s="32">
        <f t="shared" si="0"/>
        <v>550</v>
      </c>
      <c r="Q54"/>
      <c r="R54"/>
      <c r="S54"/>
      <c r="T54"/>
      <c r="U54"/>
      <c r="V54"/>
      <c r="W54"/>
    </row>
    <row r="55" spans="1:23" ht="15.75" x14ac:dyDescent="0.3">
      <c r="A55" s="59"/>
      <c r="B55" s="60">
        <f>+B54/B43</f>
        <v>51.391289999999998</v>
      </c>
      <c r="C55" s="61" t="s">
        <v>72</v>
      </c>
      <c r="D55" s="23"/>
      <c r="E55" s="23"/>
      <c r="F55" s="2"/>
      <c r="G55" s="2"/>
      <c r="H55" s="32">
        <f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2" t="s">
        <v>73</v>
      </c>
      <c r="H56" s="60">
        <f>SUM(H44:H55)</f>
        <v>3661.904</v>
      </c>
      <c r="Q56"/>
      <c r="R56"/>
      <c r="S56"/>
      <c r="T56"/>
      <c r="U56"/>
      <c r="V56"/>
      <c r="W56"/>
    </row>
    <row r="57" spans="1:23" ht="15.75" x14ac:dyDescent="0.3">
      <c r="A57" s="22" t="s">
        <v>74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75</v>
      </c>
      <c r="C58" s="27" t="s">
        <v>76</v>
      </c>
      <c r="D58" s="2"/>
      <c r="E58" s="2"/>
      <c r="F58" s="2"/>
      <c r="G58" s="3" t="s">
        <v>77</v>
      </c>
      <c r="H58" s="64">
        <v>1.5</v>
      </c>
      <c r="Q58"/>
      <c r="R58"/>
      <c r="S58"/>
      <c r="T58"/>
      <c r="U58"/>
      <c r="V58"/>
      <c r="W58"/>
    </row>
    <row r="59" spans="1:23" ht="15.75" x14ac:dyDescent="0.3">
      <c r="A59" s="53" t="s">
        <v>78</v>
      </c>
      <c r="B59" s="54"/>
      <c r="C59" s="2"/>
      <c r="D59" s="2"/>
      <c r="E59" s="2"/>
      <c r="F59" s="2"/>
      <c r="G59" s="1" t="s">
        <v>79</v>
      </c>
      <c r="H59" s="63">
        <v>1.75</v>
      </c>
      <c r="Q59"/>
      <c r="R59"/>
      <c r="S59"/>
      <c r="T59"/>
      <c r="U59"/>
      <c r="V59"/>
      <c r="W59"/>
    </row>
    <row r="60" spans="1:23" ht="15.75" x14ac:dyDescent="0.3">
      <c r="A60" s="54" t="s">
        <v>52</v>
      </c>
      <c r="B60" s="55">
        <f>+E32*C39</f>
        <v>692.67000000000007</v>
      </c>
      <c r="C60" s="65"/>
      <c r="G60" s="1" t="s">
        <v>79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4" t="s">
        <v>54</v>
      </c>
      <c r="B61" s="55">
        <f>+H56*H58</f>
        <v>5492.8559999999998</v>
      </c>
      <c r="C61" s="65"/>
      <c r="G61" s="3" t="s">
        <v>80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4" t="str">
        <f t="shared" ref="A62:A68" si="1">+A47</f>
        <v>Prueba de color</v>
      </c>
      <c r="B62" s="55">
        <f>+B47*H58</f>
        <v>0</v>
      </c>
      <c r="C62" s="65"/>
      <c r="Q62"/>
      <c r="R62"/>
      <c r="S62"/>
      <c r="T62"/>
      <c r="U62"/>
      <c r="V62"/>
      <c r="W62"/>
    </row>
    <row r="63" spans="1:23" ht="15.75" x14ac:dyDescent="0.3">
      <c r="A63" s="54" t="str">
        <f t="shared" si="1"/>
        <v>Remache</v>
      </c>
      <c r="B63" s="55">
        <f>+B48*H58</f>
        <v>0</v>
      </c>
      <c r="C63" s="65"/>
      <c r="Q63"/>
      <c r="R63"/>
      <c r="S63"/>
      <c r="T63"/>
      <c r="U63"/>
      <c r="V63"/>
      <c r="W63"/>
    </row>
    <row r="64" spans="1:23" ht="15.75" x14ac:dyDescent="0.3">
      <c r="A64" s="54" t="str">
        <f t="shared" si="1"/>
        <v>Tabla Suaje</v>
      </c>
      <c r="B64" s="55">
        <f>+B49*H58</f>
        <v>900</v>
      </c>
      <c r="C64" s="65"/>
      <c r="F64" s="66" t="s">
        <v>81</v>
      </c>
      <c r="G64" s="34">
        <f>+B55</f>
        <v>51.391289999999998</v>
      </c>
      <c r="H64" s="67">
        <f>+G64*B43</f>
        <v>5139.1289999999999</v>
      </c>
      <c r="Q64"/>
      <c r="R64"/>
      <c r="S64"/>
      <c r="T64"/>
      <c r="U64"/>
      <c r="V64"/>
      <c r="W64"/>
    </row>
    <row r="65" spans="1:23" ht="15.75" x14ac:dyDescent="0.3">
      <c r="A65" s="54" t="str">
        <f t="shared" si="1"/>
        <v>Base</v>
      </c>
      <c r="B65" s="55">
        <f>+B50*H58</f>
        <v>0</v>
      </c>
      <c r="C65" s="65"/>
      <c r="F65" s="66" t="s">
        <v>82</v>
      </c>
      <c r="G65" s="34">
        <f>+C69</f>
        <v>70.855260000000001</v>
      </c>
      <c r="H65" s="67">
        <f>+G65*B43</f>
        <v>7085.5259999999998</v>
      </c>
      <c r="Q65"/>
      <c r="R65"/>
      <c r="S65"/>
      <c r="T65"/>
      <c r="U65"/>
      <c r="V65"/>
      <c r="W65"/>
    </row>
    <row r="66" spans="1:23" ht="15.75" x14ac:dyDescent="0.3">
      <c r="A66" s="54" t="str">
        <f t="shared" si="1"/>
        <v>Listón</v>
      </c>
      <c r="B66" s="55">
        <v>0</v>
      </c>
      <c r="C66" s="68"/>
      <c r="F66" s="69" t="s">
        <v>83</v>
      </c>
      <c r="G66" s="70">
        <f>+G65-G64</f>
        <v>19.463970000000003</v>
      </c>
      <c r="H66" s="71">
        <f>+G66*B43</f>
        <v>1946.3970000000004</v>
      </c>
      <c r="Q66"/>
      <c r="R66"/>
      <c r="S66"/>
      <c r="T66"/>
      <c r="U66"/>
      <c r="V66"/>
      <c r="W66"/>
    </row>
    <row r="67" spans="1:23" ht="16.5" x14ac:dyDescent="0.3">
      <c r="A67" s="54" t="str">
        <f t="shared" si="1"/>
        <v>Empaque</v>
      </c>
      <c r="B67" s="55">
        <f>+B52*H58</f>
        <v>150</v>
      </c>
      <c r="C67" s="68"/>
      <c r="F67" s="72"/>
      <c r="G67" s="73" t="s">
        <v>84</v>
      </c>
      <c r="H67" s="74">
        <f>+(B69/100)*2.5</f>
        <v>177.13815</v>
      </c>
      <c r="Q67"/>
      <c r="R67"/>
      <c r="S67"/>
      <c r="T67"/>
      <c r="U67"/>
      <c r="V67"/>
      <c r="W67"/>
    </row>
    <row r="68" spans="1:23" x14ac:dyDescent="0.3">
      <c r="A68" s="54" t="str">
        <f t="shared" si="1"/>
        <v>Mensajeria</v>
      </c>
      <c r="B68" s="55">
        <f>+B53*H58</f>
        <v>300</v>
      </c>
      <c r="C68" s="68"/>
      <c r="G68" s="75"/>
      <c r="H68" s="76"/>
      <c r="I68" s="77"/>
      <c r="Q68" s="9"/>
      <c r="T68" s="9"/>
      <c r="U68" s="9"/>
    </row>
    <row r="69" spans="1:23" x14ac:dyDescent="0.3">
      <c r="A69" s="53" t="s">
        <v>70</v>
      </c>
      <c r="B69" s="58">
        <f>SUM(B59:B66)</f>
        <v>7085.5259999999998</v>
      </c>
      <c r="C69" s="70">
        <f>+B69/B43</f>
        <v>70.855260000000001</v>
      </c>
    </row>
    <row r="70" spans="1:23" x14ac:dyDescent="0.3">
      <c r="C70" s="86">
        <f>+'Cartón 100'!C69</f>
        <v>10.479366000000001</v>
      </c>
      <c r="D70" s="3" t="s">
        <v>109</v>
      </c>
    </row>
    <row r="71" spans="1:23" ht="16.5" x14ac:dyDescent="0.3">
      <c r="C71" s="70">
        <f>SUM(C69:C70)</f>
        <v>81.334626</v>
      </c>
      <c r="D71" s="78" t="s">
        <v>112</v>
      </c>
    </row>
    <row r="72" spans="1:23" x14ac:dyDescent="0.3">
      <c r="A72" s="3"/>
    </row>
    <row r="73" spans="1:23" ht="15" thickBot="1" x14ac:dyDescent="0.35">
      <c r="A73" s="3" t="s">
        <v>86</v>
      </c>
    </row>
    <row r="74" spans="1:23" x14ac:dyDescent="0.3">
      <c r="A74" s="5" t="s">
        <v>87</v>
      </c>
      <c r="B74" s="6"/>
      <c r="C74" s="6"/>
      <c r="D74" s="6"/>
      <c r="E74" s="6"/>
      <c r="F74" s="7"/>
    </row>
    <row r="75" spans="1:23" x14ac:dyDescent="0.3">
      <c r="A75" s="15">
        <f>+F13</f>
        <v>40.4</v>
      </c>
      <c r="B75" s="16">
        <f>+H13</f>
        <v>54</v>
      </c>
      <c r="C75" s="9" t="s">
        <v>88</v>
      </c>
      <c r="D75" s="16" t="s">
        <v>89</v>
      </c>
      <c r="E75" s="9" t="s">
        <v>90</v>
      </c>
      <c r="F75" s="10"/>
    </row>
    <row r="76" spans="1:23" x14ac:dyDescent="0.3">
      <c r="A76" s="15">
        <f>0.404*0.54*C38</f>
        <v>119.98800000000001</v>
      </c>
      <c r="B76" s="79">
        <v>3.8</v>
      </c>
      <c r="C76" s="16">
        <f>+A76*B76</f>
        <v>455.95440000000002</v>
      </c>
      <c r="D76" s="79">
        <v>0</v>
      </c>
      <c r="E76" s="79">
        <f>+C76+D76</f>
        <v>455.95440000000002</v>
      </c>
      <c r="F76" s="80" t="s">
        <v>107</v>
      </c>
    </row>
    <row r="77" spans="1:23" x14ac:dyDescent="0.3">
      <c r="A77" s="8"/>
      <c r="B77" s="18"/>
      <c r="C77" s="81"/>
      <c r="D77" s="16"/>
      <c r="E77" s="83">
        <v>550</v>
      </c>
      <c r="F77" s="84" t="s">
        <v>91</v>
      </c>
    </row>
    <row r="78" spans="1:23" x14ac:dyDescent="0.3">
      <c r="A78" s="15">
        <f>+A75</f>
        <v>40.4</v>
      </c>
      <c r="B78" s="82">
        <f>+B75</f>
        <v>54</v>
      </c>
      <c r="C78" s="79"/>
      <c r="D78" s="79"/>
      <c r="E78" s="79"/>
      <c r="F78" s="80"/>
    </row>
    <row r="79" spans="1:23" x14ac:dyDescent="0.3">
      <c r="A79" s="15">
        <f>0.33*0.94*C38</f>
        <v>170.60999999999999</v>
      </c>
      <c r="B79" s="79">
        <v>3.2</v>
      </c>
      <c r="C79" s="79">
        <f>+A79*B79</f>
        <v>545.952</v>
      </c>
      <c r="D79" s="79">
        <v>400</v>
      </c>
      <c r="E79" s="79">
        <f>+C79+D79</f>
        <v>945.952</v>
      </c>
      <c r="F79" s="80" t="s">
        <v>108</v>
      </c>
    </row>
    <row r="80" spans="1:23" x14ac:dyDescent="0.3">
      <c r="A80" s="8"/>
      <c r="B80" s="9"/>
      <c r="C80" s="9"/>
      <c r="D80" s="16"/>
      <c r="E80" s="83">
        <v>1000</v>
      </c>
      <c r="F80" s="84" t="s">
        <v>91</v>
      </c>
    </row>
    <row r="81" spans="1:18" ht="15" thickBot="1" x14ac:dyDescent="0.35">
      <c r="A81" s="19"/>
      <c r="B81" s="20"/>
      <c r="C81" s="20"/>
      <c r="D81" s="20"/>
      <c r="E81" s="20"/>
      <c r="F81" s="21"/>
      <c r="G81" s="9"/>
    </row>
    <row r="83" spans="1:18" ht="16.5" x14ac:dyDescent="0.3">
      <c r="A83" s="3"/>
      <c r="M83" s="56"/>
      <c r="N83" s="56"/>
      <c r="O83" s="56"/>
      <c r="P83" s="56"/>
      <c r="Q83" s="56"/>
      <c r="R83" s="56"/>
    </row>
  </sheetData>
  <pageMargins left="0.70866141732283472" right="0.70866141732283472" top="0.74803149606299213" bottom="0.74803149606299213" header="0.31496062992125984" footer="0.31496062992125984"/>
  <pageSetup paperSize="9" scale="7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abSelected="1" zoomScale="85" zoomScaleNormal="85" workbookViewId="0">
      <selection activeCell="C6" sqref="C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5703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119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92</v>
      </c>
      <c r="F8" s="3" t="s">
        <v>5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6</v>
      </c>
      <c r="C10" s="1" t="s">
        <v>93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7</v>
      </c>
      <c r="C12" s="11" t="s">
        <v>117</v>
      </c>
      <c r="D12" s="12"/>
      <c r="E12" s="12"/>
      <c r="F12" s="13" t="s">
        <v>8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9</v>
      </c>
      <c r="D13" s="12"/>
      <c r="E13" s="12"/>
      <c r="F13" s="15">
        <f>2+F16+2</f>
        <v>45.8</v>
      </c>
      <c r="G13" s="16" t="s">
        <v>10</v>
      </c>
      <c r="H13" s="17">
        <f>(1.5+H16+1.5)*2</f>
        <v>27.8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2" t="s">
        <v>94</v>
      </c>
      <c r="D14" s="12"/>
      <c r="E14" s="12"/>
      <c r="F14" s="13">
        <v>2</v>
      </c>
      <c r="G14" s="18" t="s">
        <v>11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118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/>
      <c r="D16" s="12"/>
      <c r="E16" s="12"/>
      <c r="F16" s="15">
        <v>41.8</v>
      </c>
      <c r="G16" s="16" t="s">
        <v>10</v>
      </c>
      <c r="H16" s="17">
        <v>10.9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/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12</v>
      </c>
      <c r="C20" s="23" t="s">
        <v>13</v>
      </c>
      <c r="D20" s="3" t="s">
        <v>14</v>
      </c>
      <c r="E20" s="24" t="s">
        <v>15</v>
      </c>
      <c r="F20" s="1" t="s">
        <v>16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17</v>
      </c>
      <c r="C22" s="25">
        <v>70</v>
      </c>
      <c r="D22" s="24" t="s">
        <v>18</v>
      </c>
      <c r="E22" s="26">
        <v>100</v>
      </c>
      <c r="F22" s="27">
        <f>+C22</f>
        <v>70</v>
      </c>
      <c r="G22" s="28" t="s">
        <v>18</v>
      </c>
      <c r="H22" s="28">
        <f>+E22</f>
        <v>100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19</v>
      </c>
      <c r="B23" s="2"/>
      <c r="C23" s="29">
        <f>+F13</f>
        <v>45.8</v>
      </c>
      <c r="D23" s="30" t="s">
        <v>18</v>
      </c>
      <c r="E23" s="29">
        <f>+H13</f>
        <v>27.8</v>
      </c>
      <c r="F23" s="31">
        <f>+E23</f>
        <v>27.8</v>
      </c>
      <c r="G23" s="31" t="s">
        <v>18</v>
      </c>
      <c r="H23" s="31">
        <f>+C23</f>
        <v>45.8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20</v>
      </c>
      <c r="B24" s="33"/>
      <c r="C24" s="34">
        <f>+C22/C23</f>
        <v>1.5283842794759825</v>
      </c>
      <c r="D24" s="35"/>
      <c r="E24" s="34">
        <f>+E22/E23</f>
        <v>3.5971223021582732</v>
      </c>
      <c r="F24" s="34">
        <f>+F22/F23</f>
        <v>2.5179856115107913</v>
      </c>
      <c r="G24" s="35"/>
      <c r="H24" s="34">
        <f>+H22/H23</f>
        <v>2.1834061135371181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21</v>
      </c>
      <c r="B25" s="36"/>
      <c r="C25" s="37"/>
      <c r="D25" s="38">
        <v>3</v>
      </c>
      <c r="E25" s="39"/>
      <c r="F25" s="40"/>
      <c r="G25" s="41">
        <v>4</v>
      </c>
      <c r="H25" s="42" t="s">
        <v>22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23</v>
      </c>
      <c r="B27" s="27" t="s">
        <v>116</v>
      </c>
      <c r="D27" s="43" t="s">
        <v>24</v>
      </c>
      <c r="E27" s="44">
        <v>10</v>
      </c>
      <c r="F27" s="45"/>
      <c r="G27" s="1" t="s">
        <v>25</v>
      </c>
      <c r="H27" s="46">
        <v>0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7" t="s">
        <v>26</v>
      </c>
      <c r="E28" s="44">
        <f>+H27*E27</f>
        <v>0</v>
      </c>
      <c r="H28" s="46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7" t="s">
        <v>27</v>
      </c>
      <c r="E29" s="48">
        <f>+E27-E28</f>
        <v>10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28</v>
      </c>
      <c r="F30" s="23" t="s">
        <v>29</v>
      </c>
      <c r="G30" s="23" t="s">
        <v>29</v>
      </c>
      <c r="H30" s="23" t="s">
        <v>29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30</v>
      </c>
      <c r="E31" s="49">
        <f>+E29</f>
        <v>10</v>
      </c>
      <c r="F31" s="49">
        <v>0</v>
      </c>
      <c r="G31" s="49">
        <v>0</v>
      </c>
      <c r="H31" s="49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31</v>
      </c>
      <c r="E32" s="49">
        <f>+E31*1.15</f>
        <v>11.5</v>
      </c>
      <c r="F32" s="49">
        <v>0</v>
      </c>
      <c r="G32" s="49">
        <v>0</v>
      </c>
      <c r="H32" s="49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32</v>
      </c>
      <c r="F34" s="6" t="s">
        <v>33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34</v>
      </c>
      <c r="C35" s="50">
        <v>4</v>
      </c>
      <c r="D35" s="51" t="s">
        <v>35</v>
      </c>
      <c r="E35" s="19"/>
      <c r="F35" s="20" t="s">
        <v>36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37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38</v>
      </c>
      <c r="B37" s="3"/>
      <c r="C37" s="52">
        <f>+B43/F14</f>
        <v>1125</v>
      </c>
      <c r="D37" s="26">
        <v>300</v>
      </c>
      <c r="F37" s="43" t="s">
        <v>39</v>
      </c>
      <c r="G37" s="25">
        <f>+C37/100</f>
        <v>11.25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40</v>
      </c>
      <c r="C38" s="36">
        <f>+C37+D37</f>
        <v>1425</v>
      </c>
      <c r="F38" s="47" t="s">
        <v>41</v>
      </c>
      <c r="G38" s="50">
        <f>+C38*F14</f>
        <v>2850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42</v>
      </c>
      <c r="C39" s="36">
        <f>+C38/C35</f>
        <v>356.25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7"/>
      <c r="F40" s="47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43</v>
      </c>
      <c r="C41" s="27">
        <f>+C39*C35</f>
        <v>1425</v>
      </c>
      <c r="F41" s="47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44</v>
      </c>
      <c r="B43" s="23">
        <v>2250</v>
      </c>
      <c r="C43" s="2"/>
      <c r="D43" s="27" t="s">
        <v>45</v>
      </c>
      <c r="E43" s="27" t="s">
        <v>46</v>
      </c>
      <c r="F43" s="27" t="s">
        <v>47</v>
      </c>
      <c r="G43" s="27" t="s">
        <v>48</v>
      </c>
      <c r="H43" s="27" t="s">
        <v>49</v>
      </c>
      <c r="Q43" s="9"/>
      <c r="R43" s="9"/>
    </row>
    <row r="44" spans="1:19" x14ac:dyDescent="0.3">
      <c r="A44" s="53" t="s">
        <v>50</v>
      </c>
      <c r="B44" s="54"/>
      <c r="C44" s="2"/>
      <c r="D44" s="23">
        <v>1</v>
      </c>
      <c r="E44" s="23">
        <v>1</v>
      </c>
      <c r="F44" s="23" t="s">
        <v>51</v>
      </c>
      <c r="G44" s="32">
        <v>295</v>
      </c>
      <c r="H44" s="32">
        <f t="shared" ref="H44:H54" si="0">+(D44*E44)*G44</f>
        <v>295</v>
      </c>
      <c r="Q44" s="9"/>
      <c r="R44" s="9"/>
    </row>
    <row r="45" spans="1:19" x14ac:dyDescent="0.3">
      <c r="A45" s="54" t="s">
        <v>52</v>
      </c>
      <c r="B45" s="55">
        <f>+E31*C39</f>
        <v>3562.5</v>
      </c>
      <c r="C45" s="2"/>
      <c r="D45" s="23">
        <v>1</v>
      </c>
      <c r="E45" s="23">
        <v>23</v>
      </c>
      <c r="F45" s="23" t="s">
        <v>53</v>
      </c>
      <c r="G45" s="32">
        <v>140</v>
      </c>
      <c r="H45" s="32">
        <f t="shared" si="0"/>
        <v>3220</v>
      </c>
      <c r="Q45" s="9"/>
      <c r="R45" s="9"/>
    </row>
    <row r="46" spans="1:19" x14ac:dyDescent="0.3">
      <c r="A46" s="54" t="s">
        <v>54</v>
      </c>
      <c r="B46" s="55">
        <f>+H56</f>
        <v>4150</v>
      </c>
      <c r="C46" s="2"/>
      <c r="D46" s="23">
        <v>0</v>
      </c>
      <c r="E46" s="23">
        <v>0</v>
      </c>
      <c r="F46" s="23" t="s">
        <v>55</v>
      </c>
      <c r="G46" s="32">
        <v>400</v>
      </c>
      <c r="H46" s="32">
        <f t="shared" si="0"/>
        <v>0</v>
      </c>
      <c r="Q46" s="9"/>
      <c r="R46" s="9"/>
    </row>
    <row r="47" spans="1:19" ht="16.5" x14ac:dyDescent="0.3">
      <c r="A47" s="54" t="s">
        <v>56</v>
      </c>
      <c r="B47" s="55">
        <v>0</v>
      </c>
      <c r="C47" s="2"/>
      <c r="D47" s="23">
        <v>0</v>
      </c>
      <c r="E47" s="23">
        <v>0</v>
      </c>
      <c r="F47" s="23" t="s">
        <v>57</v>
      </c>
      <c r="G47" s="32">
        <v>0.15</v>
      </c>
      <c r="H47" s="32">
        <f t="shared" si="0"/>
        <v>0</v>
      </c>
      <c r="I47" s="56"/>
      <c r="Q47" s="9"/>
      <c r="R47" s="9"/>
    </row>
    <row r="48" spans="1:19" x14ac:dyDescent="0.3">
      <c r="A48" s="54" t="s">
        <v>58</v>
      </c>
      <c r="B48" s="55">
        <v>0</v>
      </c>
      <c r="C48" s="2"/>
      <c r="D48" s="23">
        <v>0</v>
      </c>
      <c r="E48" s="23">
        <v>0</v>
      </c>
      <c r="F48" s="23" t="s">
        <v>115</v>
      </c>
      <c r="G48" s="32">
        <v>0.5</v>
      </c>
      <c r="H48" s="32">
        <f t="shared" si="0"/>
        <v>0</v>
      </c>
      <c r="Q48" s="9"/>
      <c r="R48" s="9"/>
    </row>
    <row r="49" spans="1:23" x14ac:dyDescent="0.3">
      <c r="A49" s="54" t="s">
        <v>60</v>
      </c>
      <c r="B49" s="55">
        <v>800</v>
      </c>
      <c r="C49" s="2"/>
      <c r="D49" s="23">
        <v>1</v>
      </c>
      <c r="E49" s="23">
        <v>1</v>
      </c>
      <c r="F49" s="23" t="s">
        <v>59</v>
      </c>
      <c r="G49" s="32">
        <v>200</v>
      </c>
      <c r="H49" s="32">
        <f t="shared" si="0"/>
        <v>200</v>
      </c>
      <c r="I49" s="32">
        <f>+(B69/100)*2</f>
        <v>271.9375</v>
      </c>
      <c r="Q49" s="9"/>
      <c r="R49" s="9"/>
    </row>
    <row r="50" spans="1:23" ht="16.5" x14ac:dyDescent="0.3">
      <c r="A50" s="57" t="s">
        <v>62</v>
      </c>
      <c r="B50" s="55">
        <v>0</v>
      </c>
      <c r="C50" s="2"/>
      <c r="D50" s="23">
        <v>1</v>
      </c>
      <c r="E50" s="23">
        <v>1</v>
      </c>
      <c r="F50" s="23" t="s">
        <v>61</v>
      </c>
      <c r="G50" s="32">
        <v>145</v>
      </c>
      <c r="H50" s="32">
        <f t="shared" si="0"/>
        <v>145</v>
      </c>
      <c r="I50" s="56"/>
      <c r="Q50" s="9"/>
      <c r="R50" s="9"/>
    </row>
    <row r="51" spans="1:23" x14ac:dyDescent="0.3">
      <c r="A51" s="57" t="s">
        <v>114</v>
      </c>
      <c r="B51" s="55">
        <v>0</v>
      </c>
      <c r="D51" s="23">
        <v>1</v>
      </c>
      <c r="E51" s="23">
        <v>2</v>
      </c>
      <c r="F51" s="23" t="s">
        <v>63</v>
      </c>
      <c r="G51" s="32">
        <v>145</v>
      </c>
      <c r="H51" s="32">
        <f t="shared" si="0"/>
        <v>290</v>
      </c>
      <c r="Q51" s="9"/>
      <c r="R51" s="9"/>
    </row>
    <row r="52" spans="1:23" x14ac:dyDescent="0.3">
      <c r="A52" s="57" t="s">
        <v>66</v>
      </c>
      <c r="B52" s="55">
        <v>200</v>
      </c>
      <c r="C52" s="24"/>
      <c r="D52" s="23">
        <v>1</v>
      </c>
      <c r="E52" s="23">
        <v>0</v>
      </c>
      <c r="F52" s="23" t="s">
        <v>67</v>
      </c>
      <c r="G52" s="32">
        <v>4</v>
      </c>
      <c r="H52" s="32">
        <f t="shared" si="0"/>
        <v>0</v>
      </c>
    </row>
    <row r="53" spans="1:23" x14ac:dyDescent="0.3">
      <c r="A53" s="57" t="s">
        <v>68</v>
      </c>
      <c r="B53" s="55">
        <v>200</v>
      </c>
      <c r="D53" s="23">
        <v>0</v>
      </c>
      <c r="E53" s="23">
        <v>0</v>
      </c>
      <c r="F53" s="23" t="s">
        <v>69</v>
      </c>
      <c r="G53" s="32">
        <v>0.5</v>
      </c>
      <c r="H53" s="32">
        <f t="shared" si="0"/>
        <v>0</v>
      </c>
    </row>
    <row r="54" spans="1:23" ht="15.75" x14ac:dyDescent="0.3">
      <c r="A54" s="53" t="s">
        <v>70</v>
      </c>
      <c r="B54" s="58">
        <f>SUM(B45:B53)</f>
        <v>8912.5</v>
      </c>
      <c r="C54" s="2"/>
      <c r="D54" s="23">
        <v>0</v>
      </c>
      <c r="E54" s="23">
        <v>0</v>
      </c>
      <c r="F54" s="2" t="s">
        <v>71</v>
      </c>
      <c r="G54" s="32">
        <v>0</v>
      </c>
      <c r="H54" s="32">
        <f t="shared" si="0"/>
        <v>0</v>
      </c>
      <c r="Q54"/>
      <c r="R54"/>
      <c r="S54"/>
      <c r="T54"/>
      <c r="U54"/>
      <c r="V54"/>
      <c r="W54"/>
    </row>
    <row r="55" spans="1:23" ht="15.75" x14ac:dyDescent="0.3">
      <c r="A55" s="59"/>
      <c r="B55" s="60">
        <f>+B54/B43</f>
        <v>3.9611111111111112</v>
      </c>
      <c r="C55" s="61" t="s">
        <v>72</v>
      </c>
      <c r="D55" s="23"/>
      <c r="E55" s="23"/>
      <c r="F55" s="2"/>
      <c r="G55" s="2"/>
      <c r="H55" s="32">
        <f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2" t="s">
        <v>73</v>
      </c>
      <c r="H56" s="60">
        <f>SUM(H44:H55)</f>
        <v>4150</v>
      </c>
      <c r="Q56"/>
      <c r="R56"/>
      <c r="S56"/>
      <c r="T56"/>
      <c r="U56"/>
      <c r="V56"/>
      <c r="W56"/>
    </row>
    <row r="57" spans="1:23" ht="15.75" x14ac:dyDescent="0.3">
      <c r="A57" s="22" t="s">
        <v>74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75</v>
      </c>
      <c r="C58" s="27" t="s">
        <v>76</v>
      </c>
      <c r="D58" s="2"/>
      <c r="E58" s="2"/>
      <c r="F58" s="2"/>
      <c r="G58" s="1" t="s">
        <v>77</v>
      </c>
      <c r="H58" s="63">
        <v>1.5</v>
      </c>
      <c r="Q58"/>
      <c r="R58"/>
      <c r="S58"/>
      <c r="T58"/>
      <c r="U58"/>
      <c r="V58"/>
      <c r="W58"/>
    </row>
    <row r="59" spans="1:23" ht="15.75" x14ac:dyDescent="0.3">
      <c r="A59" s="53" t="s">
        <v>78</v>
      </c>
      <c r="B59" s="54"/>
      <c r="C59" s="2"/>
      <c r="D59" s="2"/>
      <c r="E59" s="2"/>
      <c r="F59" s="2"/>
      <c r="G59" s="1" t="s">
        <v>79</v>
      </c>
      <c r="H59" s="63">
        <v>1.8</v>
      </c>
      <c r="Q59"/>
      <c r="R59"/>
      <c r="S59"/>
      <c r="T59"/>
      <c r="U59"/>
      <c r="V59"/>
      <c r="W59"/>
    </row>
    <row r="60" spans="1:23" ht="15.75" x14ac:dyDescent="0.3">
      <c r="A60" s="54" t="s">
        <v>52</v>
      </c>
      <c r="B60" s="55">
        <f>+E32*C39</f>
        <v>4096.875</v>
      </c>
      <c r="C60" s="65"/>
      <c r="G60" s="3" t="s">
        <v>79</v>
      </c>
      <c r="H60" s="64">
        <v>2</v>
      </c>
      <c r="Q60"/>
      <c r="R60"/>
      <c r="S60"/>
      <c r="T60"/>
      <c r="U60"/>
      <c r="V60"/>
      <c r="W60"/>
    </row>
    <row r="61" spans="1:23" ht="15.75" x14ac:dyDescent="0.3">
      <c r="A61" s="54" t="s">
        <v>54</v>
      </c>
      <c r="B61" s="55">
        <f>+H56*H60</f>
        <v>8300</v>
      </c>
      <c r="C61" s="65"/>
      <c r="G61" s="3" t="s">
        <v>80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4" t="str">
        <f t="shared" ref="A62:A68" si="1">+A47</f>
        <v>Prueba de color</v>
      </c>
      <c r="B62" s="55">
        <f>+B47*H58</f>
        <v>0</v>
      </c>
      <c r="C62" s="65"/>
      <c r="Q62"/>
      <c r="R62"/>
      <c r="S62"/>
      <c r="T62"/>
      <c r="U62"/>
      <c r="V62"/>
      <c r="W62"/>
    </row>
    <row r="63" spans="1:23" ht="15.75" x14ac:dyDescent="0.3">
      <c r="A63" s="54" t="str">
        <f t="shared" si="1"/>
        <v>Remache</v>
      </c>
      <c r="B63" s="55">
        <f>+B48*H58</f>
        <v>0</v>
      </c>
      <c r="C63" s="65"/>
      <c r="Q63"/>
      <c r="R63"/>
      <c r="S63"/>
      <c r="T63"/>
      <c r="U63"/>
      <c r="V63"/>
      <c r="W63"/>
    </row>
    <row r="64" spans="1:23" ht="15.75" x14ac:dyDescent="0.3">
      <c r="A64" s="54" t="str">
        <f t="shared" si="1"/>
        <v>Tabla Suaje</v>
      </c>
      <c r="B64" s="55">
        <f>+B49*H58</f>
        <v>1200</v>
      </c>
      <c r="C64" s="65"/>
      <c r="F64" s="66" t="s">
        <v>81</v>
      </c>
      <c r="G64" s="34">
        <f>+B55</f>
        <v>3.9611111111111112</v>
      </c>
      <c r="H64" s="67">
        <f>+G64*B43</f>
        <v>8912.5</v>
      </c>
      <c r="Q64"/>
      <c r="R64"/>
      <c r="S64"/>
      <c r="T64"/>
      <c r="U64"/>
      <c r="V64"/>
      <c r="W64"/>
    </row>
    <row r="65" spans="1:23" ht="15.75" x14ac:dyDescent="0.3">
      <c r="A65" s="54" t="str">
        <f t="shared" si="1"/>
        <v>Base</v>
      </c>
      <c r="B65" s="55">
        <f>+B50*H58</f>
        <v>0</v>
      </c>
      <c r="C65" s="65"/>
      <c r="F65" s="66" t="s">
        <v>82</v>
      </c>
      <c r="G65" s="34">
        <f>+C69</f>
        <v>6.0430555555555552</v>
      </c>
      <c r="H65" s="67">
        <f>+G65*B43</f>
        <v>13596.875</v>
      </c>
      <c r="Q65"/>
      <c r="R65"/>
      <c r="S65"/>
      <c r="T65"/>
      <c r="U65"/>
      <c r="V65"/>
      <c r="W65"/>
    </row>
    <row r="66" spans="1:23" ht="15.75" x14ac:dyDescent="0.3">
      <c r="A66" s="54" t="str">
        <f t="shared" si="1"/>
        <v>Resorte</v>
      </c>
      <c r="B66" s="55">
        <v>0</v>
      </c>
      <c r="C66" s="68"/>
      <c r="F66" s="69" t="s">
        <v>83</v>
      </c>
      <c r="G66" s="70">
        <f>+G65-G64</f>
        <v>2.0819444444444439</v>
      </c>
      <c r="H66" s="71">
        <f>+G66*B43</f>
        <v>4684.3749999999991</v>
      </c>
      <c r="Q66"/>
      <c r="R66"/>
      <c r="S66"/>
      <c r="T66"/>
      <c r="U66"/>
      <c r="V66"/>
      <c r="W66"/>
    </row>
    <row r="67" spans="1:23" ht="16.5" x14ac:dyDescent="0.3">
      <c r="A67" s="54" t="str">
        <f t="shared" si="1"/>
        <v>Empaque</v>
      </c>
      <c r="B67" s="55">
        <f>+B52*H58</f>
        <v>300</v>
      </c>
      <c r="C67" s="68"/>
      <c r="F67" s="72"/>
      <c r="G67" s="73" t="s">
        <v>113</v>
      </c>
      <c r="H67" s="74">
        <f>+(B69/100)*2.5</f>
        <v>339.921875</v>
      </c>
      <c r="Q67"/>
      <c r="R67"/>
      <c r="S67"/>
      <c r="T67"/>
      <c r="U67"/>
      <c r="V67"/>
      <c r="W67"/>
    </row>
    <row r="68" spans="1:23" x14ac:dyDescent="0.3">
      <c r="A68" s="54" t="str">
        <f t="shared" si="1"/>
        <v>Mensajeria</v>
      </c>
      <c r="B68" s="55">
        <f>+B53*H58</f>
        <v>300</v>
      </c>
      <c r="C68" s="68"/>
      <c r="G68" s="75"/>
      <c r="H68" s="76"/>
      <c r="I68" s="77"/>
      <c r="Q68" s="9"/>
      <c r="T68" s="9"/>
      <c r="U68" s="9"/>
    </row>
    <row r="69" spans="1:23" ht="16.5" x14ac:dyDescent="0.3">
      <c r="A69" s="53" t="s">
        <v>70</v>
      </c>
      <c r="B69" s="58">
        <f>SUM(B59:B66)</f>
        <v>13596.875</v>
      </c>
      <c r="C69" s="70">
        <f>+B69/B43</f>
        <v>6.0430555555555552</v>
      </c>
      <c r="D69" s="78"/>
    </row>
    <row r="72" spans="1:23" ht="16.5" x14ac:dyDescent="0.3">
      <c r="C72" s="56"/>
      <c r="D72" s="56"/>
      <c r="E72" s="56"/>
    </row>
  </sheetData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Cartón 100</vt:lpstr>
      <vt:lpstr>Pizarron 100</vt:lpstr>
      <vt:lpstr>LENTES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2017-03-09T20:30:08Z</cp:lastPrinted>
  <dcterms:created xsi:type="dcterms:W3CDTF">2017-03-09T19:59:06Z</dcterms:created>
  <dcterms:modified xsi:type="dcterms:W3CDTF">2017-05-22T20:32:34Z</dcterms:modified>
</cp:coreProperties>
</file>