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255" windowWidth="20115" windowHeight="8010" activeTab="2"/>
  </bookViews>
  <sheets>
    <sheet name="Bolsa Mini 500" sheetId="5" r:id="rId1"/>
    <sheet name="Bolsa Med 500 " sheetId="7" r:id="rId2"/>
    <sheet name="Bolsa Med 500  suaje nuev" sheetId="8" r:id="rId3"/>
  </sheets>
  <calcPr calcId="145621"/>
</workbook>
</file>

<file path=xl/calcChain.xml><?xml version="1.0" encoding="utf-8"?>
<calcChain xmlns="http://schemas.openxmlformats.org/spreadsheetml/2006/main">
  <c r="B47" i="7" l="1"/>
  <c r="A75" i="7" l="1"/>
  <c r="H45" i="7"/>
  <c r="H44" i="7"/>
  <c r="H43" i="7"/>
  <c r="F21" i="7"/>
  <c r="B47" i="5"/>
  <c r="A75" i="5"/>
  <c r="B47" i="8" l="1"/>
  <c r="F15" i="8"/>
  <c r="H15" i="8"/>
  <c r="D89" i="8"/>
  <c r="C89" i="8" s="1"/>
  <c r="C92" i="8" s="1"/>
  <c r="C88" i="8"/>
  <c r="B75" i="8"/>
  <c r="B67" i="8"/>
  <c r="A67" i="8"/>
  <c r="B66" i="8"/>
  <c r="A66" i="8"/>
  <c r="A65" i="8"/>
  <c r="A64" i="8"/>
  <c r="B63" i="8"/>
  <c r="A63" i="8"/>
  <c r="H53" i="8"/>
  <c r="H51" i="8"/>
  <c r="H50" i="8"/>
  <c r="H49" i="8"/>
  <c r="H48" i="8"/>
  <c r="B48" i="8"/>
  <c r="B64" i="8" s="1"/>
  <c r="H47" i="8"/>
  <c r="E46" i="8"/>
  <c r="H46" i="8" s="1"/>
  <c r="H45" i="8"/>
  <c r="H44" i="8"/>
  <c r="H43" i="8"/>
  <c r="G36" i="8"/>
  <c r="C36" i="8"/>
  <c r="C37" i="8" s="1"/>
  <c r="E28" i="8"/>
  <c r="E30" i="8" s="1"/>
  <c r="E27" i="8"/>
  <c r="H21" i="8"/>
  <c r="F21" i="8"/>
  <c r="H12" i="8"/>
  <c r="B74" i="8" s="1"/>
  <c r="B77" i="8" s="1"/>
  <c r="F12" i="8"/>
  <c r="C22" i="8" s="1"/>
  <c r="B48" i="7"/>
  <c r="H51" i="7"/>
  <c r="H50" i="7"/>
  <c r="H49" i="7"/>
  <c r="H48" i="7"/>
  <c r="H47" i="7"/>
  <c r="H46" i="7"/>
  <c r="E46" i="7"/>
  <c r="H46" i="5"/>
  <c r="H45" i="5"/>
  <c r="H44" i="5"/>
  <c r="F12" i="7"/>
  <c r="H12" i="7"/>
  <c r="D89" i="7"/>
  <c r="C89" i="7" s="1"/>
  <c r="C92" i="7" s="1"/>
  <c r="C88" i="7"/>
  <c r="B67" i="7"/>
  <c r="A67" i="7"/>
  <c r="B66" i="7"/>
  <c r="A66" i="7"/>
  <c r="A65" i="7"/>
  <c r="B64" i="7"/>
  <c r="A64" i="7"/>
  <c r="A63" i="7"/>
  <c r="H53" i="7"/>
  <c r="B63" i="7"/>
  <c r="C36" i="7"/>
  <c r="C37" i="7" s="1"/>
  <c r="E27" i="7"/>
  <c r="E28" i="7" s="1"/>
  <c r="E30" i="7" s="1"/>
  <c r="H21" i="7"/>
  <c r="B74" i="7"/>
  <c r="B77" i="7" s="1"/>
  <c r="C22" i="7"/>
  <c r="H12" i="5"/>
  <c r="F12" i="5"/>
  <c r="F21" i="5"/>
  <c r="C23" i="8" l="1"/>
  <c r="H22" i="8"/>
  <c r="C38" i="8"/>
  <c r="A75" i="8"/>
  <c r="C75" i="8" s="1"/>
  <c r="E75" i="8" s="1"/>
  <c r="G37" i="8"/>
  <c r="H23" i="8"/>
  <c r="B44" i="8"/>
  <c r="E31" i="8"/>
  <c r="B61" i="8" s="1"/>
  <c r="D96" i="8"/>
  <c r="D97" i="8" s="1"/>
  <c r="C96" i="8"/>
  <c r="E22" i="8"/>
  <c r="A74" i="8"/>
  <c r="A77" i="8" s="1"/>
  <c r="C23" i="7"/>
  <c r="H22" i="7"/>
  <c r="E31" i="7"/>
  <c r="H23" i="7"/>
  <c r="C38" i="7"/>
  <c r="B44" i="7" s="1"/>
  <c r="C75" i="7"/>
  <c r="E75" i="7" s="1"/>
  <c r="G37" i="7"/>
  <c r="D96" i="7"/>
  <c r="D97" i="7" s="1"/>
  <c r="C96" i="7"/>
  <c r="E22" i="7"/>
  <c r="G36" i="7"/>
  <c r="A74" i="7"/>
  <c r="A77" i="7" s="1"/>
  <c r="D89" i="5"/>
  <c r="C88" i="5"/>
  <c r="F22" i="8" l="1"/>
  <c r="F23" i="8" s="1"/>
  <c r="E23" i="8"/>
  <c r="B49" i="8"/>
  <c r="C97" i="8"/>
  <c r="B65" i="8" s="1"/>
  <c r="A78" i="8"/>
  <c r="C78" i="8" s="1"/>
  <c r="E78" i="8" s="1"/>
  <c r="C40" i="8"/>
  <c r="E76" i="8"/>
  <c r="G52" i="8"/>
  <c r="H52" i="8" s="1"/>
  <c r="H56" i="8" s="1"/>
  <c r="F22" i="7"/>
  <c r="F23" i="7" s="1"/>
  <c r="E23" i="7"/>
  <c r="B49" i="7"/>
  <c r="C97" i="7"/>
  <c r="B65" i="7" s="1"/>
  <c r="E76" i="7"/>
  <c r="G52" i="7"/>
  <c r="H52" i="7" s="1"/>
  <c r="H56" i="7" s="1"/>
  <c r="A78" i="7"/>
  <c r="C78" i="7" s="1"/>
  <c r="E78" i="7" s="1"/>
  <c r="C40" i="7"/>
  <c r="B61" i="7"/>
  <c r="C89" i="5"/>
  <c r="C92" i="5" s="1"/>
  <c r="C96" i="5" s="1"/>
  <c r="C97" i="5" s="1"/>
  <c r="B62" i="8" l="1"/>
  <c r="B68" i="8" s="1"/>
  <c r="B45" i="8"/>
  <c r="B52" i="8" s="1"/>
  <c r="B54" i="8" s="1"/>
  <c r="H63" i="8" s="1"/>
  <c r="I63" i="8" s="1"/>
  <c r="B62" i="7"/>
  <c r="B68" i="7" s="1"/>
  <c r="B45" i="7"/>
  <c r="B52" i="7" s="1"/>
  <c r="B54" i="7" s="1"/>
  <c r="H63" i="7" s="1"/>
  <c r="I63" i="7" s="1"/>
  <c r="D96" i="5"/>
  <c r="D97" i="5" s="1"/>
  <c r="B65" i="5"/>
  <c r="B49" i="5"/>
  <c r="C68" i="8" l="1"/>
  <c r="H64" i="8" s="1"/>
  <c r="I66" i="8"/>
  <c r="E58" i="8"/>
  <c r="D60" i="8"/>
  <c r="C68" i="7"/>
  <c r="H64" i="7" s="1"/>
  <c r="I66" i="7"/>
  <c r="E58" i="7"/>
  <c r="D60" i="7"/>
  <c r="B67" i="5"/>
  <c r="A67" i="5"/>
  <c r="B66" i="5"/>
  <c r="A66" i="5"/>
  <c r="A65" i="5"/>
  <c r="A64" i="5"/>
  <c r="A63" i="5"/>
  <c r="H53" i="5"/>
  <c r="H51" i="5"/>
  <c r="H50" i="5"/>
  <c r="H49" i="5"/>
  <c r="H48" i="5"/>
  <c r="B64" i="5"/>
  <c r="H47" i="5"/>
  <c r="B63" i="5"/>
  <c r="E46" i="5"/>
  <c r="H43" i="5"/>
  <c r="C36" i="5"/>
  <c r="C37" i="5" s="1"/>
  <c r="E27" i="5"/>
  <c r="E28" i="5" s="1"/>
  <c r="E30" i="5" s="1"/>
  <c r="E31" i="5" s="1"/>
  <c r="H21" i="5"/>
  <c r="B74" i="5"/>
  <c r="B77" i="5" s="1"/>
  <c r="A74" i="5"/>
  <c r="A77" i="5" s="1"/>
  <c r="H65" i="8" l="1"/>
  <c r="I65" i="8" s="1"/>
  <c r="I64" i="8"/>
  <c r="H65" i="7"/>
  <c r="I65" i="7" s="1"/>
  <c r="I64" i="7"/>
  <c r="C22" i="5"/>
  <c r="C23" i="5" s="1"/>
  <c r="G37" i="5"/>
  <c r="C38" i="5"/>
  <c r="C75" i="5"/>
  <c r="E75" i="5" s="1"/>
  <c r="G36" i="5"/>
  <c r="E22" i="5"/>
  <c r="H22" i="5" l="1"/>
  <c r="H23" i="5" s="1"/>
  <c r="E76" i="5"/>
  <c r="G52" i="5"/>
  <c r="H52" i="5" s="1"/>
  <c r="H56" i="5" s="1"/>
  <c r="B45" i="5" s="1"/>
  <c r="C40" i="5"/>
  <c r="A78" i="5"/>
  <c r="C78" i="5" s="1"/>
  <c r="E78" i="5" s="1"/>
  <c r="E23" i="5"/>
  <c r="F22" i="5"/>
  <c r="F23" i="5" s="1"/>
  <c r="B44" i="5"/>
  <c r="B61" i="5"/>
  <c r="B52" i="5" l="1"/>
  <c r="B54" i="5" s="1"/>
  <c r="H63" i="5" s="1"/>
  <c r="I63" i="5" s="1"/>
  <c r="B62" i="5"/>
  <c r="B68" i="5" s="1"/>
  <c r="D60" i="5" l="1"/>
  <c r="I66" i="5"/>
  <c r="E58" i="5"/>
  <c r="C68" i="5"/>
  <c r="H64" i="5" s="1"/>
  <c r="I64" i="5" s="1"/>
  <c r="H65" i="5" l="1"/>
  <c r="I65" i="5" s="1"/>
</calcChain>
</file>

<file path=xl/sharedStrings.xml><?xml version="1.0" encoding="utf-8"?>
<sst xmlns="http://schemas.openxmlformats.org/spreadsheetml/2006/main" count="409" uniqueCount="135">
  <si>
    <t>Observaciones</t>
  </si>
  <si>
    <t xml:space="preserve">Material </t>
  </si>
  <si>
    <t>Presupuesto</t>
  </si>
  <si>
    <t>Elabora</t>
  </si>
  <si>
    <t>Lourdes Velasco</t>
  </si>
  <si>
    <t>Tamaño extendido</t>
  </si>
  <si>
    <t>Fecha</t>
  </si>
  <si>
    <t>Cliente</t>
  </si>
  <si>
    <t>Proyecto</t>
  </si>
  <si>
    <t>Descripción</t>
  </si>
  <si>
    <t>X</t>
  </si>
  <si>
    <t>por tamaño</t>
  </si>
  <si>
    <t>Impresión</t>
  </si>
  <si>
    <t>Papel:</t>
  </si>
  <si>
    <t xml:space="preserve">Color </t>
  </si>
  <si>
    <t>Medida pliego</t>
  </si>
  <si>
    <t xml:space="preserve">X </t>
  </si>
  <si>
    <t>Tamaño Extendido</t>
  </si>
  <si>
    <t xml:space="preserve">Salen por lado </t>
  </si>
  <si>
    <t xml:space="preserve">Tamaños por pliego </t>
  </si>
  <si>
    <t>* calculo manual</t>
  </si>
  <si>
    <t>Proveedor:</t>
  </si>
  <si>
    <t>Precio Lista</t>
  </si>
  <si>
    <t>Monto desc.</t>
  </si>
  <si>
    <t xml:space="preserve">Monto descuento </t>
  </si>
  <si>
    <t>Costo  a Historias en Papel</t>
  </si>
  <si>
    <t>Original</t>
  </si>
  <si>
    <t>Copia</t>
  </si>
  <si>
    <t>costo de compra</t>
  </si>
  <si>
    <t>precio de venta</t>
  </si>
  <si>
    <t>Nota p/offset</t>
  </si>
  <si>
    <t xml:space="preserve">500 piezas siempre de sobrante para correr, </t>
  </si>
  <si>
    <t>Tamaños por pliego</t>
  </si>
  <si>
    <t>* manual</t>
  </si>
  <si>
    <t xml:space="preserve">aun cuando sean menos de 100 tiros. </t>
  </si>
  <si>
    <t>Para correr</t>
  </si>
  <si>
    <t xml:space="preserve">Tamaños requeridos </t>
  </si>
  <si>
    <t xml:space="preserve">Tamaños a correr </t>
  </si>
  <si>
    <t>Pliegos Requeridos</t>
  </si>
  <si>
    <t>Millares a imprimir</t>
  </si>
  <si>
    <t>Cant. Pzas.</t>
  </si>
  <si>
    <t>Tamaños en Total</t>
  </si>
  <si>
    <t>Total Piezas</t>
  </si>
  <si>
    <t>tintas</t>
  </si>
  <si>
    <t>millares a imp</t>
  </si>
  <si>
    <t>concepto</t>
  </si>
  <si>
    <t>$ Millar</t>
  </si>
  <si>
    <t>total</t>
  </si>
  <si>
    <t>area + cantidad de hojas</t>
  </si>
  <si>
    <t xml:space="preserve">Costos </t>
  </si>
  <si>
    <t>Area</t>
  </si>
  <si>
    <t>arreglo</t>
  </si>
  <si>
    <t>total a pagar</t>
  </si>
  <si>
    <t>minimo 500.00</t>
  </si>
  <si>
    <t>Papel</t>
  </si>
  <si>
    <t>Tinta F</t>
  </si>
  <si>
    <t xml:space="preserve">laminado mate </t>
  </si>
  <si>
    <t>pegado</t>
  </si>
  <si>
    <t>arreglo suaje</t>
  </si>
  <si>
    <t>uv brillante a registro</t>
  </si>
  <si>
    <t>suajado</t>
  </si>
  <si>
    <t>minimo 1350.00</t>
  </si>
  <si>
    <t>Mensajeria</t>
  </si>
  <si>
    <t>Listón</t>
  </si>
  <si>
    <t>UV Brillante a regisro</t>
  </si>
  <si>
    <t xml:space="preserve">Colocar liston </t>
  </si>
  <si>
    <t>Total</t>
  </si>
  <si>
    <t>Laminado</t>
  </si>
  <si>
    <t xml:space="preserve">Producto </t>
  </si>
  <si>
    <t>costo unitario</t>
  </si>
  <si>
    <t xml:space="preserve">Costo proceso </t>
  </si>
  <si>
    <t xml:space="preserve">Porcentaje Despacho </t>
  </si>
  <si>
    <t>Tamaño Final</t>
  </si>
  <si>
    <t>PRECIO DE VENTA FINAL</t>
  </si>
  <si>
    <t>Porcentaje Final</t>
  </si>
  <si>
    <t xml:space="preserve">Presentación </t>
  </si>
  <si>
    <t xml:space="preserve">Importe total </t>
  </si>
  <si>
    <t xml:space="preserve">Unitario </t>
  </si>
  <si>
    <t>Cantidad a comprar</t>
  </si>
  <si>
    <t>Precio</t>
  </si>
  <si>
    <t>Urgencia</t>
  </si>
  <si>
    <t xml:space="preserve">Precio por pza. </t>
  </si>
  <si>
    <t>Costo</t>
  </si>
  <si>
    <t>Importe de la compra</t>
  </si>
  <si>
    <t>Precio final</t>
  </si>
  <si>
    <t>Ganancia %</t>
  </si>
  <si>
    <t>Serigrafía F</t>
  </si>
  <si>
    <t>65 rollo con 200 salen 200 bolsas x rollo</t>
  </si>
  <si>
    <t>Empaque</t>
  </si>
  <si>
    <t>17 de noviembre de 2016.</t>
  </si>
  <si>
    <t>satin ancho 3, 1.5 cm $58.00 90 mts</t>
  </si>
  <si>
    <t>popottillo ancho 3, 1.5 cm $33.00 45 mts</t>
  </si>
  <si>
    <t>Partes Adicionales</t>
  </si>
  <si>
    <t>cm</t>
  </si>
  <si>
    <t>Precio por Paquete</t>
  </si>
  <si>
    <t>Suajado</t>
  </si>
  <si>
    <t>Colocado</t>
  </si>
  <si>
    <t>Maquila Armado</t>
  </si>
  <si>
    <t>TT Costo</t>
  </si>
  <si>
    <t>Unitario</t>
  </si>
  <si>
    <t>TT Utilidad</t>
  </si>
  <si>
    <t>Popotillo ancho 3(1.5 cm)</t>
  </si>
  <si>
    <t>Asa Listón</t>
  </si>
  <si>
    <t>Negro</t>
  </si>
  <si>
    <t>cm. (90 mt)</t>
  </si>
  <si>
    <t>LAMINADOS/ UV</t>
  </si>
  <si>
    <t>Utilidad Bruta</t>
  </si>
  <si>
    <t>Jorge confirmo nov 17, 16</t>
  </si>
  <si>
    <t xml:space="preserve">precio venta </t>
  </si>
  <si>
    <t>Bolsas Mini</t>
  </si>
  <si>
    <t>cartulina importación</t>
  </si>
  <si>
    <t>tamaño 22 X  20 X 11 cm.</t>
  </si>
  <si>
    <t>asa de listón especial</t>
  </si>
  <si>
    <t>Loop Feltmark</t>
  </si>
  <si>
    <t>Gypsum</t>
  </si>
  <si>
    <t>216 gr.</t>
  </si>
  <si>
    <t>POCHTECA</t>
  </si>
  <si>
    <t>Refuerzo</t>
  </si>
  <si>
    <t>Bolsas Mediana</t>
  </si>
  <si>
    <t>tamaño 36 X  26 X 19 cm.</t>
  </si>
  <si>
    <t xml:space="preserve">arreglo </t>
  </si>
  <si>
    <t>Refuerzo + Base</t>
  </si>
  <si>
    <t>Tabla + Placa G1+ Prueba de color</t>
  </si>
  <si>
    <t>Azalia Apparel</t>
  </si>
  <si>
    <t xml:space="preserve">grabado en seco </t>
  </si>
  <si>
    <t>tamaño 40 X  29.4 X  17cm.</t>
  </si>
  <si>
    <t>papel couche 250 gr.</t>
  </si>
  <si>
    <t>laminado mate 1 cara</t>
  </si>
  <si>
    <t>LUMEN</t>
  </si>
  <si>
    <t xml:space="preserve">Couche </t>
  </si>
  <si>
    <t>Blanco</t>
  </si>
  <si>
    <t>250 gr.</t>
  </si>
  <si>
    <t>Prueba de color</t>
  </si>
  <si>
    <t>impreso a 2 X 0 tintas offset +</t>
  </si>
  <si>
    <t>NO SE HARA ESTE SUAJE NUEVO!!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</si>
</sst>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b/>
      <sz val="9"/>
      <color theme="1"/>
      <name val="Century Gothic"/>
      <family val="2"/>
    </font>
    <font>
      <sz val="9"/>
      <color rgb="FFFF0000"/>
      <name val="Century Gothic"/>
      <family val="2"/>
    </font>
    <font>
      <sz val="11"/>
      <color theme="1"/>
      <name val="Century Gothic"/>
      <family val="2"/>
    </font>
    <font>
      <b/>
      <sz val="12"/>
      <color rgb="FFFF0000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  <font>
      <b/>
      <sz val="12"/>
      <color theme="0"/>
      <name val="Century Gothic"/>
      <family val="2"/>
    </font>
    <font>
      <b/>
      <sz val="11"/>
      <color theme="0"/>
      <name val="Century Gothic"/>
      <family val="2"/>
    </font>
    <font>
      <b/>
      <sz val="9"/>
      <color rgb="FFFF000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14" applyNumberFormat="0" applyAlignment="0" applyProtection="0"/>
    <xf numFmtId="0" fontId="12" fillId="5" borderId="15" applyNumberFormat="0" applyAlignment="0" applyProtection="0"/>
    <xf numFmtId="0" fontId="13" fillId="6" borderId="0" applyNumberFormat="0" applyBorder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0"/>
    <xf numFmtId="0" fontId="18" fillId="7" borderId="19" applyNumberFormat="0" applyFont="0" applyAlignment="0" applyProtection="0"/>
  </cellStyleXfs>
  <cellXfs count="9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5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" fontId="5" fillId="2" borderId="0" xfId="0" applyNumberFormat="1" applyFont="1" applyFill="1" applyBorder="1" applyAlignment="1">
      <alignment horizontal="left"/>
    </xf>
    <xf numFmtId="0" fontId="2" fillId="2" borderId="0" xfId="0" applyFont="1" applyFill="1"/>
    <xf numFmtId="0" fontId="6" fillId="0" borderId="4" xfId="0" applyFont="1" applyBorder="1"/>
    <xf numFmtId="2" fontId="4" fillId="2" borderId="0" xfId="0" applyNumberFormat="1" applyFont="1" applyFill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Border="1"/>
    <xf numFmtId="2" fontId="4" fillId="2" borderId="0" xfId="0" applyNumberFormat="1" applyFont="1" applyFill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4" fontId="6" fillId="0" borderId="0" xfId="0" applyNumberFormat="1" applyFo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10" xfId="0" applyFont="1" applyFill="1" applyBorder="1" applyAlignment="1">
      <alignment horizontal="center"/>
    </xf>
    <xf numFmtId="2" fontId="7" fillId="0" borderId="0" xfId="0" applyNumberFormat="1" applyFont="1" applyAlignment="1"/>
    <xf numFmtId="0" fontId="2" fillId="0" borderId="0" xfId="0" applyFont="1" applyAlignment="1">
      <alignment horizontal="right"/>
    </xf>
    <xf numFmtId="44" fontId="4" fillId="2" borderId="0" xfId="1" applyFont="1" applyFill="1" applyAlignment="1">
      <alignment horizontal="center"/>
    </xf>
    <xf numFmtId="9" fontId="2" fillId="0" borderId="0" xfId="2" applyFont="1" applyAlignment="1">
      <alignment horizontal="center"/>
    </xf>
    <xf numFmtId="0" fontId="4" fillId="0" borderId="0" xfId="0" applyFont="1" applyAlignment="1">
      <alignment horizontal="right"/>
    </xf>
    <xf numFmtId="44" fontId="5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0" fontId="7" fillId="0" borderId="0" xfId="0" applyFont="1"/>
    <xf numFmtId="0" fontId="5" fillId="2" borderId="0" xfId="0" applyFont="1" applyFill="1" applyAlignment="1">
      <alignment horizontal="center"/>
    </xf>
    <xf numFmtId="0" fontId="5" fillId="0" borderId="11" xfId="0" applyFont="1" applyBorder="1"/>
    <xf numFmtId="0" fontId="4" fillId="0" borderId="11" xfId="0" applyFont="1" applyBorder="1"/>
    <xf numFmtId="2" fontId="4" fillId="0" borderId="11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8" fillId="0" borderId="0" xfId="0" applyFont="1"/>
    <xf numFmtId="0" fontId="2" fillId="0" borderId="11" xfId="0" applyFont="1" applyBorder="1"/>
    <xf numFmtId="2" fontId="5" fillId="0" borderId="11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6" fillId="0" borderId="0" xfId="0" applyFont="1" applyAlignment="1">
      <alignment horizontal="right"/>
    </xf>
    <xf numFmtId="9" fontId="6" fillId="0" borderId="0" xfId="0" applyNumberFormat="1" applyFont="1"/>
    <xf numFmtId="9" fontId="2" fillId="0" borderId="0" xfId="0" applyNumberFormat="1" applyFont="1"/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center"/>
    </xf>
    <xf numFmtId="0" fontId="9" fillId="0" borderId="0" xfId="0" applyFont="1"/>
    <xf numFmtId="0" fontId="6" fillId="0" borderId="5" xfId="0" applyFont="1" applyBorder="1"/>
    <xf numFmtId="0" fontId="2" fillId="0" borderId="12" xfId="0" applyFont="1" applyBorder="1" applyAlignment="1">
      <alignment horizontal="left"/>
    </xf>
    <xf numFmtId="44" fontId="2" fillId="0" borderId="12" xfId="1" applyFont="1" applyBorder="1" applyAlignment="1">
      <alignment horizontal="left"/>
    </xf>
    <xf numFmtId="0" fontId="6" fillId="0" borderId="13" xfId="0" applyFont="1" applyBorder="1"/>
    <xf numFmtId="44" fontId="2" fillId="0" borderId="12" xfId="0" applyNumberFormat="1" applyFont="1" applyBorder="1"/>
    <xf numFmtId="44" fontId="2" fillId="0" borderId="13" xfId="1" applyFont="1" applyBorder="1" applyAlignment="1">
      <alignment horizontal="right"/>
    </xf>
    <xf numFmtId="1" fontId="2" fillId="0" borderId="13" xfId="0" applyNumberFormat="1" applyFont="1" applyBorder="1" applyAlignment="1">
      <alignment horizontal="center"/>
    </xf>
    <xf numFmtId="9" fontId="2" fillId="0" borderId="0" xfId="2" applyFont="1" applyFill="1" applyAlignment="1">
      <alignment horizontal="center"/>
    </xf>
    <xf numFmtId="0" fontId="2" fillId="0" borderId="0" xfId="0" applyFont="1" applyFill="1"/>
    <xf numFmtId="2" fontId="5" fillId="0" borderId="0" xfId="0" applyNumberFormat="1" applyFont="1" applyFill="1" applyBorder="1" applyAlignment="1">
      <alignment horizontal="center"/>
    </xf>
    <xf numFmtId="2" fontId="19" fillId="8" borderId="0" xfId="0" applyNumberFormat="1" applyFont="1" applyFill="1" applyBorder="1" applyAlignment="1">
      <alignment horizontal="center"/>
    </xf>
    <xf numFmtId="2" fontId="5" fillId="3" borderId="0" xfId="0" applyNumberFormat="1" applyFont="1" applyFill="1" applyAlignment="1">
      <alignment horizontal="right"/>
    </xf>
    <xf numFmtId="44" fontId="2" fillId="0" borderId="0" xfId="1" applyFont="1" applyAlignment="1">
      <alignment horizontal="center"/>
    </xf>
    <xf numFmtId="44" fontId="20" fillId="8" borderId="0" xfId="1" applyFont="1" applyFill="1" applyBorder="1"/>
    <xf numFmtId="2" fontId="20" fillId="8" borderId="0" xfId="0" applyNumberFormat="1" applyFont="1" applyFill="1" applyBorder="1" applyAlignment="1">
      <alignment horizontal="right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21" fillId="0" borderId="0" xfId="0" applyFont="1"/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3</xdr:col>
      <xdr:colOff>381001</xdr:colOff>
      <xdr:row>2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812676" cy="4986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3</xdr:col>
      <xdr:colOff>381001</xdr:colOff>
      <xdr:row>2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809875" cy="495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3</xdr:col>
      <xdr:colOff>381001</xdr:colOff>
      <xdr:row>2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809875" cy="495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8"/>
  <sheetViews>
    <sheetView topLeftCell="A68" zoomScale="85" zoomScaleNormal="85" workbookViewId="0">
      <selection activeCell="H90" sqref="H90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4" width="11.42578125" style="1"/>
    <col min="15" max="15" width="20.7109375" style="1" customWidth="1"/>
    <col min="16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  <c r="T1" s="3"/>
      <c r="U1" s="3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A3" s="5"/>
      <c r="J3"/>
      <c r="K3"/>
      <c r="L3"/>
      <c r="M3"/>
      <c r="N3"/>
      <c r="O3"/>
      <c r="P3"/>
      <c r="Q3"/>
      <c r="R3"/>
      <c r="S3"/>
    </row>
    <row r="4" spans="1:21" ht="18.75" x14ac:dyDescent="0.3">
      <c r="A4" s="2" t="s">
        <v>2</v>
      </c>
      <c r="E4" s="5" t="s">
        <v>3</v>
      </c>
      <c r="F4" s="1" t="s">
        <v>4</v>
      </c>
      <c r="J4"/>
      <c r="K4"/>
      <c r="L4"/>
      <c r="M4"/>
      <c r="N4"/>
      <c r="O4"/>
      <c r="P4"/>
      <c r="Q4"/>
      <c r="R4"/>
      <c r="S4"/>
    </row>
    <row r="5" spans="1:21" ht="15.75" x14ac:dyDescent="0.3">
      <c r="J5"/>
      <c r="K5"/>
      <c r="L5"/>
      <c r="M5"/>
      <c r="N5"/>
      <c r="O5"/>
      <c r="P5"/>
      <c r="Q5"/>
      <c r="R5"/>
      <c r="S5"/>
    </row>
    <row r="6" spans="1:21" s="5" customFormat="1" ht="15.75" x14ac:dyDescent="0.3">
      <c r="A6" s="5" t="s">
        <v>6</v>
      </c>
      <c r="C6" s="5" t="s">
        <v>89</v>
      </c>
      <c r="J6"/>
      <c r="K6"/>
      <c r="L6"/>
      <c r="M6"/>
      <c r="N6"/>
      <c r="O6"/>
      <c r="P6"/>
      <c r="Q6"/>
      <c r="R6"/>
      <c r="S6"/>
      <c r="T6" s="1"/>
      <c r="U6" s="1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6.5" thickBot="1" x14ac:dyDescent="0.35">
      <c r="A8" s="5" t="s">
        <v>7</v>
      </c>
      <c r="C8" s="1" t="s">
        <v>123</v>
      </c>
      <c r="F8" s="5" t="s">
        <v>0</v>
      </c>
      <c r="J8"/>
      <c r="K8"/>
      <c r="L8"/>
      <c r="M8"/>
      <c r="N8"/>
      <c r="O8"/>
      <c r="P8"/>
      <c r="Q8"/>
      <c r="R8"/>
      <c r="S8"/>
    </row>
    <row r="9" spans="1:21" ht="15.75" x14ac:dyDescent="0.3">
      <c r="A9" s="5" t="s">
        <v>8</v>
      </c>
      <c r="F9" s="10"/>
      <c r="G9" s="11"/>
      <c r="H9" s="12"/>
      <c r="J9"/>
      <c r="K9"/>
      <c r="L9"/>
      <c r="M9"/>
      <c r="N9"/>
      <c r="O9"/>
      <c r="P9"/>
      <c r="Q9"/>
      <c r="R9"/>
      <c r="S9"/>
    </row>
    <row r="10" spans="1:21" ht="15.75" x14ac:dyDescent="0.3">
      <c r="A10" s="5"/>
      <c r="F10" s="6"/>
      <c r="G10" s="7"/>
      <c r="H10" s="8"/>
      <c r="J10"/>
      <c r="K10"/>
      <c r="L10"/>
      <c r="M10"/>
      <c r="N10"/>
      <c r="O10"/>
      <c r="P10"/>
      <c r="Q10"/>
      <c r="R10"/>
      <c r="S10"/>
    </row>
    <row r="11" spans="1:21" ht="15.75" x14ac:dyDescent="0.3">
      <c r="A11" s="5" t="s">
        <v>9</v>
      </c>
      <c r="C11" s="16" t="s">
        <v>109</v>
      </c>
      <c r="D11" s="17"/>
      <c r="E11" s="17"/>
      <c r="F11" s="18" t="s">
        <v>5</v>
      </c>
      <c r="G11" s="7"/>
      <c r="H11" s="8"/>
      <c r="J11"/>
      <c r="K11"/>
      <c r="L11"/>
      <c r="M11"/>
      <c r="N11"/>
      <c r="O11"/>
      <c r="P11"/>
      <c r="Q11"/>
      <c r="R11"/>
      <c r="S11"/>
    </row>
    <row r="12" spans="1:21" ht="15.75" x14ac:dyDescent="0.3">
      <c r="C12" s="19" t="s">
        <v>126</v>
      </c>
      <c r="D12" s="17"/>
      <c r="E12" s="17"/>
      <c r="F12" s="20">
        <f>+F15</f>
        <v>69</v>
      </c>
      <c r="G12" s="21" t="s">
        <v>10</v>
      </c>
      <c r="H12" s="22">
        <f>+H15+0</f>
        <v>30.5</v>
      </c>
      <c r="J12"/>
      <c r="K12"/>
      <c r="L12"/>
      <c r="M12"/>
      <c r="N12"/>
      <c r="O12"/>
      <c r="P12"/>
      <c r="Q12"/>
      <c r="R12"/>
      <c r="S12"/>
    </row>
    <row r="13" spans="1:21" ht="15.75" x14ac:dyDescent="0.3">
      <c r="C13" s="19" t="s">
        <v>111</v>
      </c>
      <c r="D13" s="17"/>
      <c r="E13" s="17"/>
      <c r="F13" s="18">
        <v>1</v>
      </c>
      <c r="G13" s="23" t="s">
        <v>11</v>
      </c>
      <c r="H13" s="8"/>
      <c r="J13"/>
      <c r="K13"/>
      <c r="L13"/>
      <c r="M13"/>
      <c r="N13"/>
      <c r="O13"/>
      <c r="P13"/>
      <c r="Q13"/>
      <c r="R13"/>
      <c r="S13"/>
    </row>
    <row r="14" spans="1:21" ht="15.75" x14ac:dyDescent="0.3">
      <c r="C14" s="17" t="s">
        <v>133</v>
      </c>
      <c r="D14" s="17"/>
      <c r="E14" s="17"/>
      <c r="F14" s="6"/>
      <c r="G14" s="7"/>
      <c r="H14" s="8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C15" s="17" t="s">
        <v>127</v>
      </c>
      <c r="D15" s="17"/>
      <c r="E15" s="17"/>
      <c r="F15" s="20">
        <v>69</v>
      </c>
      <c r="G15" s="21" t="s">
        <v>10</v>
      </c>
      <c r="H15" s="22">
        <v>30.5</v>
      </c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7" t="s">
        <v>112</v>
      </c>
      <c r="D16" s="17"/>
      <c r="E16" s="17"/>
      <c r="F16" s="18">
        <v>1</v>
      </c>
      <c r="G16" s="23" t="s">
        <v>11</v>
      </c>
      <c r="H16" s="8"/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7"/>
      <c r="D17" s="17"/>
      <c r="E17" s="17"/>
      <c r="F17" s="6"/>
      <c r="G17" s="7"/>
      <c r="H17" s="8"/>
      <c r="J17"/>
      <c r="K17"/>
      <c r="L17"/>
      <c r="M17"/>
      <c r="N17"/>
      <c r="O17"/>
      <c r="P17"/>
      <c r="Q17"/>
      <c r="R17"/>
      <c r="S17"/>
    </row>
    <row r="18" spans="1:19" ht="16.5" thickBot="1" x14ac:dyDescent="0.35">
      <c r="C18" s="17"/>
      <c r="D18" s="17"/>
      <c r="E18" s="17"/>
      <c r="F18" s="13"/>
      <c r="G18" s="14"/>
      <c r="H18" s="15"/>
      <c r="J18"/>
      <c r="K18"/>
      <c r="L18"/>
      <c r="M18"/>
      <c r="N18"/>
      <c r="O18"/>
      <c r="P18"/>
      <c r="Q18"/>
      <c r="R18"/>
      <c r="S18"/>
    </row>
    <row r="19" spans="1:19" ht="15.75" x14ac:dyDescent="0.3">
      <c r="A19" s="4" t="s">
        <v>13</v>
      </c>
      <c r="C19" s="25" t="s">
        <v>129</v>
      </c>
      <c r="D19" s="5" t="s">
        <v>14</v>
      </c>
      <c r="E19" s="26" t="s">
        <v>130</v>
      </c>
      <c r="F19" s="1" t="s">
        <v>131</v>
      </c>
      <c r="J19"/>
      <c r="K19"/>
      <c r="L19"/>
      <c r="M19"/>
      <c r="N19"/>
      <c r="O19"/>
      <c r="P19"/>
      <c r="Q19"/>
      <c r="R19"/>
      <c r="S19"/>
    </row>
    <row r="20" spans="1:19" ht="15.75" x14ac:dyDescent="0.3">
      <c r="J20"/>
      <c r="K20"/>
      <c r="L20"/>
      <c r="M20"/>
      <c r="N20"/>
      <c r="O20"/>
      <c r="P20"/>
      <c r="Q20"/>
      <c r="R20"/>
      <c r="S20"/>
    </row>
    <row r="21" spans="1:19" ht="15.75" x14ac:dyDescent="0.3">
      <c r="A21" s="4" t="s">
        <v>15</v>
      </c>
      <c r="C21" s="27">
        <v>70</v>
      </c>
      <c r="D21" s="26" t="s">
        <v>16</v>
      </c>
      <c r="E21" s="28">
        <v>95</v>
      </c>
      <c r="F21" s="29">
        <f>+C21</f>
        <v>70</v>
      </c>
      <c r="G21" s="30" t="s">
        <v>16</v>
      </c>
      <c r="H21" s="30">
        <f>+E21</f>
        <v>95</v>
      </c>
      <c r="J21"/>
      <c r="K21"/>
      <c r="L21"/>
      <c r="M21"/>
      <c r="N21"/>
      <c r="O21"/>
      <c r="P21"/>
      <c r="Q21"/>
      <c r="R21"/>
      <c r="S21"/>
    </row>
    <row r="22" spans="1:19" ht="15.75" x14ac:dyDescent="0.3">
      <c r="A22" s="4" t="s">
        <v>17</v>
      </c>
      <c r="B22" s="3"/>
      <c r="C22" s="31">
        <f>+F12</f>
        <v>69</v>
      </c>
      <c r="D22" s="32" t="s">
        <v>16</v>
      </c>
      <c r="E22" s="31">
        <f>+H12</f>
        <v>30.5</v>
      </c>
      <c r="F22" s="33">
        <f>+E22</f>
        <v>30.5</v>
      </c>
      <c r="G22" s="33" t="s">
        <v>16</v>
      </c>
      <c r="H22" s="33">
        <f>+C22</f>
        <v>69</v>
      </c>
      <c r="I22" s="34"/>
      <c r="J22"/>
      <c r="K22"/>
      <c r="L22"/>
      <c r="M22"/>
      <c r="N22"/>
      <c r="O22"/>
      <c r="P22"/>
      <c r="Q22"/>
      <c r="R22"/>
      <c r="S22"/>
    </row>
    <row r="23" spans="1:19" ht="16.5" thickBot="1" x14ac:dyDescent="0.35">
      <c r="A23" s="3" t="s">
        <v>18</v>
      </c>
      <c r="B23" s="35"/>
      <c r="C23" s="36">
        <f>+C21/C22</f>
        <v>1.0144927536231885</v>
      </c>
      <c r="D23" s="37"/>
      <c r="E23" s="36">
        <f>+E21/E22</f>
        <v>3.1147540983606556</v>
      </c>
      <c r="F23" s="36">
        <f>+F21/F22</f>
        <v>2.2950819672131146</v>
      </c>
      <c r="G23" s="37"/>
      <c r="H23" s="36">
        <f>+H21/H22</f>
        <v>1.3768115942028984</v>
      </c>
      <c r="I23" s="34"/>
      <c r="J23"/>
      <c r="K23"/>
      <c r="L23"/>
      <c r="M23"/>
      <c r="N23"/>
      <c r="O23"/>
      <c r="P23"/>
      <c r="Q23"/>
      <c r="R23"/>
      <c r="S23"/>
    </row>
    <row r="24" spans="1:19" ht="16.5" thickBot="1" x14ac:dyDescent="0.35">
      <c r="A24" s="3" t="s">
        <v>19</v>
      </c>
      <c r="B24" s="38"/>
      <c r="C24" s="39"/>
      <c r="D24" s="40">
        <v>3</v>
      </c>
      <c r="E24" s="41"/>
      <c r="F24" s="42"/>
      <c r="G24" s="43">
        <v>2</v>
      </c>
      <c r="H24" s="44" t="s">
        <v>20</v>
      </c>
      <c r="J24"/>
      <c r="K24"/>
      <c r="L24"/>
      <c r="M24"/>
      <c r="N24"/>
      <c r="O24"/>
      <c r="P24"/>
      <c r="Q24"/>
      <c r="R24"/>
      <c r="S24"/>
    </row>
    <row r="25" spans="1:19" ht="15.75" x14ac:dyDescent="0.3">
      <c r="A25" s="3"/>
      <c r="B25" s="25"/>
      <c r="C25" s="34"/>
      <c r="G25" s="45"/>
      <c r="H25" s="34"/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29" t="s">
        <v>21</v>
      </c>
      <c r="B26" s="29" t="s">
        <v>128</v>
      </c>
      <c r="D26" s="45" t="s">
        <v>22</v>
      </c>
      <c r="E26" s="46">
        <v>6.1870000000000003</v>
      </c>
      <c r="G26" s="1" t="s">
        <v>23</v>
      </c>
      <c r="H26" s="47">
        <v>0.5</v>
      </c>
      <c r="J26"/>
      <c r="K26"/>
      <c r="L26"/>
      <c r="M26"/>
      <c r="N26"/>
      <c r="O26"/>
      <c r="P26"/>
      <c r="Q26"/>
      <c r="R26"/>
      <c r="S26"/>
    </row>
    <row r="27" spans="1:19" ht="15.75" x14ac:dyDescent="0.3">
      <c r="A27" s="3"/>
      <c r="B27" s="3"/>
      <c r="C27" s="3"/>
      <c r="D27" s="48" t="s">
        <v>24</v>
      </c>
      <c r="E27" s="46">
        <f>+H26*E26</f>
        <v>3.0935000000000001</v>
      </c>
      <c r="H27" s="47"/>
      <c r="I27" s="34"/>
      <c r="J27"/>
      <c r="K27"/>
      <c r="L27"/>
      <c r="M27"/>
      <c r="N27"/>
      <c r="O27"/>
      <c r="P27"/>
      <c r="Q27"/>
      <c r="R27"/>
      <c r="S27"/>
    </row>
    <row r="28" spans="1:19" ht="15.75" x14ac:dyDescent="0.3">
      <c r="D28" s="48" t="s">
        <v>25</v>
      </c>
      <c r="E28" s="49">
        <f>+E26-E27</f>
        <v>3.0935000000000001</v>
      </c>
      <c r="I28" s="34"/>
      <c r="J28"/>
      <c r="K28"/>
      <c r="L28"/>
      <c r="M28"/>
      <c r="N28"/>
      <c r="O28"/>
      <c r="P28"/>
      <c r="Q28"/>
      <c r="R28"/>
      <c r="S28"/>
    </row>
    <row r="29" spans="1:19" ht="15.75" x14ac:dyDescent="0.3">
      <c r="E29" s="25" t="s">
        <v>26</v>
      </c>
      <c r="F29" s="25" t="s">
        <v>27</v>
      </c>
      <c r="G29" s="25" t="s">
        <v>27</v>
      </c>
      <c r="H29" s="25" t="s">
        <v>27</v>
      </c>
      <c r="I29" s="34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D30" s="45" t="s">
        <v>28</v>
      </c>
      <c r="E30" s="50">
        <f>+E28</f>
        <v>3.0935000000000001</v>
      </c>
      <c r="F30" s="50">
        <v>0</v>
      </c>
      <c r="G30" s="50">
        <v>0</v>
      </c>
      <c r="H30" s="50">
        <v>0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D31" s="45" t="s">
        <v>29</v>
      </c>
      <c r="E31" s="50">
        <f>+E30*1.15</f>
        <v>3.557525</v>
      </c>
      <c r="F31" s="50">
        <v>0</v>
      </c>
      <c r="G31" s="50">
        <v>0</v>
      </c>
      <c r="H31" s="50">
        <v>0</v>
      </c>
      <c r="J31"/>
      <c r="K31"/>
      <c r="L31"/>
      <c r="M31"/>
      <c r="N31"/>
      <c r="O31"/>
      <c r="P31"/>
      <c r="Q31"/>
      <c r="R31"/>
      <c r="S31"/>
    </row>
    <row r="32" spans="1:19" ht="16.5" thickBot="1" x14ac:dyDescent="0.35">
      <c r="A32" s="3"/>
      <c r="G32" s="45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A33" s="3"/>
      <c r="B33" s="25"/>
      <c r="C33" s="34"/>
      <c r="E33" s="10" t="s">
        <v>30</v>
      </c>
      <c r="F33" s="11" t="s">
        <v>31</v>
      </c>
      <c r="G33" s="11"/>
      <c r="H33" s="12"/>
      <c r="J33"/>
      <c r="K33"/>
      <c r="L33"/>
      <c r="M33"/>
      <c r="N33"/>
      <c r="O33"/>
      <c r="P33"/>
      <c r="Q33"/>
      <c r="R33"/>
      <c r="S33"/>
    </row>
    <row r="34" spans="1:19" ht="16.5" thickBot="1" x14ac:dyDescent="0.35">
      <c r="A34" s="4" t="s">
        <v>32</v>
      </c>
      <c r="C34" s="51">
        <v>2</v>
      </c>
      <c r="D34" s="52" t="s">
        <v>33</v>
      </c>
      <c r="E34" s="13"/>
      <c r="F34" s="14" t="s">
        <v>34</v>
      </c>
      <c r="G34" s="14"/>
      <c r="H34" s="15"/>
      <c r="J34"/>
      <c r="K34"/>
      <c r="L34"/>
      <c r="M34"/>
      <c r="N34"/>
      <c r="O34"/>
      <c r="P34"/>
      <c r="Q34"/>
      <c r="R34"/>
      <c r="S34"/>
    </row>
    <row r="35" spans="1:19" ht="15.75" x14ac:dyDescent="0.3">
      <c r="A35" s="4"/>
      <c r="C35" s="25"/>
      <c r="D35" s="1" t="s">
        <v>35</v>
      </c>
      <c r="E35" s="3"/>
      <c r="F35" s="3"/>
      <c r="J35"/>
      <c r="K35"/>
      <c r="L35"/>
      <c r="M35"/>
      <c r="N35"/>
      <c r="O35"/>
      <c r="P35"/>
      <c r="Q35"/>
      <c r="R35"/>
      <c r="S35"/>
    </row>
    <row r="36" spans="1:19" ht="15.75" x14ac:dyDescent="0.3">
      <c r="A36" s="4" t="s">
        <v>36</v>
      </c>
      <c r="B36" s="5"/>
      <c r="C36" s="53">
        <f>+B42/F13</f>
        <v>500</v>
      </c>
      <c r="D36" s="28">
        <v>500</v>
      </c>
      <c r="F36" s="45" t="s">
        <v>39</v>
      </c>
      <c r="G36" s="27">
        <f>+C36/1000</f>
        <v>0.5</v>
      </c>
      <c r="H36" s="3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4" t="s">
        <v>37</v>
      </c>
      <c r="C37" s="38">
        <f>+C36+D36</f>
        <v>1000</v>
      </c>
      <c r="F37" s="48" t="s">
        <v>40</v>
      </c>
      <c r="G37" s="51">
        <f>+C37*F13</f>
        <v>1000</v>
      </c>
      <c r="H37" s="3"/>
      <c r="J37"/>
      <c r="K37"/>
      <c r="L37"/>
      <c r="M37"/>
      <c r="N37"/>
      <c r="O37"/>
      <c r="P37"/>
      <c r="Q37"/>
      <c r="R37"/>
      <c r="S37"/>
    </row>
    <row r="38" spans="1:19" ht="15.75" x14ac:dyDescent="0.3">
      <c r="A38" s="4" t="s">
        <v>38</v>
      </c>
      <c r="C38" s="38">
        <f>+C37/C34</f>
        <v>500</v>
      </c>
      <c r="H38" s="3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5"/>
      <c r="E39" s="48"/>
      <c r="F39" s="48"/>
      <c r="G39" s="34"/>
      <c r="I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41</v>
      </c>
      <c r="C40" s="29">
        <f>+C38*C34</f>
        <v>1000</v>
      </c>
      <c r="F40" s="48"/>
      <c r="G40" s="34"/>
      <c r="H40" s="3"/>
      <c r="J40"/>
      <c r="K40"/>
      <c r="L40"/>
      <c r="M40"/>
      <c r="N40"/>
      <c r="O40"/>
      <c r="P40"/>
      <c r="Q40"/>
      <c r="R40"/>
      <c r="S40"/>
    </row>
    <row r="41" spans="1:19" x14ac:dyDescent="0.3">
      <c r="A41" s="3"/>
      <c r="B41" s="3"/>
      <c r="C41" s="3"/>
      <c r="D41" s="3"/>
      <c r="E41" s="3"/>
      <c r="H41" s="3"/>
    </row>
    <row r="42" spans="1:19" x14ac:dyDescent="0.3">
      <c r="A42" s="4" t="s">
        <v>42</v>
      </c>
      <c r="B42" s="25">
        <v>500</v>
      </c>
      <c r="C42" s="3"/>
      <c r="D42" s="29" t="s">
        <v>43</v>
      </c>
      <c r="E42" s="29" t="s">
        <v>44</v>
      </c>
      <c r="F42" s="29" t="s">
        <v>45</v>
      </c>
      <c r="G42" s="29" t="s">
        <v>46</v>
      </c>
      <c r="H42" s="29" t="s">
        <v>47</v>
      </c>
      <c r="Q42" s="7"/>
      <c r="R42" s="7"/>
    </row>
    <row r="43" spans="1:19" x14ac:dyDescent="0.3">
      <c r="A43" s="54" t="s">
        <v>49</v>
      </c>
      <c r="B43" s="55"/>
      <c r="C43" s="3"/>
      <c r="D43" s="25">
        <v>2</v>
      </c>
      <c r="E43" s="25">
        <v>1</v>
      </c>
      <c r="F43" s="25" t="s">
        <v>120</v>
      </c>
      <c r="G43" s="34">
        <v>295</v>
      </c>
      <c r="H43" s="34">
        <f>+(D43*E43)*G43</f>
        <v>590</v>
      </c>
      <c r="Q43" s="7"/>
      <c r="R43" s="7"/>
    </row>
    <row r="44" spans="1:19" x14ac:dyDescent="0.3">
      <c r="A44" s="55" t="s">
        <v>54</v>
      </c>
      <c r="B44" s="56">
        <f>+E30*C38</f>
        <v>1546.75</v>
      </c>
      <c r="C44" s="3"/>
      <c r="D44" s="25">
        <v>1</v>
      </c>
      <c r="E44" s="25">
        <v>1</v>
      </c>
      <c r="F44" s="25" t="s">
        <v>55</v>
      </c>
      <c r="G44" s="34">
        <v>140</v>
      </c>
      <c r="H44" s="34">
        <f t="shared" ref="H44:H46" si="0">+(D44*E44)*G44</f>
        <v>140</v>
      </c>
      <c r="Q44" s="7"/>
      <c r="R44" s="7"/>
    </row>
    <row r="45" spans="1:19" x14ac:dyDescent="0.3">
      <c r="A45" s="55" t="s">
        <v>12</v>
      </c>
      <c r="B45" s="56">
        <f>+H56</f>
        <v>6945.7550000000001</v>
      </c>
      <c r="C45" s="3"/>
      <c r="D45" s="25">
        <v>1</v>
      </c>
      <c r="E45" s="25">
        <v>1</v>
      </c>
      <c r="F45" s="25" t="s">
        <v>55</v>
      </c>
      <c r="G45" s="34">
        <v>400</v>
      </c>
      <c r="H45" s="34">
        <f t="shared" si="0"/>
        <v>400</v>
      </c>
      <c r="Q45" s="7"/>
      <c r="R45" s="7"/>
    </row>
    <row r="46" spans="1:19" ht="16.5" x14ac:dyDescent="0.3">
      <c r="A46" s="55"/>
      <c r="B46" s="56"/>
      <c r="C46" s="3"/>
      <c r="D46" s="25">
        <v>1</v>
      </c>
      <c r="E46" s="25">
        <f>+B42*1.05</f>
        <v>525</v>
      </c>
      <c r="F46" s="25" t="s">
        <v>57</v>
      </c>
      <c r="G46" s="34">
        <v>9</v>
      </c>
      <c r="H46" s="34">
        <f t="shared" si="0"/>
        <v>4725</v>
      </c>
      <c r="I46" s="58"/>
      <c r="Q46" s="7"/>
      <c r="R46" s="7"/>
    </row>
    <row r="47" spans="1:19" ht="16.5" x14ac:dyDescent="0.3">
      <c r="A47" s="55" t="s">
        <v>132</v>
      </c>
      <c r="B47" s="56">
        <f>400</f>
        <v>400</v>
      </c>
      <c r="C47" s="3"/>
      <c r="D47" s="25">
        <v>1</v>
      </c>
      <c r="E47" s="25">
        <v>1</v>
      </c>
      <c r="F47" s="25" t="s">
        <v>58</v>
      </c>
      <c r="G47" s="34">
        <v>135</v>
      </c>
      <c r="H47" s="34">
        <f t="shared" ref="H47:H52" si="1">+(D47*E47)*G47</f>
        <v>135</v>
      </c>
      <c r="I47" s="58"/>
      <c r="Q47" s="7"/>
      <c r="R47" s="7"/>
    </row>
    <row r="48" spans="1:19" x14ac:dyDescent="0.3">
      <c r="A48" s="59" t="s">
        <v>117</v>
      </c>
      <c r="B48" s="56">
        <v>500</v>
      </c>
      <c r="C48" s="3"/>
      <c r="D48" s="25">
        <v>1</v>
      </c>
      <c r="E48" s="25">
        <v>1</v>
      </c>
      <c r="F48" s="25" t="s">
        <v>60</v>
      </c>
      <c r="G48" s="34">
        <v>135</v>
      </c>
      <c r="H48" s="34">
        <f t="shared" si="1"/>
        <v>135</v>
      </c>
      <c r="Q48" s="7"/>
      <c r="R48" s="7"/>
    </row>
    <row r="49" spans="1:23" x14ac:dyDescent="0.3">
      <c r="A49" s="59" t="s">
        <v>63</v>
      </c>
      <c r="B49" s="56">
        <f>+C96</f>
        <v>1393.3333333333333</v>
      </c>
      <c r="C49" s="1" t="s">
        <v>87</v>
      </c>
      <c r="D49" s="25">
        <v>1</v>
      </c>
      <c r="E49" s="25">
        <v>0</v>
      </c>
      <c r="F49" s="25" t="s">
        <v>86</v>
      </c>
      <c r="G49" s="34">
        <v>6</v>
      </c>
      <c r="H49" s="34">
        <f t="shared" si="1"/>
        <v>0</v>
      </c>
      <c r="Q49" s="7"/>
      <c r="R49" s="7"/>
    </row>
    <row r="50" spans="1:23" x14ac:dyDescent="0.3">
      <c r="A50" s="59" t="s">
        <v>88</v>
      </c>
      <c r="B50" s="56">
        <v>300</v>
      </c>
      <c r="C50" s="26"/>
      <c r="D50" s="25">
        <v>0</v>
      </c>
      <c r="E50" s="25">
        <v>0</v>
      </c>
      <c r="F50" s="25" t="s">
        <v>64</v>
      </c>
      <c r="G50" s="34">
        <v>1350</v>
      </c>
      <c r="H50" s="34">
        <f t="shared" si="1"/>
        <v>0</v>
      </c>
    </row>
    <row r="51" spans="1:23" x14ac:dyDescent="0.3">
      <c r="A51" s="59" t="s">
        <v>62</v>
      </c>
      <c r="B51" s="56">
        <v>200</v>
      </c>
      <c r="D51" s="25">
        <v>0</v>
      </c>
      <c r="E51" s="25">
        <v>0</v>
      </c>
      <c r="F51" s="25" t="s">
        <v>65</v>
      </c>
      <c r="G51" s="34">
        <v>0.5</v>
      </c>
      <c r="H51" s="34">
        <f t="shared" si="1"/>
        <v>0</v>
      </c>
    </row>
    <row r="52" spans="1:23" ht="15.75" x14ac:dyDescent="0.3">
      <c r="A52" s="54" t="s">
        <v>66</v>
      </c>
      <c r="B52" s="60">
        <f>SUM(B44:B51)</f>
        <v>11285.838333333335</v>
      </c>
      <c r="C52" s="3"/>
      <c r="D52" s="25">
        <v>1</v>
      </c>
      <c r="E52" s="25">
        <v>1</v>
      </c>
      <c r="F52" s="3" t="s">
        <v>67</v>
      </c>
      <c r="G52" s="34">
        <f>+E75</f>
        <v>820.75499999999988</v>
      </c>
      <c r="H52" s="34">
        <f t="shared" si="1"/>
        <v>820.75499999999988</v>
      </c>
      <c r="Q52"/>
      <c r="R52"/>
      <c r="S52"/>
      <c r="T52"/>
      <c r="U52"/>
      <c r="V52"/>
      <c r="W52"/>
    </row>
    <row r="53" spans="1:23" ht="15.75" x14ac:dyDescent="0.3">
      <c r="A53" s="9"/>
      <c r="B53" s="61"/>
      <c r="C53" s="3"/>
      <c r="D53" s="25"/>
      <c r="E53" s="25"/>
      <c r="F53" s="3"/>
      <c r="G53" s="3"/>
      <c r="H53" s="34">
        <f t="shared" ref="H53" si="2">+G53*E53</f>
        <v>0</v>
      </c>
      <c r="Q53"/>
      <c r="R53"/>
      <c r="S53"/>
      <c r="T53"/>
      <c r="U53"/>
      <c r="V53"/>
      <c r="W53"/>
    </row>
    <row r="54" spans="1:23" ht="15.75" x14ac:dyDescent="0.3">
      <c r="A54" s="9"/>
      <c r="B54" s="36">
        <f>+B52/B42</f>
        <v>22.571676666666669</v>
      </c>
      <c r="C54" s="4" t="s">
        <v>69</v>
      </c>
      <c r="D54" s="3"/>
      <c r="E54" s="3"/>
      <c r="F54" s="3"/>
      <c r="G54" s="3"/>
      <c r="Q54"/>
      <c r="R54"/>
      <c r="S54"/>
      <c r="T54"/>
      <c r="U54"/>
      <c r="V54"/>
      <c r="W54"/>
    </row>
    <row r="55" spans="1:23" ht="15.75" x14ac:dyDescent="0.3">
      <c r="A55" s="9"/>
      <c r="B55" s="36"/>
      <c r="C55" s="4"/>
      <c r="D55" s="3"/>
      <c r="E55" s="3"/>
      <c r="F55" s="3"/>
      <c r="G55" s="3"/>
      <c r="Q55"/>
      <c r="R55"/>
      <c r="S55"/>
      <c r="T55"/>
      <c r="U55"/>
      <c r="V55"/>
      <c r="W55"/>
    </row>
    <row r="56" spans="1:23" ht="15.75" x14ac:dyDescent="0.3">
      <c r="A56" s="3"/>
      <c r="B56" s="3"/>
      <c r="D56" s="3"/>
      <c r="E56" s="3"/>
      <c r="F56" s="3"/>
      <c r="G56" s="64" t="s">
        <v>70</v>
      </c>
      <c r="H56" s="34">
        <f>SUM(H43:H54)</f>
        <v>6945.7550000000001</v>
      </c>
      <c r="Q56"/>
      <c r="R56"/>
      <c r="S56"/>
      <c r="T56"/>
      <c r="U56"/>
      <c r="V56"/>
      <c r="W56"/>
    </row>
    <row r="57" spans="1:23" ht="15.75" x14ac:dyDescent="0.3">
      <c r="D57" s="3"/>
      <c r="E57" s="3"/>
      <c r="G57" s="5" t="s">
        <v>71</v>
      </c>
      <c r="H57" s="65">
        <v>1.5</v>
      </c>
      <c r="Q57"/>
      <c r="R57"/>
      <c r="S57"/>
      <c r="T57"/>
      <c r="U57"/>
      <c r="V57"/>
      <c r="W57"/>
    </row>
    <row r="58" spans="1:23" ht="15.75" x14ac:dyDescent="0.3">
      <c r="A58" s="4" t="s">
        <v>73</v>
      </c>
      <c r="B58" s="3"/>
      <c r="C58" s="3"/>
      <c r="E58" s="36">
        <f>+B68/C36</f>
        <v>31.274789999999999</v>
      </c>
      <c r="G58" s="1" t="s">
        <v>74</v>
      </c>
      <c r="H58" s="66">
        <v>1.75</v>
      </c>
      <c r="Q58"/>
      <c r="R58"/>
      <c r="S58"/>
      <c r="T58"/>
      <c r="U58"/>
      <c r="V58"/>
      <c r="W58"/>
    </row>
    <row r="59" spans="1:23" ht="15.75" x14ac:dyDescent="0.3">
      <c r="A59" s="3"/>
      <c r="B59" s="4" t="s">
        <v>76</v>
      </c>
      <c r="C59" s="29" t="s">
        <v>77</v>
      </c>
      <c r="D59" s="3"/>
      <c r="E59" s="3"/>
      <c r="F59" s="3"/>
      <c r="G59" s="1" t="s">
        <v>74</v>
      </c>
      <c r="H59" s="66">
        <v>2</v>
      </c>
      <c r="Q59"/>
      <c r="R59"/>
      <c r="S59"/>
      <c r="T59"/>
      <c r="U59"/>
      <c r="V59"/>
      <c r="W59"/>
    </row>
    <row r="60" spans="1:23" ht="15.75" x14ac:dyDescent="0.3">
      <c r="A60" s="54" t="s">
        <v>79</v>
      </c>
      <c r="B60" s="55"/>
      <c r="C60" s="3"/>
      <c r="D60" s="3">
        <f>+B68*C63</f>
        <v>0</v>
      </c>
      <c r="E60" s="3"/>
      <c r="F60" s="3"/>
      <c r="G60" s="5" t="s">
        <v>80</v>
      </c>
      <c r="H60" s="66">
        <v>2.5</v>
      </c>
      <c r="Q60"/>
      <c r="R60"/>
      <c r="S60"/>
      <c r="T60"/>
      <c r="U60"/>
      <c r="V60"/>
      <c r="W60"/>
    </row>
    <row r="61" spans="1:23" ht="15.75" x14ac:dyDescent="0.3">
      <c r="A61" s="55" t="s">
        <v>54</v>
      </c>
      <c r="B61" s="56">
        <f>+E31*C38</f>
        <v>1778.7625</v>
      </c>
      <c r="C61" s="67"/>
      <c r="Q61"/>
      <c r="R61"/>
      <c r="S61"/>
      <c r="T61"/>
      <c r="U61"/>
      <c r="V61"/>
      <c r="W61"/>
    </row>
    <row r="62" spans="1:23" ht="15.75" x14ac:dyDescent="0.3">
      <c r="A62" s="55" t="s">
        <v>12</v>
      </c>
      <c r="B62" s="56">
        <f>+H56*H57</f>
        <v>10418.6325</v>
      </c>
      <c r="C62" s="67"/>
      <c r="Q62"/>
      <c r="R62"/>
      <c r="S62"/>
      <c r="T62"/>
      <c r="U62"/>
      <c r="V62"/>
      <c r="W62"/>
    </row>
    <row r="63" spans="1:23" ht="15.75" x14ac:dyDescent="0.3">
      <c r="A63" s="55" t="str">
        <f>+A47</f>
        <v>Prueba de color</v>
      </c>
      <c r="B63" s="56">
        <f>+B47*H57</f>
        <v>600</v>
      </c>
      <c r="C63" s="67"/>
      <c r="G63" s="68" t="s">
        <v>82</v>
      </c>
      <c r="H63" s="36">
        <f>+B54</f>
        <v>22.571676666666669</v>
      </c>
      <c r="I63" s="69">
        <f>+H63*B42</f>
        <v>11285.838333333335</v>
      </c>
      <c r="Q63"/>
      <c r="R63"/>
      <c r="S63"/>
      <c r="T63"/>
      <c r="U63"/>
      <c r="V63"/>
      <c r="W63"/>
    </row>
    <row r="64" spans="1:23" ht="15.75" x14ac:dyDescent="0.3">
      <c r="A64" s="55" t="str">
        <f>+A48</f>
        <v>Refuerzo</v>
      </c>
      <c r="B64" s="56">
        <f>+B48*H57</f>
        <v>750</v>
      </c>
      <c r="C64" s="67"/>
      <c r="G64" s="68" t="s">
        <v>84</v>
      </c>
      <c r="H64" s="36">
        <f>+C68</f>
        <v>31.274789999999999</v>
      </c>
      <c r="I64" s="69">
        <f>+H64*B42</f>
        <v>15637.395</v>
      </c>
      <c r="Q64"/>
      <c r="R64"/>
      <c r="S64"/>
      <c r="T64"/>
      <c r="U64"/>
      <c r="V64"/>
      <c r="W64"/>
    </row>
    <row r="65" spans="1:23" ht="15.75" x14ac:dyDescent="0.3">
      <c r="A65" s="55" t="str">
        <f>+A49</f>
        <v>Listón</v>
      </c>
      <c r="B65" s="56">
        <f>+C97</f>
        <v>2090</v>
      </c>
      <c r="C65" s="70"/>
      <c r="G65" s="84" t="s">
        <v>106</v>
      </c>
      <c r="H65" s="71">
        <f>+H64-H63</f>
        <v>8.7031133333333308</v>
      </c>
      <c r="I65" s="85">
        <f>+H65*B42</f>
        <v>4351.5566666666655</v>
      </c>
      <c r="Q65"/>
      <c r="R65"/>
      <c r="S65"/>
      <c r="T65"/>
      <c r="U65"/>
      <c r="V65"/>
      <c r="W65"/>
    </row>
    <row r="66" spans="1:23" ht="16.5" x14ac:dyDescent="0.3">
      <c r="A66" s="55" t="str">
        <f>+A50</f>
        <v>Empaque</v>
      </c>
      <c r="B66" s="56">
        <f>+B50*H57</f>
        <v>450</v>
      </c>
      <c r="C66" s="70"/>
      <c r="G66" s="83"/>
      <c r="H66" s="87" t="s">
        <v>85</v>
      </c>
      <c r="I66" s="86">
        <f>+(B68/100)*2.5</f>
        <v>390.93487500000003</v>
      </c>
      <c r="Q66"/>
      <c r="R66"/>
      <c r="S66"/>
      <c r="T66"/>
      <c r="U66"/>
      <c r="V66"/>
      <c r="W66"/>
    </row>
    <row r="67" spans="1:23" x14ac:dyDescent="0.3">
      <c r="A67" s="55" t="str">
        <f>+A51</f>
        <v>Mensajeria</v>
      </c>
      <c r="B67" s="56">
        <f>+B51*H57</f>
        <v>300</v>
      </c>
      <c r="C67" s="70"/>
      <c r="G67" s="82"/>
      <c r="H67" s="80"/>
      <c r="I67" s="81"/>
      <c r="Q67" s="7"/>
      <c r="T67" s="7"/>
      <c r="U67" s="7"/>
    </row>
    <row r="68" spans="1:23" ht="16.5" x14ac:dyDescent="0.3">
      <c r="A68" s="54" t="s">
        <v>66</v>
      </c>
      <c r="B68" s="60">
        <f>SUM(B60:B65)</f>
        <v>15637.395</v>
      </c>
      <c r="C68" s="71">
        <f>+B68/B42</f>
        <v>31.274789999999999</v>
      </c>
      <c r="D68" s="72" t="s">
        <v>108</v>
      </c>
    </row>
    <row r="71" spans="1:23" x14ac:dyDescent="0.3">
      <c r="A71" s="5"/>
    </row>
    <row r="72" spans="1:23" ht="15" thickBot="1" x14ac:dyDescent="0.35">
      <c r="A72" s="5" t="s">
        <v>105</v>
      </c>
    </row>
    <row r="73" spans="1:23" x14ac:dyDescent="0.3">
      <c r="A73" s="10" t="s">
        <v>48</v>
      </c>
      <c r="B73" s="11"/>
      <c r="C73" s="11"/>
      <c r="D73" s="11"/>
      <c r="E73" s="11"/>
      <c r="F73" s="12"/>
    </row>
    <row r="74" spans="1:23" x14ac:dyDescent="0.3">
      <c r="A74" s="20">
        <f>+F12</f>
        <v>69</v>
      </c>
      <c r="B74" s="21">
        <f>+H12</f>
        <v>30.5</v>
      </c>
      <c r="C74" s="7" t="s">
        <v>50</v>
      </c>
      <c r="D74" s="21" t="s">
        <v>51</v>
      </c>
      <c r="E74" s="7" t="s">
        <v>52</v>
      </c>
      <c r="F74" s="8" t="s">
        <v>53</v>
      </c>
    </row>
    <row r="75" spans="1:23" x14ac:dyDescent="0.3">
      <c r="A75" s="20">
        <f>0.69*0.305*C37</f>
        <v>210.44999999999996</v>
      </c>
      <c r="B75" s="57">
        <v>3.9</v>
      </c>
      <c r="C75" s="21">
        <f>+A75*B75</f>
        <v>820.75499999999988</v>
      </c>
      <c r="D75" s="57">
        <v>0</v>
      </c>
      <c r="E75" s="57">
        <f>+C75+D75</f>
        <v>820.75499999999988</v>
      </c>
      <c r="F75" s="73" t="s">
        <v>56</v>
      </c>
    </row>
    <row r="76" spans="1:23" x14ac:dyDescent="0.3">
      <c r="A76" s="6"/>
      <c r="B76" s="23"/>
      <c r="C76" s="7"/>
      <c r="D76" s="21"/>
      <c r="E76" s="57">
        <f>+E75/8</f>
        <v>102.59437499999999</v>
      </c>
      <c r="F76" s="8"/>
    </row>
    <row r="77" spans="1:23" x14ac:dyDescent="0.3">
      <c r="A77" s="20">
        <f>+A74</f>
        <v>69</v>
      </c>
      <c r="B77" s="57">
        <f>+B74</f>
        <v>30.5</v>
      </c>
      <c r="C77" s="21"/>
      <c r="D77" s="57"/>
      <c r="E77" s="57"/>
      <c r="F77" s="73"/>
    </row>
    <row r="78" spans="1:23" x14ac:dyDescent="0.3">
      <c r="A78" s="20">
        <f>0.42*0.475*C38</f>
        <v>99.749999999999986</v>
      </c>
      <c r="B78" s="57">
        <v>2.2999999999999998</v>
      </c>
      <c r="C78" s="21">
        <f>+A78*B78</f>
        <v>229.42499999999995</v>
      </c>
      <c r="D78" s="57">
        <v>350</v>
      </c>
      <c r="E78" s="57">
        <f>+C78+D78</f>
        <v>579.42499999999995</v>
      </c>
      <c r="F78" s="73" t="s">
        <v>59</v>
      </c>
    </row>
    <row r="79" spans="1:23" x14ac:dyDescent="0.3">
      <c r="A79" s="6"/>
      <c r="B79" s="7"/>
      <c r="C79" s="7"/>
      <c r="D79" s="21"/>
      <c r="E79" s="57"/>
      <c r="F79" s="8" t="s">
        <v>61</v>
      </c>
    </row>
    <row r="80" spans="1:23" ht="15" thickBot="1" x14ac:dyDescent="0.35">
      <c r="A80" s="13"/>
      <c r="B80" s="14"/>
      <c r="C80" s="14"/>
      <c r="D80" s="14"/>
      <c r="E80" s="14"/>
      <c r="F80" s="15"/>
      <c r="G80" s="7"/>
    </row>
    <row r="82" spans="1:18" ht="16.5" x14ac:dyDescent="0.3">
      <c r="A82" s="5"/>
      <c r="M82" s="58"/>
      <c r="N82" s="58"/>
      <c r="O82" s="58"/>
      <c r="P82" s="58"/>
      <c r="Q82" s="58"/>
      <c r="R82" s="58"/>
    </row>
    <row r="83" spans="1:18" ht="16.5" x14ac:dyDescent="0.3">
      <c r="A83" s="5" t="s">
        <v>92</v>
      </c>
      <c r="G83"/>
      <c r="M83" s="58"/>
      <c r="N83" s="58"/>
      <c r="O83" s="58"/>
      <c r="P83" s="58"/>
      <c r="Q83" s="58"/>
      <c r="R83" s="58"/>
    </row>
    <row r="84" spans="1:18" ht="16.5" x14ac:dyDescent="0.3">
      <c r="B84" s="64" t="s">
        <v>68</v>
      </c>
      <c r="C84" s="88" t="s">
        <v>102</v>
      </c>
      <c r="D84" s="89"/>
      <c r="G84"/>
      <c r="M84" s="58"/>
      <c r="N84" s="58"/>
      <c r="O84" s="58"/>
      <c r="P84" s="58"/>
      <c r="Q84" s="58"/>
      <c r="R84" s="58"/>
    </row>
    <row r="85" spans="1:18" ht="16.5" x14ac:dyDescent="0.3">
      <c r="B85" s="45" t="s">
        <v>1</v>
      </c>
      <c r="C85" s="62" t="s">
        <v>101</v>
      </c>
      <c r="D85" s="63"/>
      <c r="F85" s="5" t="s">
        <v>107</v>
      </c>
      <c r="G85"/>
      <c r="M85" s="58"/>
      <c r="N85" s="58"/>
      <c r="O85" s="58"/>
      <c r="P85" s="58"/>
      <c r="Q85" s="58"/>
      <c r="R85" s="58"/>
    </row>
    <row r="86" spans="1:18" ht="16.5" x14ac:dyDescent="0.3">
      <c r="B86" s="45" t="s">
        <v>14</v>
      </c>
      <c r="C86" s="74" t="s">
        <v>103</v>
      </c>
      <c r="D86" s="63"/>
      <c r="F86" s="1" t="s">
        <v>90</v>
      </c>
      <c r="M86" s="58"/>
      <c r="N86" s="58"/>
      <c r="O86" s="58"/>
      <c r="P86" s="58"/>
      <c r="Q86" s="58"/>
      <c r="R86" s="58"/>
    </row>
    <row r="87" spans="1:18" ht="16.5" x14ac:dyDescent="0.3">
      <c r="B87" s="45" t="s">
        <v>72</v>
      </c>
      <c r="C87" s="74">
        <v>55</v>
      </c>
      <c r="D87" s="63" t="s">
        <v>93</v>
      </c>
      <c r="F87" s="1" t="s">
        <v>91</v>
      </c>
      <c r="M87" s="58"/>
      <c r="N87" s="58"/>
      <c r="O87" s="58"/>
      <c r="P87" s="58"/>
      <c r="Q87" s="58"/>
      <c r="R87" s="58"/>
    </row>
    <row r="88" spans="1:18" ht="16.5" x14ac:dyDescent="0.3">
      <c r="B88" s="45" t="s">
        <v>75</v>
      </c>
      <c r="C88" s="74">
        <f>90*100</f>
        <v>9000</v>
      </c>
      <c r="D88" s="63" t="s">
        <v>104</v>
      </c>
      <c r="G88"/>
      <c r="J88" s="58"/>
      <c r="K88" s="58"/>
      <c r="L88" s="58"/>
      <c r="M88" s="58"/>
      <c r="N88" s="58"/>
      <c r="O88" s="58"/>
      <c r="P88" s="58"/>
      <c r="Q88" s="58"/>
      <c r="R88" s="58"/>
    </row>
    <row r="89" spans="1:18" ht="16.5" x14ac:dyDescent="0.3">
      <c r="B89" s="45" t="s">
        <v>78</v>
      </c>
      <c r="C89" s="74">
        <f>+D89/C88</f>
        <v>7.333333333333333</v>
      </c>
      <c r="D89" s="79">
        <f>+(((B42*2)*C87)*1.2)</f>
        <v>66000</v>
      </c>
      <c r="G89"/>
      <c r="J89" s="58"/>
      <c r="K89" s="58"/>
      <c r="L89" s="58"/>
      <c r="M89" s="58"/>
      <c r="N89" s="58"/>
      <c r="O89" s="58"/>
      <c r="P89" s="58"/>
      <c r="Q89" s="58"/>
      <c r="R89" s="58"/>
    </row>
    <row r="90" spans="1:18" ht="16.5" x14ac:dyDescent="0.3">
      <c r="B90" s="45" t="s">
        <v>81</v>
      </c>
      <c r="C90" s="75"/>
      <c r="D90" s="63"/>
      <c r="G90"/>
      <c r="J90" s="58"/>
      <c r="K90" s="58"/>
      <c r="L90" s="58"/>
      <c r="M90" s="58"/>
      <c r="N90" s="58"/>
      <c r="O90" s="58"/>
      <c r="P90" s="58"/>
      <c r="Q90" s="58"/>
      <c r="R90" s="58"/>
    </row>
    <row r="91" spans="1:18" ht="16.5" x14ac:dyDescent="0.3">
      <c r="B91" s="45" t="s">
        <v>94</v>
      </c>
      <c r="C91" s="75">
        <v>190</v>
      </c>
      <c r="D91" s="76"/>
      <c r="G91"/>
      <c r="J91" s="58"/>
      <c r="K91" s="58"/>
      <c r="L91" s="58"/>
      <c r="M91" s="58"/>
      <c r="N91" s="58"/>
      <c r="O91" s="58"/>
      <c r="P91" s="58"/>
      <c r="Q91" s="58"/>
      <c r="R91" s="58"/>
    </row>
    <row r="92" spans="1:18" ht="15.75" x14ac:dyDescent="0.3">
      <c r="B92" s="45" t="s">
        <v>83</v>
      </c>
      <c r="C92" s="75">
        <f>+C91*C89</f>
        <v>1393.3333333333333</v>
      </c>
      <c r="D92" s="63"/>
      <c r="G92"/>
    </row>
    <row r="93" spans="1:18" ht="15.75" x14ac:dyDescent="0.3">
      <c r="B93" s="45" t="s">
        <v>95</v>
      </c>
      <c r="C93" s="75">
        <v>0</v>
      </c>
      <c r="D93" s="63"/>
      <c r="G93"/>
    </row>
    <row r="94" spans="1:18" ht="15.75" x14ac:dyDescent="0.3">
      <c r="B94" s="45" t="s">
        <v>96</v>
      </c>
      <c r="C94" s="75">
        <v>0</v>
      </c>
      <c r="D94" s="63"/>
      <c r="G94"/>
    </row>
    <row r="95" spans="1:18" ht="15.75" x14ac:dyDescent="0.3">
      <c r="B95" s="1" t="s">
        <v>97</v>
      </c>
      <c r="C95" s="75">
        <v>0</v>
      </c>
      <c r="D95" s="63"/>
      <c r="G95"/>
    </row>
    <row r="96" spans="1:18" ht="15.75" x14ac:dyDescent="0.3">
      <c r="B96" s="45" t="s">
        <v>98</v>
      </c>
      <c r="C96" s="77">
        <f>+C92</f>
        <v>1393.3333333333333</v>
      </c>
      <c r="D96" s="78">
        <f>+C92/B42</f>
        <v>2.7866666666666666</v>
      </c>
      <c r="E96" s="1" t="s">
        <v>99</v>
      </c>
      <c r="G96"/>
    </row>
    <row r="97" spans="2:7" x14ac:dyDescent="0.3">
      <c r="B97" s="45" t="s">
        <v>100</v>
      </c>
      <c r="C97" s="77">
        <f>+C96*H57</f>
        <v>2090</v>
      </c>
      <c r="D97" s="78">
        <f>+D96*1.5</f>
        <v>4.18</v>
      </c>
      <c r="E97" s="1" t="s">
        <v>99</v>
      </c>
      <c r="G97" s="7"/>
    </row>
    <row r="98" spans="2:7" ht="16.5" x14ac:dyDescent="0.3">
      <c r="C98" s="58"/>
      <c r="D98" s="58"/>
      <c r="E98" s="58"/>
    </row>
  </sheetData>
  <mergeCells count="1">
    <mergeCell ref="C84:D84"/>
  </mergeCells>
  <pageMargins left="0.70866141732283472" right="0.70866141732283472" top="0.74803149606299213" bottom="0.74803149606299213" header="0.31496062992125984" footer="0.31496062992125984"/>
  <pageSetup scale="8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8"/>
  <sheetViews>
    <sheetView topLeftCell="A55" zoomScale="85" zoomScaleNormal="85" workbookViewId="0">
      <selection activeCell="D73" sqref="D73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4" width="11.42578125" style="1"/>
    <col min="15" max="15" width="20.7109375" style="1" customWidth="1"/>
    <col min="16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  <c r="T1" s="3"/>
      <c r="U1" s="3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A3" s="5"/>
      <c r="J3"/>
      <c r="K3"/>
      <c r="L3"/>
      <c r="M3"/>
      <c r="N3"/>
      <c r="O3"/>
      <c r="P3"/>
      <c r="Q3"/>
      <c r="R3"/>
      <c r="S3"/>
    </row>
    <row r="4" spans="1:21" ht="18.75" x14ac:dyDescent="0.3">
      <c r="A4" s="2" t="s">
        <v>2</v>
      </c>
      <c r="E4" s="5" t="s">
        <v>3</v>
      </c>
      <c r="F4" s="1" t="s">
        <v>4</v>
      </c>
      <c r="J4"/>
      <c r="K4"/>
      <c r="L4"/>
      <c r="M4"/>
      <c r="N4"/>
      <c r="O4"/>
      <c r="P4"/>
      <c r="Q4"/>
      <c r="R4"/>
      <c r="S4"/>
    </row>
    <row r="5" spans="1:21" ht="15.75" x14ac:dyDescent="0.3">
      <c r="J5"/>
      <c r="K5"/>
      <c r="L5"/>
      <c r="M5"/>
      <c r="N5"/>
      <c r="O5"/>
      <c r="P5"/>
      <c r="Q5"/>
      <c r="R5"/>
      <c r="S5"/>
    </row>
    <row r="6" spans="1:21" s="5" customFormat="1" ht="15.75" x14ac:dyDescent="0.3">
      <c r="A6" s="5" t="s">
        <v>6</v>
      </c>
      <c r="C6" s="5" t="s">
        <v>89</v>
      </c>
      <c r="J6"/>
      <c r="K6"/>
      <c r="L6"/>
      <c r="M6"/>
      <c r="N6"/>
      <c r="O6"/>
      <c r="P6"/>
      <c r="Q6"/>
      <c r="R6"/>
      <c r="S6"/>
      <c r="T6" s="1"/>
      <c r="U6" s="1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6.5" thickBot="1" x14ac:dyDescent="0.35">
      <c r="A8" s="5" t="s">
        <v>7</v>
      </c>
      <c r="C8" s="1" t="s">
        <v>123</v>
      </c>
      <c r="F8" s="5" t="s">
        <v>0</v>
      </c>
      <c r="J8"/>
      <c r="K8"/>
      <c r="L8"/>
      <c r="M8"/>
      <c r="N8"/>
      <c r="O8"/>
      <c r="P8"/>
      <c r="Q8"/>
      <c r="R8"/>
      <c r="S8"/>
    </row>
    <row r="9" spans="1:21" ht="15.75" x14ac:dyDescent="0.3">
      <c r="A9" s="5" t="s">
        <v>8</v>
      </c>
      <c r="F9" s="10"/>
      <c r="G9" s="11"/>
      <c r="H9" s="12"/>
      <c r="J9"/>
      <c r="K9"/>
      <c r="L9"/>
      <c r="M9"/>
      <c r="N9"/>
      <c r="O9"/>
      <c r="P9"/>
      <c r="Q9"/>
      <c r="R9"/>
      <c r="S9"/>
    </row>
    <row r="10" spans="1:21" ht="15.75" x14ac:dyDescent="0.3">
      <c r="A10" s="5"/>
      <c r="F10" s="6"/>
      <c r="G10" s="7"/>
      <c r="H10" s="8"/>
      <c r="J10"/>
      <c r="K10"/>
      <c r="L10"/>
      <c r="M10"/>
      <c r="N10"/>
      <c r="O10"/>
      <c r="P10"/>
      <c r="Q10"/>
      <c r="R10"/>
      <c r="S10"/>
    </row>
    <row r="11" spans="1:21" ht="15.75" x14ac:dyDescent="0.3">
      <c r="A11" s="5" t="s">
        <v>9</v>
      </c>
      <c r="C11" s="16" t="s">
        <v>118</v>
      </c>
      <c r="D11" s="17"/>
      <c r="E11" s="17"/>
      <c r="F11" s="18" t="s">
        <v>5</v>
      </c>
      <c r="G11" s="7"/>
      <c r="H11" s="8"/>
      <c r="J11"/>
      <c r="K11"/>
      <c r="L11"/>
      <c r="M11"/>
      <c r="N11"/>
      <c r="O11"/>
      <c r="P11"/>
      <c r="Q11"/>
      <c r="R11"/>
      <c r="S11"/>
    </row>
    <row r="12" spans="1:21" ht="15.75" x14ac:dyDescent="0.3">
      <c r="C12" s="19" t="s">
        <v>126</v>
      </c>
      <c r="D12" s="17"/>
      <c r="E12" s="17"/>
      <c r="F12" s="20">
        <f>+F15</f>
        <v>48.2</v>
      </c>
      <c r="G12" s="21" t="s">
        <v>10</v>
      </c>
      <c r="H12" s="22">
        <f>+H15+0</f>
        <v>39.5</v>
      </c>
      <c r="J12"/>
      <c r="K12"/>
      <c r="L12"/>
      <c r="M12"/>
      <c r="N12"/>
      <c r="O12"/>
      <c r="P12"/>
      <c r="Q12"/>
      <c r="R12"/>
      <c r="S12"/>
    </row>
    <row r="13" spans="1:21" ht="15.75" x14ac:dyDescent="0.3">
      <c r="C13" s="19" t="s">
        <v>119</v>
      </c>
      <c r="D13" s="17"/>
      <c r="E13" s="17"/>
      <c r="F13" s="18">
        <v>0.5</v>
      </c>
      <c r="G13" s="23" t="s">
        <v>11</v>
      </c>
      <c r="H13" s="8"/>
      <c r="J13"/>
      <c r="K13"/>
      <c r="L13"/>
      <c r="M13"/>
      <c r="N13"/>
      <c r="O13"/>
      <c r="P13"/>
      <c r="Q13"/>
      <c r="R13"/>
      <c r="S13"/>
    </row>
    <row r="14" spans="1:21" ht="15.75" x14ac:dyDescent="0.3">
      <c r="C14" s="17" t="s">
        <v>133</v>
      </c>
      <c r="D14" s="17"/>
      <c r="E14" s="17"/>
      <c r="F14" s="6"/>
      <c r="G14" s="7"/>
      <c r="H14" s="8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C15" s="17" t="s">
        <v>127</v>
      </c>
      <c r="D15" s="17"/>
      <c r="E15" s="17"/>
      <c r="F15" s="20">
        <v>48.2</v>
      </c>
      <c r="G15" s="21" t="s">
        <v>10</v>
      </c>
      <c r="H15" s="22">
        <v>39.5</v>
      </c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17" t="s">
        <v>112</v>
      </c>
      <c r="D16" s="17"/>
      <c r="E16" s="17"/>
      <c r="F16" s="18">
        <v>1</v>
      </c>
      <c r="G16" s="23" t="s">
        <v>11</v>
      </c>
      <c r="H16" s="8"/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7"/>
      <c r="D17" s="17"/>
      <c r="E17" s="17"/>
      <c r="F17" s="6"/>
      <c r="G17" s="7"/>
      <c r="H17" s="8"/>
      <c r="J17"/>
      <c r="K17"/>
      <c r="L17"/>
      <c r="M17"/>
      <c r="N17"/>
      <c r="O17"/>
      <c r="P17"/>
      <c r="Q17"/>
      <c r="R17"/>
      <c r="S17"/>
    </row>
    <row r="18" spans="1:19" ht="16.5" thickBot="1" x14ac:dyDescent="0.35">
      <c r="C18" s="17"/>
      <c r="D18" s="17"/>
      <c r="E18" s="17"/>
      <c r="F18" s="13"/>
      <c r="G18" s="14"/>
      <c r="H18" s="15"/>
      <c r="J18"/>
      <c r="K18"/>
      <c r="L18"/>
      <c r="M18"/>
      <c r="N18"/>
      <c r="O18"/>
      <c r="P18"/>
      <c r="Q18"/>
      <c r="R18"/>
      <c r="S18"/>
    </row>
    <row r="19" spans="1:19" ht="15.75" x14ac:dyDescent="0.3">
      <c r="A19" s="4" t="s">
        <v>13</v>
      </c>
      <c r="C19" s="25" t="s">
        <v>129</v>
      </c>
      <c r="D19" s="5" t="s">
        <v>14</v>
      </c>
      <c r="E19" s="26" t="s">
        <v>130</v>
      </c>
      <c r="F19" s="1" t="s">
        <v>131</v>
      </c>
      <c r="J19"/>
      <c r="K19"/>
      <c r="L19"/>
      <c r="M19"/>
      <c r="N19"/>
      <c r="O19"/>
      <c r="P19"/>
      <c r="Q19"/>
      <c r="R19"/>
      <c r="S19"/>
    </row>
    <row r="20" spans="1:19" ht="15.75" x14ac:dyDescent="0.3">
      <c r="J20"/>
      <c r="K20"/>
      <c r="L20"/>
      <c r="M20"/>
      <c r="N20"/>
      <c r="O20"/>
      <c r="P20"/>
      <c r="Q20"/>
      <c r="R20"/>
      <c r="S20"/>
    </row>
    <row r="21" spans="1:19" ht="15.75" x14ac:dyDescent="0.3">
      <c r="A21" s="4" t="s">
        <v>15</v>
      </c>
      <c r="C21" s="27">
        <v>70</v>
      </c>
      <c r="D21" s="26" t="s">
        <v>16</v>
      </c>
      <c r="E21" s="28">
        <v>95</v>
      </c>
      <c r="F21" s="29">
        <f>+C21</f>
        <v>70</v>
      </c>
      <c r="G21" s="30" t="s">
        <v>16</v>
      </c>
      <c r="H21" s="30">
        <f>+E21</f>
        <v>95</v>
      </c>
      <c r="J21"/>
      <c r="K21"/>
      <c r="L21"/>
      <c r="M21"/>
      <c r="N21"/>
      <c r="O21"/>
      <c r="P21"/>
      <c r="Q21"/>
      <c r="R21"/>
      <c r="S21"/>
    </row>
    <row r="22" spans="1:19" ht="15.75" x14ac:dyDescent="0.3">
      <c r="A22" s="4" t="s">
        <v>17</v>
      </c>
      <c r="B22" s="3"/>
      <c r="C22" s="31">
        <f>+F12</f>
        <v>48.2</v>
      </c>
      <c r="D22" s="32" t="s">
        <v>16</v>
      </c>
      <c r="E22" s="31">
        <f>+H12</f>
        <v>39.5</v>
      </c>
      <c r="F22" s="33">
        <f>+E22</f>
        <v>39.5</v>
      </c>
      <c r="G22" s="33" t="s">
        <v>16</v>
      </c>
      <c r="H22" s="33">
        <f>+C22</f>
        <v>48.2</v>
      </c>
      <c r="I22" s="34"/>
      <c r="J22"/>
      <c r="K22"/>
      <c r="L22"/>
      <c r="M22"/>
      <c r="N22"/>
      <c r="O22"/>
      <c r="P22"/>
      <c r="Q22"/>
      <c r="R22"/>
      <c r="S22"/>
    </row>
    <row r="23" spans="1:19" ht="16.5" thickBot="1" x14ac:dyDescent="0.35">
      <c r="A23" s="3" t="s">
        <v>18</v>
      </c>
      <c r="B23" s="35"/>
      <c r="C23" s="36">
        <f>+C21/C22</f>
        <v>1.4522821576763485</v>
      </c>
      <c r="D23" s="37"/>
      <c r="E23" s="36">
        <f>+E21/E22</f>
        <v>2.4050632911392404</v>
      </c>
      <c r="F23" s="36">
        <f>+F21/F22</f>
        <v>1.7721518987341771</v>
      </c>
      <c r="G23" s="37"/>
      <c r="H23" s="36">
        <f>+H21/H22</f>
        <v>1.9709543568464729</v>
      </c>
      <c r="I23" s="34"/>
      <c r="J23"/>
      <c r="K23"/>
      <c r="L23"/>
      <c r="M23"/>
      <c r="N23"/>
      <c r="O23"/>
      <c r="P23"/>
      <c r="Q23"/>
      <c r="R23"/>
      <c r="S23"/>
    </row>
    <row r="24" spans="1:19" ht="16.5" thickBot="1" x14ac:dyDescent="0.35">
      <c r="A24" s="3" t="s">
        <v>19</v>
      </c>
      <c r="B24" s="38"/>
      <c r="C24" s="39"/>
      <c r="D24" s="40">
        <v>2</v>
      </c>
      <c r="E24" s="41"/>
      <c r="F24" s="42"/>
      <c r="G24" s="43">
        <v>1</v>
      </c>
      <c r="H24" s="44" t="s">
        <v>20</v>
      </c>
      <c r="J24"/>
      <c r="K24"/>
      <c r="L24"/>
      <c r="M24"/>
      <c r="N24"/>
      <c r="O24"/>
      <c r="P24"/>
      <c r="Q24"/>
      <c r="R24"/>
      <c r="S24"/>
    </row>
    <row r="25" spans="1:19" ht="15.75" x14ac:dyDescent="0.3">
      <c r="A25" s="3"/>
      <c r="B25" s="25"/>
      <c r="C25" s="34"/>
      <c r="G25" s="45"/>
      <c r="H25" s="34"/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29" t="s">
        <v>21</v>
      </c>
      <c r="B26" s="29" t="s">
        <v>128</v>
      </c>
      <c r="D26" s="45" t="s">
        <v>22</v>
      </c>
      <c r="E26" s="46">
        <v>6.1870000000000003</v>
      </c>
      <c r="G26" s="1" t="s">
        <v>23</v>
      </c>
      <c r="H26" s="47">
        <v>0.5</v>
      </c>
      <c r="J26"/>
      <c r="K26"/>
      <c r="L26"/>
      <c r="M26"/>
      <c r="N26"/>
      <c r="O26"/>
      <c r="P26"/>
      <c r="Q26"/>
      <c r="R26"/>
      <c r="S26"/>
    </row>
    <row r="27" spans="1:19" ht="15.75" x14ac:dyDescent="0.3">
      <c r="A27" s="3"/>
      <c r="B27" s="3"/>
      <c r="C27" s="3"/>
      <c r="D27" s="48" t="s">
        <v>24</v>
      </c>
      <c r="E27" s="46">
        <f>+H26*E26</f>
        <v>3.0935000000000001</v>
      </c>
      <c r="H27" s="47"/>
      <c r="I27" s="34"/>
      <c r="J27"/>
      <c r="K27"/>
      <c r="L27"/>
      <c r="M27"/>
      <c r="N27"/>
      <c r="O27"/>
      <c r="P27"/>
      <c r="Q27"/>
      <c r="R27"/>
      <c r="S27"/>
    </row>
    <row r="28" spans="1:19" ht="15.75" x14ac:dyDescent="0.3">
      <c r="D28" s="48" t="s">
        <v>25</v>
      </c>
      <c r="E28" s="49">
        <f>+E26-E27</f>
        <v>3.0935000000000001</v>
      </c>
      <c r="I28" s="34"/>
      <c r="J28"/>
      <c r="K28"/>
      <c r="L28"/>
      <c r="M28"/>
      <c r="N28"/>
      <c r="O28"/>
      <c r="P28"/>
      <c r="Q28"/>
      <c r="R28"/>
      <c r="S28"/>
    </row>
    <row r="29" spans="1:19" ht="15.75" x14ac:dyDescent="0.3">
      <c r="E29" s="25" t="s">
        <v>26</v>
      </c>
      <c r="F29" s="25" t="s">
        <v>27</v>
      </c>
      <c r="G29" s="25" t="s">
        <v>27</v>
      </c>
      <c r="H29" s="25" t="s">
        <v>27</v>
      </c>
      <c r="I29" s="34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D30" s="45" t="s">
        <v>28</v>
      </c>
      <c r="E30" s="50">
        <f>+E28</f>
        <v>3.0935000000000001</v>
      </c>
      <c r="F30" s="50">
        <v>0</v>
      </c>
      <c r="G30" s="50">
        <v>0</v>
      </c>
      <c r="H30" s="50">
        <v>0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D31" s="45" t="s">
        <v>29</v>
      </c>
      <c r="E31" s="50">
        <f>+E30*1.15</f>
        <v>3.557525</v>
      </c>
      <c r="F31" s="50">
        <v>0</v>
      </c>
      <c r="G31" s="50">
        <v>0</v>
      </c>
      <c r="H31" s="50">
        <v>0</v>
      </c>
      <c r="J31"/>
      <c r="K31"/>
      <c r="L31"/>
      <c r="M31"/>
      <c r="N31"/>
      <c r="O31"/>
      <c r="P31"/>
      <c r="Q31"/>
      <c r="R31"/>
      <c r="S31"/>
    </row>
    <row r="32" spans="1:19" ht="16.5" thickBot="1" x14ac:dyDescent="0.35">
      <c r="A32" s="3"/>
      <c r="G32" s="45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A33" s="3"/>
      <c r="B33" s="25"/>
      <c r="C33" s="34"/>
      <c r="E33" s="10" t="s">
        <v>30</v>
      </c>
      <c r="F33" s="11" t="s">
        <v>31</v>
      </c>
      <c r="G33" s="11"/>
      <c r="H33" s="12"/>
      <c r="J33"/>
      <c r="K33"/>
      <c r="L33"/>
      <c r="M33"/>
      <c r="N33"/>
      <c r="O33"/>
      <c r="P33"/>
      <c r="Q33"/>
      <c r="R33"/>
      <c r="S33"/>
    </row>
    <row r="34" spans="1:19" ht="16.5" thickBot="1" x14ac:dyDescent="0.35">
      <c r="A34" s="4" t="s">
        <v>32</v>
      </c>
      <c r="C34" s="51">
        <v>2</v>
      </c>
      <c r="D34" s="52" t="s">
        <v>33</v>
      </c>
      <c r="E34" s="13"/>
      <c r="F34" s="14" t="s">
        <v>34</v>
      </c>
      <c r="G34" s="14"/>
      <c r="H34" s="15"/>
      <c r="J34"/>
      <c r="K34"/>
      <c r="L34"/>
      <c r="M34"/>
      <c r="N34"/>
      <c r="O34"/>
      <c r="P34"/>
      <c r="Q34"/>
      <c r="R34"/>
      <c r="S34"/>
    </row>
    <row r="35" spans="1:19" ht="15.75" x14ac:dyDescent="0.3">
      <c r="A35" s="4"/>
      <c r="C35" s="25"/>
      <c r="D35" s="1" t="s">
        <v>35</v>
      </c>
      <c r="E35" s="3"/>
      <c r="F35" s="3"/>
      <c r="J35"/>
      <c r="K35"/>
      <c r="L35"/>
      <c r="M35"/>
      <c r="N35"/>
      <c r="O35"/>
      <c r="P35"/>
      <c r="Q35"/>
      <c r="R35"/>
      <c r="S35"/>
    </row>
    <row r="36" spans="1:19" ht="15.75" x14ac:dyDescent="0.3">
      <c r="A36" s="4" t="s">
        <v>36</v>
      </c>
      <c r="B36" s="5"/>
      <c r="C36" s="53">
        <f>+B42/F13</f>
        <v>1000</v>
      </c>
      <c r="D36" s="28">
        <v>500</v>
      </c>
      <c r="F36" s="45" t="s">
        <v>39</v>
      </c>
      <c r="G36" s="27">
        <f>+C36/1000</f>
        <v>1</v>
      </c>
      <c r="H36" s="3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4" t="s">
        <v>37</v>
      </c>
      <c r="C37" s="38">
        <f>+C36+D36</f>
        <v>1500</v>
      </c>
      <c r="F37" s="48" t="s">
        <v>40</v>
      </c>
      <c r="G37" s="51">
        <f>+C37*F13</f>
        <v>750</v>
      </c>
      <c r="H37" s="3"/>
      <c r="J37"/>
      <c r="K37"/>
      <c r="L37"/>
      <c r="M37"/>
      <c r="N37"/>
      <c r="O37"/>
      <c r="P37"/>
      <c r="Q37"/>
      <c r="R37"/>
      <c r="S37"/>
    </row>
    <row r="38" spans="1:19" ht="15.75" x14ac:dyDescent="0.3">
      <c r="A38" s="4" t="s">
        <v>38</v>
      </c>
      <c r="C38" s="38">
        <f>+C37/C34</f>
        <v>750</v>
      </c>
      <c r="H38" s="3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5"/>
      <c r="E39" s="48"/>
      <c r="F39" s="48"/>
      <c r="G39" s="34"/>
      <c r="I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41</v>
      </c>
      <c r="C40" s="29">
        <f>+C38*C34</f>
        <v>1500</v>
      </c>
      <c r="F40" s="48"/>
      <c r="G40" s="34"/>
      <c r="H40" s="3"/>
      <c r="J40"/>
      <c r="K40"/>
      <c r="L40"/>
      <c r="M40"/>
      <c r="N40"/>
      <c r="O40"/>
      <c r="P40"/>
      <c r="Q40"/>
      <c r="R40"/>
      <c r="S40"/>
    </row>
    <row r="41" spans="1:19" x14ac:dyDescent="0.3">
      <c r="A41" s="3"/>
      <c r="B41" s="3"/>
      <c r="C41" s="3"/>
      <c r="D41" s="3"/>
      <c r="E41" s="3"/>
      <c r="H41" s="3"/>
    </row>
    <row r="42" spans="1:19" x14ac:dyDescent="0.3">
      <c r="A42" s="4" t="s">
        <v>42</v>
      </c>
      <c r="B42" s="25">
        <v>500</v>
      </c>
      <c r="C42" s="3"/>
      <c r="D42" s="29" t="s">
        <v>43</v>
      </c>
      <c r="E42" s="29" t="s">
        <v>44</v>
      </c>
      <c r="F42" s="29" t="s">
        <v>45</v>
      </c>
      <c r="G42" s="29" t="s">
        <v>46</v>
      </c>
      <c r="H42" s="29" t="s">
        <v>47</v>
      </c>
      <c r="Q42" s="7"/>
      <c r="R42" s="7"/>
    </row>
    <row r="43" spans="1:19" x14ac:dyDescent="0.3">
      <c r="A43" s="54" t="s">
        <v>49</v>
      </c>
      <c r="B43" s="55"/>
      <c r="C43" s="3"/>
      <c r="D43" s="25">
        <v>3</v>
      </c>
      <c r="E43" s="25">
        <v>1</v>
      </c>
      <c r="F43" s="25" t="s">
        <v>120</v>
      </c>
      <c r="G43" s="34">
        <v>295</v>
      </c>
      <c r="H43" s="34">
        <f>+(D43*E43)*G43</f>
        <v>885</v>
      </c>
      <c r="Q43" s="7"/>
      <c r="R43" s="7"/>
    </row>
    <row r="44" spans="1:19" x14ac:dyDescent="0.3">
      <c r="A44" s="55" t="s">
        <v>54</v>
      </c>
      <c r="B44" s="56">
        <f>+E30*C38</f>
        <v>2320.125</v>
      </c>
      <c r="C44" s="3"/>
      <c r="D44" s="25">
        <v>1</v>
      </c>
      <c r="E44" s="25">
        <v>1</v>
      </c>
      <c r="F44" s="25" t="s">
        <v>55</v>
      </c>
      <c r="G44" s="34">
        <v>140</v>
      </c>
      <c r="H44" s="34">
        <f t="shared" ref="H44:H45" si="0">+(D44*E44)*G44</f>
        <v>140</v>
      </c>
      <c r="Q44" s="7"/>
      <c r="R44" s="7"/>
    </row>
    <row r="45" spans="1:19" x14ac:dyDescent="0.3">
      <c r="A45" s="55" t="s">
        <v>12</v>
      </c>
      <c r="B45" s="56">
        <f>+H56</f>
        <v>8058.7815000000001</v>
      </c>
      <c r="C45" s="3"/>
      <c r="D45" s="25">
        <v>1</v>
      </c>
      <c r="E45" s="25">
        <v>1</v>
      </c>
      <c r="F45" s="25" t="s">
        <v>55</v>
      </c>
      <c r="G45" s="34">
        <v>400</v>
      </c>
      <c r="H45" s="34">
        <f t="shared" si="0"/>
        <v>400</v>
      </c>
      <c r="Q45" s="7"/>
      <c r="R45" s="7"/>
    </row>
    <row r="46" spans="1:19" ht="16.5" x14ac:dyDescent="0.3">
      <c r="A46" s="55"/>
      <c r="B46" s="56"/>
      <c r="C46" s="3"/>
      <c r="D46" s="25">
        <v>1</v>
      </c>
      <c r="E46" s="25">
        <f>+B42*1.05</f>
        <v>525</v>
      </c>
      <c r="F46" s="25" t="s">
        <v>57</v>
      </c>
      <c r="G46" s="34">
        <v>10</v>
      </c>
      <c r="H46" s="34">
        <f t="shared" ref="H46:H51" si="1">+(D46*E46)*G46</f>
        <v>5250</v>
      </c>
      <c r="I46" s="58"/>
      <c r="Q46" s="7"/>
      <c r="R46" s="7"/>
    </row>
    <row r="47" spans="1:19" ht="16.5" x14ac:dyDescent="0.3">
      <c r="A47" s="55" t="s">
        <v>132</v>
      </c>
      <c r="B47" s="56">
        <f>400</f>
        <v>400</v>
      </c>
      <c r="C47" s="3"/>
      <c r="D47" s="25">
        <v>1</v>
      </c>
      <c r="E47" s="25">
        <v>1</v>
      </c>
      <c r="F47" s="25" t="s">
        <v>58</v>
      </c>
      <c r="G47" s="34">
        <v>135</v>
      </c>
      <c r="H47" s="34">
        <f t="shared" si="1"/>
        <v>135</v>
      </c>
      <c r="I47" s="58"/>
      <c r="Q47" s="7"/>
      <c r="R47" s="7"/>
    </row>
    <row r="48" spans="1:19" x14ac:dyDescent="0.3">
      <c r="A48" s="59" t="s">
        <v>121</v>
      </c>
      <c r="B48" s="56">
        <f>500+500</f>
        <v>1000</v>
      </c>
      <c r="C48" s="3"/>
      <c r="D48" s="25">
        <v>1</v>
      </c>
      <c r="E48" s="25">
        <v>1</v>
      </c>
      <c r="F48" s="25" t="s">
        <v>60</v>
      </c>
      <c r="G48" s="34">
        <v>135</v>
      </c>
      <c r="H48" s="34">
        <f t="shared" si="1"/>
        <v>135</v>
      </c>
      <c r="Q48" s="7"/>
      <c r="R48" s="7"/>
    </row>
    <row r="49" spans="1:23" x14ac:dyDescent="0.3">
      <c r="A49" s="59" t="s">
        <v>63</v>
      </c>
      <c r="B49" s="56">
        <f>+C96</f>
        <v>1393.3333333333333</v>
      </c>
      <c r="D49" s="25">
        <v>1</v>
      </c>
      <c r="E49" s="25">
        <v>0</v>
      </c>
      <c r="F49" s="25" t="s">
        <v>86</v>
      </c>
      <c r="G49" s="34">
        <v>6</v>
      </c>
      <c r="H49" s="34">
        <f t="shared" si="1"/>
        <v>0</v>
      </c>
      <c r="Q49" s="7"/>
      <c r="R49" s="7"/>
    </row>
    <row r="50" spans="1:23" x14ac:dyDescent="0.3">
      <c r="A50" s="59" t="s">
        <v>88</v>
      </c>
      <c r="B50" s="56">
        <v>300</v>
      </c>
      <c r="C50" s="26"/>
      <c r="D50" s="25">
        <v>0</v>
      </c>
      <c r="E50" s="25">
        <v>0</v>
      </c>
      <c r="F50" s="25" t="s">
        <v>64</v>
      </c>
      <c r="G50" s="34">
        <v>1350</v>
      </c>
      <c r="H50" s="34">
        <f t="shared" si="1"/>
        <v>0</v>
      </c>
    </row>
    <row r="51" spans="1:23" x14ac:dyDescent="0.3">
      <c r="A51" s="59" t="s">
        <v>62</v>
      </c>
      <c r="B51" s="56">
        <v>200</v>
      </c>
      <c r="D51" s="25">
        <v>0</v>
      </c>
      <c r="E51" s="25">
        <v>0</v>
      </c>
      <c r="F51" s="25" t="s">
        <v>65</v>
      </c>
      <c r="G51" s="34">
        <v>0.5</v>
      </c>
      <c r="H51" s="34">
        <f t="shared" si="1"/>
        <v>0</v>
      </c>
    </row>
    <row r="52" spans="1:23" ht="15.75" x14ac:dyDescent="0.3">
      <c r="A52" s="54" t="s">
        <v>66</v>
      </c>
      <c r="B52" s="60">
        <f>SUM(B44:B51)</f>
        <v>13672.239833333335</v>
      </c>
      <c r="C52" s="3"/>
      <c r="D52" s="25">
        <v>1</v>
      </c>
      <c r="E52" s="25">
        <v>1</v>
      </c>
      <c r="F52" s="3" t="s">
        <v>67</v>
      </c>
      <c r="G52" s="34">
        <f>+E75</f>
        <v>1113.7814999999998</v>
      </c>
      <c r="H52" s="34">
        <f t="shared" ref="H52" si="2">+(D52*E52)*G52</f>
        <v>1113.7814999999998</v>
      </c>
      <c r="Q52"/>
      <c r="R52"/>
      <c r="S52"/>
      <c r="T52"/>
      <c r="U52"/>
      <c r="V52"/>
      <c r="W52"/>
    </row>
    <row r="53" spans="1:23" ht="15.75" x14ac:dyDescent="0.3">
      <c r="A53" s="9"/>
      <c r="B53" s="61"/>
      <c r="C53" s="3"/>
      <c r="D53" s="25"/>
      <c r="E53" s="25"/>
      <c r="F53" s="3"/>
      <c r="G53" s="3"/>
      <c r="H53" s="34">
        <f t="shared" ref="H53" si="3">+G53*E53</f>
        <v>0</v>
      </c>
      <c r="Q53"/>
      <c r="R53"/>
      <c r="S53"/>
      <c r="T53"/>
      <c r="U53"/>
      <c r="V53"/>
      <c r="W53"/>
    </row>
    <row r="54" spans="1:23" ht="15.75" x14ac:dyDescent="0.3">
      <c r="A54" s="9"/>
      <c r="B54" s="36">
        <f>+B52/B42</f>
        <v>27.344479666666668</v>
      </c>
      <c r="C54" s="4" t="s">
        <v>69</v>
      </c>
      <c r="D54" s="3"/>
      <c r="E54" s="3"/>
      <c r="F54" s="3"/>
      <c r="G54" s="3"/>
      <c r="Q54"/>
      <c r="R54"/>
      <c r="S54"/>
      <c r="T54"/>
      <c r="U54"/>
      <c r="V54"/>
      <c r="W54"/>
    </row>
    <row r="55" spans="1:23" ht="15.75" x14ac:dyDescent="0.3">
      <c r="A55" s="9"/>
      <c r="B55" s="36"/>
      <c r="C55" s="4"/>
      <c r="D55" s="3"/>
      <c r="E55" s="3"/>
      <c r="F55" s="3"/>
      <c r="G55" s="3"/>
      <c r="Q55"/>
      <c r="R55"/>
      <c r="S55"/>
      <c r="T55"/>
      <c r="U55"/>
      <c r="V55"/>
      <c r="W55"/>
    </row>
    <row r="56" spans="1:23" ht="15.75" x14ac:dyDescent="0.3">
      <c r="A56" s="3"/>
      <c r="B56" s="3"/>
      <c r="D56" s="3"/>
      <c r="E56" s="3"/>
      <c r="F56" s="3"/>
      <c r="G56" s="64" t="s">
        <v>70</v>
      </c>
      <c r="H56" s="34">
        <f>SUM(H43:H54)</f>
        <v>8058.7815000000001</v>
      </c>
      <c r="Q56"/>
      <c r="R56"/>
      <c r="S56"/>
      <c r="T56"/>
      <c r="U56"/>
      <c r="V56"/>
      <c r="W56"/>
    </row>
    <row r="57" spans="1:23" ht="15.75" x14ac:dyDescent="0.3">
      <c r="D57" s="3"/>
      <c r="E57" s="3"/>
      <c r="G57" s="5" t="s">
        <v>71</v>
      </c>
      <c r="H57" s="65">
        <v>1.5</v>
      </c>
      <c r="Q57"/>
      <c r="R57"/>
      <c r="S57"/>
      <c r="T57"/>
      <c r="U57"/>
      <c r="V57"/>
      <c r="W57"/>
    </row>
    <row r="58" spans="1:23" ht="15.75" x14ac:dyDescent="0.3">
      <c r="A58" s="4" t="s">
        <v>73</v>
      </c>
      <c r="B58" s="3"/>
      <c r="C58" s="3"/>
      <c r="E58" s="36">
        <f>+B68/C36</f>
        <v>18.946315999999999</v>
      </c>
      <c r="G58" s="1" t="s">
        <v>74</v>
      </c>
      <c r="H58" s="66">
        <v>1.75</v>
      </c>
      <c r="Q58"/>
      <c r="R58"/>
      <c r="S58"/>
      <c r="T58"/>
      <c r="U58"/>
      <c r="V58"/>
      <c r="W58"/>
    </row>
    <row r="59" spans="1:23" ht="15.75" x14ac:dyDescent="0.3">
      <c r="A59" s="3"/>
      <c r="B59" s="4" t="s">
        <v>76</v>
      </c>
      <c r="C59" s="29" t="s">
        <v>77</v>
      </c>
      <c r="D59" s="3"/>
      <c r="E59" s="3"/>
      <c r="F59" s="3"/>
      <c r="G59" s="1" t="s">
        <v>74</v>
      </c>
      <c r="H59" s="66">
        <v>2</v>
      </c>
      <c r="Q59"/>
      <c r="R59"/>
      <c r="S59"/>
      <c r="T59"/>
      <c r="U59"/>
      <c r="V59"/>
      <c r="W59"/>
    </row>
    <row r="60" spans="1:23" ht="15.75" x14ac:dyDescent="0.3">
      <c r="A60" s="54" t="s">
        <v>79</v>
      </c>
      <c r="B60" s="55"/>
      <c r="C60" s="3"/>
      <c r="D60" s="3">
        <f>+B68*C63</f>
        <v>0</v>
      </c>
      <c r="E60" s="3"/>
      <c r="F60" s="3"/>
      <c r="G60" s="5" t="s">
        <v>80</v>
      </c>
      <c r="H60" s="66">
        <v>2.5</v>
      </c>
      <c r="Q60"/>
      <c r="R60"/>
      <c r="S60"/>
      <c r="T60"/>
      <c r="U60"/>
      <c r="V60"/>
      <c r="W60"/>
    </row>
    <row r="61" spans="1:23" ht="15.75" x14ac:dyDescent="0.3">
      <c r="A61" s="55" t="s">
        <v>54</v>
      </c>
      <c r="B61" s="56">
        <f>+E31*C38</f>
        <v>2668.1437500000002</v>
      </c>
      <c r="C61" s="67"/>
      <c r="Q61"/>
      <c r="R61"/>
      <c r="S61"/>
      <c r="T61"/>
      <c r="U61"/>
      <c r="V61"/>
      <c r="W61"/>
    </row>
    <row r="62" spans="1:23" ht="15.75" x14ac:dyDescent="0.3">
      <c r="A62" s="55" t="s">
        <v>12</v>
      </c>
      <c r="B62" s="56">
        <f>+H56*H57</f>
        <v>12088.17225</v>
      </c>
      <c r="C62" s="67"/>
      <c r="Q62"/>
      <c r="R62"/>
      <c r="S62"/>
      <c r="T62"/>
      <c r="U62"/>
      <c r="V62"/>
      <c r="W62"/>
    </row>
    <row r="63" spans="1:23" ht="15.75" x14ac:dyDescent="0.3">
      <c r="A63" s="55" t="str">
        <f>+A47</f>
        <v>Prueba de color</v>
      </c>
      <c r="B63" s="56">
        <f>+B47*H57</f>
        <v>600</v>
      </c>
      <c r="C63" s="67"/>
      <c r="G63" s="68" t="s">
        <v>82</v>
      </c>
      <c r="H63" s="36">
        <f>+B54</f>
        <v>27.344479666666668</v>
      </c>
      <c r="I63" s="69">
        <f>+H63*B42</f>
        <v>13672.239833333335</v>
      </c>
      <c r="Q63"/>
      <c r="R63"/>
      <c r="S63"/>
      <c r="T63"/>
      <c r="U63"/>
      <c r="V63"/>
      <c r="W63"/>
    </row>
    <row r="64" spans="1:23" ht="15.75" x14ac:dyDescent="0.3">
      <c r="A64" s="55" t="str">
        <f>+A48</f>
        <v>Refuerzo + Base</v>
      </c>
      <c r="B64" s="56">
        <f>+B48*H57</f>
        <v>1500</v>
      </c>
      <c r="C64" s="67"/>
      <c r="G64" s="68" t="s">
        <v>84</v>
      </c>
      <c r="H64" s="36">
        <f>+C68</f>
        <v>37.892631999999999</v>
      </c>
      <c r="I64" s="69">
        <f>+H64*B42</f>
        <v>18946.315999999999</v>
      </c>
      <c r="Q64"/>
      <c r="R64"/>
      <c r="S64"/>
      <c r="T64"/>
      <c r="U64"/>
      <c r="V64"/>
      <c r="W64"/>
    </row>
    <row r="65" spans="1:23" ht="15.75" x14ac:dyDescent="0.3">
      <c r="A65" s="55" t="str">
        <f>+A49</f>
        <v>Listón</v>
      </c>
      <c r="B65" s="56">
        <f>+C97</f>
        <v>2090</v>
      </c>
      <c r="C65" s="70"/>
      <c r="G65" s="84" t="s">
        <v>106</v>
      </c>
      <c r="H65" s="71">
        <f>+H64-H63</f>
        <v>10.548152333333331</v>
      </c>
      <c r="I65" s="85">
        <f>+H65*B42</f>
        <v>5274.0761666666649</v>
      </c>
      <c r="Q65"/>
      <c r="R65"/>
      <c r="S65"/>
      <c r="T65"/>
      <c r="U65"/>
      <c r="V65"/>
      <c r="W65"/>
    </row>
    <row r="66" spans="1:23" ht="16.5" x14ac:dyDescent="0.3">
      <c r="A66" s="55" t="str">
        <f>+A50</f>
        <v>Empaque</v>
      </c>
      <c r="B66" s="56">
        <f>+B50*H57</f>
        <v>450</v>
      </c>
      <c r="C66" s="70"/>
      <c r="G66" s="83"/>
      <c r="H66" s="87" t="s">
        <v>85</v>
      </c>
      <c r="I66" s="86">
        <f>+(B68/100)*2.5</f>
        <v>473.65789999999998</v>
      </c>
      <c r="Q66"/>
      <c r="R66"/>
      <c r="S66"/>
      <c r="T66"/>
      <c r="U66"/>
      <c r="V66"/>
      <c r="W66"/>
    </row>
    <row r="67" spans="1:23" x14ac:dyDescent="0.3">
      <c r="A67" s="55" t="str">
        <f>+A51</f>
        <v>Mensajeria</v>
      </c>
      <c r="B67" s="56">
        <f>+B51*H57</f>
        <v>300</v>
      </c>
      <c r="C67" s="70"/>
      <c r="G67" s="82"/>
      <c r="H67" s="80"/>
      <c r="I67" s="81"/>
      <c r="Q67" s="7"/>
      <c r="T67" s="7"/>
      <c r="U67" s="7"/>
    </row>
    <row r="68" spans="1:23" ht="16.5" x14ac:dyDescent="0.3">
      <c r="A68" s="54" t="s">
        <v>66</v>
      </c>
      <c r="B68" s="60">
        <f>SUM(B60:B65)</f>
        <v>18946.315999999999</v>
      </c>
      <c r="C68" s="71">
        <f>+B68/B42</f>
        <v>37.892631999999999</v>
      </c>
      <c r="D68" s="72" t="s">
        <v>108</v>
      </c>
    </row>
    <row r="71" spans="1:23" x14ac:dyDescent="0.3">
      <c r="A71" s="5"/>
    </row>
    <row r="72" spans="1:23" ht="15" thickBot="1" x14ac:dyDescent="0.35">
      <c r="A72" s="5" t="s">
        <v>105</v>
      </c>
    </row>
    <row r="73" spans="1:23" x14ac:dyDescent="0.3">
      <c r="A73" s="10" t="s">
        <v>48</v>
      </c>
      <c r="B73" s="11"/>
      <c r="C73" s="11"/>
      <c r="D73" s="11"/>
      <c r="E73" s="11"/>
      <c r="F73" s="12"/>
    </row>
    <row r="74" spans="1:23" x14ac:dyDescent="0.3">
      <c r="A74" s="20">
        <f>+F12</f>
        <v>48.2</v>
      </c>
      <c r="B74" s="21">
        <f>+H12</f>
        <v>39.5</v>
      </c>
      <c r="C74" s="7" t="s">
        <v>50</v>
      </c>
      <c r="D74" s="21" t="s">
        <v>51</v>
      </c>
      <c r="E74" s="7" t="s">
        <v>52</v>
      </c>
      <c r="F74" s="8" t="s">
        <v>53</v>
      </c>
    </row>
    <row r="75" spans="1:23" x14ac:dyDescent="0.3">
      <c r="A75" s="20">
        <f>0.482*0.395*C37</f>
        <v>285.58499999999998</v>
      </c>
      <c r="B75" s="57">
        <v>3.9</v>
      </c>
      <c r="C75" s="21">
        <f>+A75*B75</f>
        <v>1113.7814999999998</v>
      </c>
      <c r="D75" s="57">
        <v>0</v>
      </c>
      <c r="E75" s="57">
        <f>+C75+D75</f>
        <v>1113.7814999999998</v>
      </c>
      <c r="F75" s="73" t="s">
        <v>56</v>
      </c>
    </row>
    <row r="76" spans="1:23" x14ac:dyDescent="0.3">
      <c r="A76" s="6"/>
      <c r="B76" s="23"/>
      <c r="C76" s="7"/>
      <c r="D76" s="21"/>
      <c r="E76" s="57">
        <f>+E75/8</f>
        <v>139.22268749999998</v>
      </c>
      <c r="F76" s="8"/>
    </row>
    <row r="77" spans="1:23" x14ac:dyDescent="0.3">
      <c r="A77" s="20">
        <f>+A74</f>
        <v>48.2</v>
      </c>
      <c r="B77" s="57">
        <f>+B74</f>
        <v>39.5</v>
      </c>
      <c r="C77" s="21"/>
      <c r="D77" s="57"/>
      <c r="E77" s="57"/>
      <c r="F77" s="73"/>
    </row>
    <row r="78" spans="1:23" x14ac:dyDescent="0.3">
      <c r="A78" s="20">
        <f>0.42*0.475*C38</f>
        <v>149.625</v>
      </c>
      <c r="B78" s="57">
        <v>2.2999999999999998</v>
      </c>
      <c r="C78" s="21">
        <f>+A78*B78</f>
        <v>344.13749999999999</v>
      </c>
      <c r="D78" s="57">
        <v>350</v>
      </c>
      <c r="E78" s="57">
        <f>+C78+D78</f>
        <v>694.13750000000005</v>
      </c>
      <c r="F78" s="73" t="s">
        <v>59</v>
      </c>
    </row>
    <row r="79" spans="1:23" x14ac:dyDescent="0.3">
      <c r="A79" s="6"/>
      <c r="B79" s="7"/>
      <c r="C79" s="7"/>
      <c r="D79" s="21"/>
      <c r="E79" s="57"/>
      <c r="F79" s="8" t="s">
        <v>61</v>
      </c>
    </row>
    <row r="80" spans="1:23" ht="15" thickBot="1" x14ac:dyDescent="0.35">
      <c r="A80" s="13"/>
      <c r="B80" s="14"/>
      <c r="C80" s="14"/>
      <c r="D80" s="14"/>
      <c r="E80" s="14"/>
      <c r="F80" s="15"/>
      <c r="G80" s="7"/>
    </row>
    <row r="82" spans="1:18" ht="16.5" x14ac:dyDescent="0.3">
      <c r="A82" s="5"/>
      <c r="M82" s="58"/>
      <c r="N82" s="58"/>
      <c r="O82" s="58"/>
      <c r="P82" s="58"/>
      <c r="Q82" s="58"/>
      <c r="R82" s="58"/>
    </row>
    <row r="83" spans="1:18" ht="16.5" x14ac:dyDescent="0.3">
      <c r="A83" s="5" t="s">
        <v>92</v>
      </c>
      <c r="G83"/>
      <c r="M83" s="58"/>
      <c r="N83" s="58"/>
      <c r="O83" s="58"/>
      <c r="P83" s="58"/>
      <c r="Q83" s="58"/>
      <c r="R83" s="58"/>
    </row>
    <row r="84" spans="1:18" ht="16.5" x14ac:dyDescent="0.3">
      <c r="B84" s="64" t="s">
        <v>68</v>
      </c>
      <c r="C84" s="88" t="s">
        <v>102</v>
      </c>
      <c r="D84" s="89"/>
      <c r="G84"/>
      <c r="M84" s="58"/>
      <c r="N84" s="58"/>
      <c r="O84" s="58"/>
      <c r="P84" s="58"/>
      <c r="Q84" s="58"/>
      <c r="R84" s="58"/>
    </row>
    <row r="85" spans="1:18" ht="16.5" x14ac:dyDescent="0.3">
      <c r="B85" s="45" t="s">
        <v>1</v>
      </c>
      <c r="C85" s="62" t="s">
        <v>101</v>
      </c>
      <c r="D85" s="63"/>
      <c r="F85" s="5" t="s">
        <v>107</v>
      </c>
      <c r="G85"/>
      <c r="M85" s="58"/>
      <c r="N85" s="58"/>
      <c r="O85" s="58"/>
      <c r="P85" s="58"/>
      <c r="Q85" s="58"/>
      <c r="R85" s="58"/>
    </row>
    <row r="86" spans="1:18" ht="16.5" x14ac:dyDescent="0.3">
      <c r="B86" s="45" t="s">
        <v>14</v>
      </c>
      <c r="C86" s="74" t="s">
        <v>103</v>
      </c>
      <c r="D86" s="63"/>
      <c r="F86" s="1" t="s">
        <v>90</v>
      </c>
      <c r="M86" s="58"/>
      <c r="N86" s="58"/>
      <c r="O86" s="58"/>
      <c r="P86" s="58"/>
      <c r="Q86" s="58"/>
      <c r="R86" s="58"/>
    </row>
    <row r="87" spans="1:18" ht="16.5" x14ac:dyDescent="0.3">
      <c r="B87" s="45" t="s">
        <v>72</v>
      </c>
      <c r="C87" s="74">
        <v>55</v>
      </c>
      <c r="D87" s="63" t="s">
        <v>93</v>
      </c>
      <c r="F87" s="1" t="s">
        <v>91</v>
      </c>
      <c r="M87" s="58"/>
      <c r="N87" s="58"/>
      <c r="O87" s="58"/>
      <c r="P87" s="58"/>
      <c r="Q87" s="58"/>
      <c r="R87" s="58"/>
    </row>
    <row r="88" spans="1:18" ht="16.5" x14ac:dyDescent="0.3">
      <c r="B88" s="45" t="s">
        <v>75</v>
      </c>
      <c r="C88" s="74">
        <f>90*100</f>
        <v>9000</v>
      </c>
      <c r="D88" s="63" t="s">
        <v>104</v>
      </c>
      <c r="G88"/>
      <c r="J88" s="58"/>
      <c r="K88" s="58"/>
      <c r="L88" s="58"/>
      <c r="M88" s="58"/>
      <c r="N88" s="58"/>
      <c r="O88" s="58"/>
      <c r="P88" s="58"/>
      <c r="Q88" s="58"/>
      <c r="R88" s="58"/>
    </row>
    <row r="89" spans="1:18" ht="16.5" x14ac:dyDescent="0.3">
      <c r="B89" s="45" t="s">
        <v>78</v>
      </c>
      <c r="C89" s="74">
        <f>+D89/C88</f>
        <v>7.333333333333333</v>
      </c>
      <c r="D89" s="79">
        <f>+(((B42*2)*C87)*1.2)</f>
        <v>66000</v>
      </c>
      <c r="G89"/>
      <c r="J89" s="58"/>
      <c r="K89" s="58"/>
      <c r="L89" s="58"/>
      <c r="M89" s="58"/>
      <c r="N89" s="58"/>
      <c r="O89" s="58"/>
      <c r="P89" s="58"/>
      <c r="Q89" s="58"/>
      <c r="R89" s="58"/>
    </row>
    <row r="90" spans="1:18" ht="16.5" x14ac:dyDescent="0.3">
      <c r="B90" s="45" t="s">
        <v>81</v>
      </c>
      <c r="C90" s="75"/>
      <c r="D90" s="63"/>
      <c r="G90"/>
      <c r="J90" s="58"/>
      <c r="K90" s="58"/>
      <c r="L90" s="58"/>
      <c r="M90" s="58"/>
      <c r="N90" s="58"/>
      <c r="O90" s="58"/>
      <c r="P90" s="58"/>
      <c r="Q90" s="58"/>
      <c r="R90" s="58"/>
    </row>
    <row r="91" spans="1:18" ht="16.5" x14ac:dyDescent="0.3">
      <c r="B91" s="45" t="s">
        <v>94</v>
      </c>
      <c r="C91" s="75">
        <v>190</v>
      </c>
      <c r="D91" s="76"/>
      <c r="G91"/>
      <c r="J91" s="58"/>
      <c r="K91" s="58"/>
      <c r="L91" s="58"/>
      <c r="M91" s="58"/>
      <c r="N91" s="58"/>
      <c r="O91" s="58"/>
      <c r="P91" s="58"/>
      <c r="Q91" s="58"/>
      <c r="R91" s="58"/>
    </row>
    <row r="92" spans="1:18" ht="15.75" x14ac:dyDescent="0.3">
      <c r="B92" s="45" t="s">
        <v>83</v>
      </c>
      <c r="C92" s="75">
        <f>+C91*C89</f>
        <v>1393.3333333333333</v>
      </c>
      <c r="D92" s="63"/>
      <c r="G92"/>
    </row>
    <row r="93" spans="1:18" ht="15.75" x14ac:dyDescent="0.3">
      <c r="B93" s="45" t="s">
        <v>95</v>
      </c>
      <c r="C93" s="75">
        <v>0</v>
      </c>
      <c r="D93" s="63"/>
      <c r="G93"/>
    </row>
    <row r="94" spans="1:18" ht="15.75" x14ac:dyDescent="0.3">
      <c r="B94" s="45" t="s">
        <v>96</v>
      </c>
      <c r="C94" s="75">
        <v>0</v>
      </c>
      <c r="D94" s="63"/>
      <c r="G94"/>
    </row>
    <row r="95" spans="1:18" ht="15.75" x14ac:dyDescent="0.3">
      <c r="B95" s="1" t="s">
        <v>97</v>
      </c>
      <c r="C95" s="75">
        <v>0</v>
      </c>
      <c r="D95" s="63"/>
      <c r="G95"/>
    </row>
    <row r="96" spans="1:18" ht="15.75" x14ac:dyDescent="0.3">
      <c r="B96" s="45" t="s">
        <v>98</v>
      </c>
      <c r="C96" s="77">
        <f>+C92</f>
        <v>1393.3333333333333</v>
      </c>
      <c r="D96" s="78">
        <f>+C92/B42</f>
        <v>2.7866666666666666</v>
      </c>
      <c r="E96" s="1" t="s">
        <v>99</v>
      </c>
      <c r="G96"/>
    </row>
    <row r="97" spans="2:7" x14ac:dyDescent="0.3">
      <c r="B97" s="45" t="s">
        <v>100</v>
      </c>
      <c r="C97" s="77">
        <f>+C96*H57</f>
        <v>2090</v>
      </c>
      <c r="D97" s="78">
        <f>+D96*1.5</f>
        <v>4.18</v>
      </c>
      <c r="E97" s="1" t="s">
        <v>99</v>
      </c>
      <c r="G97" s="7"/>
    </row>
    <row r="98" spans="2:7" ht="16.5" x14ac:dyDescent="0.3">
      <c r="C98" s="58"/>
      <c r="D98" s="58"/>
      <c r="E98" s="58"/>
    </row>
  </sheetData>
  <mergeCells count="1">
    <mergeCell ref="C84:D84"/>
  </mergeCells>
  <pageMargins left="0.70866141732283472" right="0.70866141732283472" top="0.74803149606299213" bottom="0.74803149606299213" header="0.31496062992125984" footer="0.31496062992125984"/>
  <pageSetup scale="82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8"/>
  <sheetViews>
    <sheetView tabSelected="1" topLeftCell="A55" zoomScale="85" zoomScaleNormal="85" workbookViewId="0">
      <selection activeCell="F68" sqref="F68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4" width="11.42578125" style="1"/>
    <col min="15" max="15" width="20.7109375" style="1" customWidth="1"/>
    <col min="16" max="16384" width="11.42578125" style="1"/>
  </cols>
  <sheetData>
    <row r="1" spans="1:21" ht="15.75" x14ac:dyDescent="0.3">
      <c r="J1"/>
      <c r="K1"/>
      <c r="L1"/>
      <c r="M1"/>
      <c r="N1"/>
      <c r="O1"/>
      <c r="P1"/>
      <c r="Q1"/>
      <c r="R1"/>
      <c r="S1"/>
      <c r="T1" s="3"/>
      <c r="U1" s="3"/>
    </row>
    <row r="2" spans="1:21" ht="15.75" x14ac:dyDescent="0.3">
      <c r="J2"/>
      <c r="K2"/>
      <c r="L2"/>
      <c r="M2"/>
      <c r="N2"/>
      <c r="O2"/>
      <c r="P2"/>
      <c r="Q2"/>
      <c r="R2"/>
      <c r="S2"/>
    </row>
    <row r="3" spans="1:21" ht="15.75" x14ac:dyDescent="0.3">
      <c r="A3" s="5"/>
      <c r="J3"/>
      <c r="K3"/>
      <c r="L3"/>
      <c r="M3"/>
      <c r="N3"/>
      <c r="O3"/>
      <c r="P3"/>
      <c r="Q3"/>
      <c r="R3"/>
      <c r="S3"/>
    </row>
    <row r="4" spans="1:21" ht="18.75" x14ac:dyDescent="0.3">
      <c r="A4" s="2" t="s">
        <v>2</v>
      </c>
      <c r="E4" s="5" t="s">
        <v>3</v>
      </c>
      <c r="F4" s="1" t="s">
        <v>4</v>
      </c>
      <c r="J4"/>
      <c r="K4"/>
      <c r="L4"/>
      <c r="M4"/>
      <c r="N4"/>
      <c r="O4"/>
      <c r="P4"/>
      <c r="Q4"/>
      <c r="R4"/>
      <c r="S4"/>
    </row>
    <row r="5" spans="1:21" ht="15.75" x14ac:dyDescent="0.3">
      <c r="J5"/>
      <c r="K5"/>
      <c r="L5"/>
      <c r="M5"/>
      <c r="N5"/>
      <c r="O5"/>
      <c r="P5"/>
      <c r="Q5"/>
      <c r="R5"/>
      <c r="S5"/>
    </row>
    <row r="6" spans="1:21" s="5" customFormat="1" ht="15.75" x14ac:dyDescent="0.3">
      <c r="A6" s="5" t="s">
        <v>6</v>
      </c>
      <c r="C6" s="5" t="s">
        <v>89</v>
      </c>
      <c r="J6"/>
      <c r="K6"/>
      <c r="L6"/>
      <c r="M6"/>
      <c r="N6"/>
      <c r="O6"/>
      <c r="P6"/>
      <c r="Q6"/>
      <c r="R6"/>
      <c r="S6"/>
      <c r="T6" s="1"/>
      <c r="U6" s="1"/>
    </row>
    <row r="7" spans="1:21" ht="15.75" x14ac:dyDescent="0.3">
      <c r="J7"/>
      <c r="K7"/>
      <c r="L7"/>
      <c r="M7"/>
      <c r="N7"/>
      <c r="O7"/>
      <c r="P7"/>
      <c r="Q7"/>
      <c r="R7"/>
      <c r="S7"/>
    </row>
    <row r="8" spans="1:21" ht="16.5" thickBot="1" x14ac:dyDescent="0.35">
      <c r="A8" s="5" t="s">
        <v>7</v>
      </c>
      <c r="C8" s="1" t="s">
        <v>123</v>
      </c>
      <c r="F8" s="5" t="s">
        <v>0</v>
      </c>
      <c r="J8"/>
      <c r="K8"/>
      <c r="L8"/>
      <c r="M8"/>
      <c r="N8"/>
      <c r="O8"/>
      <c r="P8"/>
      <c r="Q8"/>
      <c r="R8"/>
      <c r="S8"/>
    </row>
    <row r="9" spans="1:21" ht="15.75" x14ac:dyDescent="0.3">
      <c r="A9" s="5" t="s">
        <v>8</v>
      </c>
      <c r="F9" s="10"/>
      <c r="G9" s="11"/>
      <c r="H9" s="12"/>
      <c r="J9"/>
      <c r="K9"/>
      <c r="L9"/>
      <c r="M9"/>
      <c r="N9"/>
      <c r="O9"/>
      <c r="P9"/>
      <c r="Q9"/>
      <c r="R9"/>
      <c r="S9"/>
    </row>
    <row r="10" spans="1:21" ht="15.75" x14ac:dyDescent="0.3">
      <c r="A10" s="5"/>
      <c r="F10" s="6"/>
      <c r="G10" s="7"/>
      <c r="H10" s="8"/>
      <c r="J10"/>
      <c r="K10"/>
      <c r="L10"/>
      <c r="M10"/>
      <c r="N10"/>
      <c r="O10"/>
      <c r="P10"/>
      <c r="Q10"/>
      <c r="R10"/>
      <c r="S10"/>
    </row>
    <row r="11" spans="1:21" ht="15.75" x14ac:dyDescent="0.3">
      <c r="A11" s="5" t="s">
        <v>9</v>
      </c>
      <c r="C11" s="16" t="s">
        <v>118</v>
      </c>
      <c r="D11" s="17"/>
      <c r="E11" s="17"/>
      <c r="F11" s="18" t="s">
        <v>5</v>
      </c>
      <c r="G11" s="7"/>
      <c r="H11" s="8"/>
      <c r="J11"/>
      <c r="K11"/>
      <c r="L11"/>
      <c r="M11"/>
      <c r="N11"/>
      <c r="O11"/>
      <c r="P11"/>
      <c r="Q11"/>
      <c r="R11"/>
      <c r="S11"/>
    </row>
    <row r="12" spans="1:21" ht="15.75" x14ac:dyDescent="0.3">
      <c r="C12" s="19" t="s">
        <v>110</v>
      </c>
      <c r="D12" s="17"/>
      <c r="E12" s="17"/>
      <c r="F12" s="20">
        <f>+F15</f>
        <v>56.2</v>
      </c>
      <c r="G12" s="21" t="s">
        <v>10</v>
      </c>
      <c r="H12" s="22">
        <f>+H15+0</f>
        <v>47.5</v>
      </c>
      <c r="J12"/>
      <c r="K12"/>
      <c r="L12"/>
      <c r="M12"/>
      <c r="N12"/>
      <c r="O12"/>
      <c r="P12"/>
      <c r="Q12"/>
      <c r="R12"/>
      <c r="S12"/>
    </row>
    <row r="13" spans="1:21" ht="15.75" x14ac:dyDescent="0.3">
      <c r="C13" s="16" t="s">
        <v>125</v>
      </c>
      <c r="D13" s="17"/>
      <c r="E13" s="17"/>
      <c r="F13" s="18">
        <v>0.5</v>
      </c>
      <c r="G13" s="23" t="s">
        <v>11</v>
      </c>
      <c r="H13" s="8"/>
      <c r="J13"/>
      <c r="K13"/>
      <c r="L13"/>
      <c r="M13"/>
      <c r="N13"/>
      <c r="O13"/>
      <c r="P13"/>
      <c r="Q13"/>
      <c r="R13"/>
      <c r="S13"/>
    </row>
    <row r="14" spans="1:21" ht="15.75" x14ac:dyDescent="0.3">
      <c r="C14" s="17" t="s">
        <v>124</v>
      </c>
      <c r="D14" s="17"/>
      <c r="E14" s="17"/>
      <c r="F14" s="6"/>
      <c r="G14" s="7"/>
      <c r="H14" s="8"/>
      <c r="J14"/>
      <c r="K14"/>
      <c r="L14"/>
      <c r="M14"/>
      <c r="N14"/>
      <c r="O14"/>
      <c r="P14"/>
      <c r="Q14"/>
      <c r="R14"/>
      <c r="S14"/>
    </row>
    <row r="15" spans="1:21" ht="15.75" x14ac:dyDescent="0.3">
      <c r="C15" s="17" t="s">
        <v>112</v>
      </c>
      <c r="D15" s="17"/>
      <c r="E15" s="17"/>
      <c r="F15" s="20">
        <f>48.2+8</f>
        <v>56.2</v>
      </c>
      <c r="G15" s="21" t="s">
        <v>10</v>
      </c>
      <c r="H15" s="22">
        <f>39.5+8</f>
        <v>47.5</v>
      </c>
      <c r="J15"/>
      <c r="K15"/>
      <c r="L15"/>
      <c r="M15"/>
      <c r="N15"/>
      <c r="O15"/>
      <c r="P15"/>
      <c r="Q15"/>
      <c r="R15"/>
      <c r="S15"/>
    </row>
    <row r="16" spans="1:21" ht="15.75" x14ac:dyDescent="0.3">
      <c r="C16" s="24"/>
      <c r="D16" s="17"/>
      <c r="E16" s="17"/>
      <c r="F16" s="18">
        <v>1</v>
      </c>
      <c r="G16" s="23" t="s">
        <v>11</v>
      </c>
      <c r="H16" s="8"/>
      <c r="J16"/>
      <c r="K16"/>
      <c r="L16"/>
      <c r="M16"/>
      <c r="N16"/>
      <c r="O16"/>
      <c r="P16"/>
      <c r="Q16"/>
      <c r="R16"/>
      <c r="S16"/>
    </row>
    <row r="17" spans="1:19" ht="15.75" x14ac:dyDescent="0.3">
      <c r="C17" s="17"/>
      <c r="D17" s="17"/>
      <c r="E17" s="17"/>
      <c r="F17" s="6"/>
      <c r="G17" s="7"/>
      <c r="H17" s="8"/>
      <c r="J17"/>
      <c r="K17"/>
      <c r="L17"/>
      <c r="M17"/>
      <c r="N17"/>
      <c r="O17"/>
      <c r="P17"/>
      <c r="Q17"/>
      <c r="R17"/>
      <c r="S17"/>
    </row>
    <row r="18" spans="1:19" ht="16.5" thickBot="1" x14ac:dyDescent="0.35">
      <c r="C18" s="17"/>
      <c r="D18" s="17"/>
      <c r="E18" s="17"/>
      <c r="F18" s="13"/>
      <c r="G18" s="14"/>
      <c r="H18" s="15"/>
      <c r="J18"/>
      <c r="K18"/>
      <c r="L18"/>
      <c r="M18"/>
      <c r="N18"/>
      <c r="O18"/>
      <c r="P18"/>
      <c r="Q18"/>
      <c r="R18"/>
      <c r="S18"/>
    </row>
    <row r="19" spans="1:19" ht="15.75" x14ac:dyDescent="0.3">
      <c r="A19" s="4" t="s">
        <v>13</v>
      </c>
      <c r="C19" s="25" t="s">
        <v>113</v>
      </c>
      <c r="D19" s="5" t="s">
        <v>14</v>
      </c>
      <c r="E19" s="26" t="s">
        <v>114</v>
      </c>
      <c r="F19" s="1" t="s">
        <v>115</v>
      </c>
      <c r="J19"/>
      <c r="K19"/>
      <c r="L19"/>
      <c r="M19"/>
      <c r="N19"/>
      <c r="O19"/>
      <c r="P19"/>
      <c r="Q19"/>
      <c r="R19"/>
      <c r="S19"/>
    </row>
    <row r="20" spans="1:19" ht="15.75" x14ac:dyDescent="0.3">
      <c r="J20"/>
      <c r="K20"/>
      <c r="L20"/>
      <c r="M20"/>
      <c r="N20"/>
      <c r="O20"/>
      <c r="P20"/>
      <c r="Q20"/>
      <c r="R20"/>
      <c r="S20"/>
    </row>
    <row r="21" spans="1:19" ht="15.75" x14ac:dyDescent="0.3">
      <c r="A21" s="4" t="s">
        <v>15</v>
      </c>
      <c r="C21" s="27">
        <v>66</v>
      </c>
      <c r="D21" s="26" t="s">
        <v>16</v>
      </c>
      <c r="E21" s="28">
        <v>101</v>
      </c>
      <c r="F21" s="29">
        <f>+C21</f>
        <v>66</v>
      </c>
      <c r="G21" s="30" t="s">
        <v>16</v>
      </c>
      <c r="H21" s="30">
        <f>+E21</f>
        <v>101</v>
      </c>
      <c r="J21"/>
      <c r="K21"/>
      <c r="L21"/>
      <c r="M21"/>
      <c r="N21"/>
      <c r="O21"/>
      <c r="P21"/>
      <c r="Q21"/>
      <c r="R21"/>
      <c r="S21"/>
    </row>
    <row r="22" spans="1:19" ht="15.75" x14ac:dyDescent="0.3">
      <c r="A22" s="4" t="s">
        <v>17</v>
      </c>
      <c r="B22" s="3"/>
      <c r="C22" s="31">
        <f>+F12</f>
        <v>56.2</v>
      </c>
      <c r="D22" s="32" t="s">
        <v>16</v>
      </c>
      <c r="E22" s="31">
        <f>+H12</f>
        <v>47.5</v>
      </c>
      <c r="F22" s="33">
        <f>+E22</f>
        <v>47.5</v>
      </c>
      <c r="G22" s="33" t="s">
        <v>16</v>
      </c>
      <c r="H22" s="33">
        <f>+C22</f>
        <v>56.2</v>
      </c>
      <c r="I22" s="34"/>
      <c r="J22"/>
      <c r="K22"/>
      <c r="L22"/>
      <c r="M22"/>
      <c r="N22"/>
      <c r="O22"/>
      <c r="P22"/>
      <c r="Q22"/>
      <c r="R22"/>
      <c r="S22"/>
    </row>
    <row r="23" spans="1:19" ht="16.5" thickBot="1" x14ac:dyDescent="0.35">
      <c r="A23" s="3" t="s">
        <v>18</v>
      </c>
      <c r="B23" s="35"/>
      <c r="C23" s="36">
        <f>+C21/C22</f>
        <v>1.1743772241992882</v>
      </c>
      <c r="D23" s="37"/>
      <c r="E23" s="36">
        <f>+E21/E22</f>
        <v>2.1263157894736842</v>
      </c>
      <c r="F23" s="36">
        <f>+F21/F22</f>
        <v>1.3894736842105264</v>
      </c>
      <c r="G23" s="37"/>
      <c r="H23" s="36">
        <f>+H21/H22</f>
        <v>1.7971530249110319</v>
      </c>
      <c r="I23" s="34"/>
      <c r="J23"/>
      <c r="K23"/>
      <c r="L23"/>
      <c r="M23"/>
      <c r="N23"/>
      <c r="O23"/>
      <c r="P23"/>
      <c r="Q23"/>
      <c r="R23"/>
      <c r="S23"/>
    </row>
    <row r="24" spans="1:19" ht="16.5" thickBot="1" x14ac:dyDescent="0.35">
      <c r="A24" s="3" t="s">
        <v>19</v>
      </c>
      <c r="B24" s="38"/>
      <c r="C24" s="39"/>
      <c r="D24" s="40">
        <v>2</v>
      </c>
      <c r="E24" s="41"/>
      <c r="F24" s="42"/>
      <c r="G24" s="43">
        <v>2</v>
      </c>
      <c r="H24" s="44" t="s">
        <v>20</v>
      </c>
      <c r="J24"/>
      <c r="K24"/>
      <c r="L24"/>
      <c r="M24"/>
      <c r="N24"/>
      <c r="O24"/>
      <c r="P24"/>
      <c r="Q24"/>
      <c r="R24"/>
      <c r="S24"/>
    </row>
    <row r="25" spans="1:19" ht="15.75" x14ac:dyDescent="0.3">
      <c r="A25" s="3"/>
      <c r="B25" s="25"/>
      <c r="C25" s="34"/>
      <c r="G25" s="45"/>
      <c r="H25" s="34"/>
      <c r="J25"/>
      <c r="K25"/>
      <c r="L25"/>
      <c r="M25"/>
      <c r="N25"/>
      <c r="O25"/>
      <c r="P25"/>
      <c r="Q25"/>
      <c r="R25"/>
      <c r="S25"/>
    </row>
    <row r="26" spans="1:19" ht="15.75" x14ac:dyDescent="0.3">
      <c r="A26" s="29" t="s">
        <v>21</v>
      </c>
      <c r="B26" s="29" t="s">
        <v>116</v>
      </c>
      <c r="D26" s="45" t="s">
        <v>22</v>
      </c>
      <c r="E26" s="46">
        <v>28.05</v>
      </c>
      <c r="G26" s="1" t="s">
        <v>23</v>
      </c>
      <c r="H26" s="47">
        <v>0.37</v>
      </c>
      <c r="J26"/>
      <c r="K26"/>
      <c r="L26"/>
      <c r="M26"/>
      <c r="N26"/>
      <c r="O26"/>
      <c r="P26"/>
      <c r="Q26"/>
      <c r="R26"/>
      <c r="S26"/>
    </row>
    <row r="27" spans="1:19" ht="15.75" x14ac:dyDescent="0.3">
      <c r="A27" s="3"/>
      <c r="B27" s="3"/>
      <c r="C27" s="3"/>
      <c r="D27" s="48" t="s">
        <v>24</v>
      </c>
      <c r="E27" s="46">
        <f>+H26*E26</f>
        <v>10.378500000000001</v>
      </c>
      <c r="H27" s="47"/>
      <c r="I27" s="34"/>
      <c r="J27"/>
      <c r="K27"/>
      <c r="L27"/>
      <c r="M27"/>
      <c r="N27"/>
      <c r="O27"/>
      <c r="P27"/>
      <c r="Q27"/>
      <c r="R27"/>
      <c r="S27"/>
    </row>
    <row r="28" spans="1:19" ht="15.75" x14ac:dyDescent="0.3">
      <c r="D28" s="48" t="s">
        <v>25</v>
      </c>
      <c r="E28" s="49">
        <f>+E26-E27</f>
        <v>17.671500000000002</v>
      </c>
      <c r="I28" s="34"/>
      <c r="J28"/>
      <c r="K28"/>
      <c r="L28"/>
      <c r="M28"/>
      <c r="N28"/>
      <c r="O28"/>
      <c r="P28"/>
      <c r="Q28"/>
      <c r="R28"/>
      <c r="S28"/>
    </row>
    <row r="29" spans="1:19" ht="15.75" x14ac:dyDescent="0.3">
      <c r="E29" s="25" t="s">
        <v>26</v>
      </c>
      <c r="F29" s="25" t="s">
        <v>27</v>
      </c>
      <c r="G29" s="25" t="s">
        <v>27</v>
      </c>
      <c r="H29" s="25" t="s">
        <v>27</v>
      </c>
      <c r="I29" s="34"/>
      <c r="J29"/>
      <c r="K29"/>
      <c r="L29"/>
      <c r="M29"/>
      <c r="N29"/>
      <c r="O29"/>
      <c r="P29"/>
      <c r="Q29"/>
      <c r="R29"/>
      <c r="S29"/>
    </row>
    <row r="30" spans="1:19" ht="15.75" x14ac:dyDescent="0.3">
      <c r="D30" s="45" t="s">
        <v>28</v>
      </c>
      <c r="E30" s="50">
        <f>+E28</f>
        <v>17.671500000000002</v>
      </c>
      <c r="F30" s="50">
        <v>0</v>
      </c>
      <c r="G30" s="50">
        <v>0</v>
      </c>
      <c r="H30" s="50">
        <v>0</v>
      </c>
      <c r="J30"/>
      <c r="K30"/>
      <c r="L30"/>
      <c r="M30"/>
      <c r="N30"/>
      <c r="O30"/>
      <c r="P30"/>
      <c r="Q30"/>
      <c r="R30"/>
      <c r="S30"/>
    </row>
    <row r="31" spans="1:19" ht="15.75" x14ac:dyDescent="0.3">
      <c r="D31" s="45" t="s">
        <v>29</v>
      </c>
      <c r="E31" s="50">
        <f>+E30*1.15</f>
        <v>20.322225</v>
      </c>
      <c r="F31" s="50">
        <v>0</v>
      </c>
      <c r="G31" s="50">
        <v>0</v>
      </c>
      <c r="H31" s="50">
        <v>0</v>
      </c>
      <c r="J31"/>
      <c r="K31"/>
      <c r="L31"/>
      <c r="M31"/>
      <c r="N31"/>
      <c r="O31"/>
      <c r="P31"/>
      <c r="Q31"/>
      <c r="R31"/>
      <c r="S31"/>
    </row>
    <row r="32" spans="1:19" ht="16.5" thickBot="1" x14ac:dyDescent="0.35">
      <c r="A32" s="3"/>
      <c r="G32" s="45"/>
      <c r="J32"/>
      <c r="K32"/>
      <c r="L32"/>
      <c r="M32"/>
      <c r="N32"/>
      <c r="O32"/>
      <c r="P32"/>
      <c r="Q32"/>
      <c r="R32"/>
      <c r="S32"/>
    </row>
    <row r="33" spans="1:19" ht="15.75" x14ac:dyDescent="0.3">
      <c r="A33" s="3"/>
      <c r="B33" s="25"/>
      <c r="C33" s="34"/>
      <c r="E33" s="10" t="s">
        <v>30</v>
      </c>
      <c r="F33" s="11" t="s">
        <v>31</v>
      </c>
      <c r="G33" s="11"/>
      <c r="H33" s="12"/>
      <c r="J33"/>
      <c r="K33"/>
      <c r="L33"/>
      <c r="M33"/>
      <c r="N33"/>
      <c r="O33"/>
      <c r="P33"/>
      <c r="Q33"/>
      <c r="R33"/>
      <c r="S33"/>
    </row>
    <row r="34" spans="1:19" ht="16.5" thickBot="1" x14ac:dyDescent="0.35">
      <c r="A34" s="4" t="s">
        <v>32</v>
      </c>
      <c r="C34" s="51">
        <v>2</v>
      </c>
      <c r="D34" s="52" t="s">
        <v>33</v>
      </c>
      <c r="E34" s="13"/>
      <c r="F34" s="14" t="s">
        <v>34</v>
      </c>
      <c r="G34" s="14"/>
      <c r="H34" s="15"/>
      <c r="J34"/>
      <c r="K34"/>
      <c r="L34"/>
      <c r="M34"/>
      <c r="N34"/>
      <c r="O34"/>
      <c r="P34"/>
      <c r="Q34"/>
      <c r="R34"/>
      <c r="S34"/>
    </row>
    <row r="35" spans="1:19" ht="15.75" x14ac:dyDescent="0.3">
      <c r="A35" s="4"/>
      <c r="C35" s="25"/>
      <c r="D35" s="1" t="s">
        <v>35</v>
      </c>
      <c r="E35" s="3"/>
      <c r="F35" s="3"/>
      <c r="J35"/>
      <c r="K35"/>
      <c r="L35"/>
      <c r="M35"/>
      <c r="N35"/>
      <c r="O35"/>
      <c r="P35"/>
      <c r="Q35"/>
      <c r="R35"/>
      <c r="S35"/>
    </row>
    <row r="36" spans="1:19" ht="15.75" x14ac:dyDescent="0.3">
      <c r="A36" s="4" t="s">
        <v>36</v>
      </c>
      <c r="B36" s="5"/>
      <c r="C36" s="53">
        <f>+B42/F13</f>
        <v>1000</v>
      </c>
      <c r="D36" s="28">
        <v>200</v>
      </c>
      <c r="F36" s="45" t="s">
        <v>39</v>
      </c>
      <c r="G36" s="27">
        <f>+C36/1000</f>
        <v>1</v>
      </c>
      <c r="H36" s="3"/>
      <c r="J36"/>
      <c r="K36"/>
      <c r="L36"/>
      <c r="M36"/>
      <c r="N36"/>
      <c r="O36"/>
      <c r="P36"/>
      <c r="Q36"/>
      <c r="R36"/>
      <c r="S36"/>
    </row>
    <row r="37" spans="1:19" ht="15.75" x14ac:dyDescent="0.3">
      <c r="A37" s="4" t="s">
        <v>37</v>
      </c>
      <c r="C37" s="38">
        <f>+C36+D36</f>
        <v>1200</v>
      </c>
      <c r="F37" s="48" t="s">
        <v>40</v>
      </c>
      <c r="G37" s="51">
        <f>+C37*F13</f>
        <v>600</v>
      </c>
      <c r="H37" s="3"/>
      <c r="J37"/>
      <c r="K37"/>
      <c r="L37"/>
      <c r="M37"/>
      <c r="N37"/>
      <c r="O37"/>
      <c r="P37"/>
      <c r="Q37"/>
      <c r="R37"/>
      <c r="S37"/>
    </row>
    <row r="38" spans="1:19" ht="15.75" x14ac:dyDescent="0.3">
      <c r="A38" s="4" t="s">
        <v>38</v>
      </c>
      <c r="C38" s="38">
        <f>+C37/C34</f>
        <v>600</v>
      </c>
      <c r="H38" s="3"/>
      <c r="J38"/>
      <c r="K38"/>
      <c r="L38"/>
      <c r="M38"/>
      <c r="N38"/>
      <c r="O38"/>
      <c r="P38"/>
      <c r="Q38"/>
      <c r="R38"/>
      <c r="S38"/>
    </row>
    <row r="39" spans="1:19" ht="15.75" x14ac:dyDescent="0.3">
      <c r="A39" s="4"/>
      <c r="C39" s="25"/>
      <c r="E39" s="48"/>
      <c r="F39" s="48"/>
      <c r="G39" s="34"/>
      <c r="I39" s="3"/>
      <c r="J39"/>
      <c r="K39"/>
      <c r="L39"/>
      <c r="M39"/>
      <c r="N39"/>
      <c r="O39"/>
      <c r="P39"/>
      <c r="Q39"/>
      <c r="R39"/>
      <c r="S39"/>
    </row>
    <row r="40" spans="1:19" ht="15.75" x14ac:dyDescent="0.3">
      <c r="A40" s="4" t="s">
        <v>41</v>
      </c>
      <c r="C40" s="29">
        <f>+C38*C34</f>
        <v>1200</v>
      </c>
      <c r="F40" s="48"/>
      <c r="G40" s="34"/>
      <c r="H40" s="3"/>
      <c r="J40"/>
      <c r="K40"/>
      <c r="L40"/>
      <c r="M40"/>
      <c r="N40"/>
      <c r="O40"/>
      <c r="P40"/>
      <c r="Q40"/>
      <c r="R40"/>
      <c r="S40"/>
    </row>
    <row r="41" spans="1:19" x14ac:dyDescent="0.3">
      <c r="A41" s="3"/>
      <c r="B41" s="3"/>
      <c r="C41" s="3"/>
      <c r="D41" s="3"/>
      <c r="E41" s="3"/>
      <c r="H41" s="3"/>
    </row>
    <row r="42" spans="1:19" x14ac:dyDescent="0.3">
      <c r="A42" s="4" t="s">
        <v>42</v>
      </c>
      <c r="B42" s="25">
        <v>500</v>
      </c>
      <c r="C42" s="3"/>
      <c r="D42" s="29" t="s">
        <v>43</v>
      </c>
      <c r="E42" s="29" t="s">
        <v>44</v>
      </c>
      <c r="F42" s="29" t="s">
        <v>45</v>
      </c>
      <c r="G42" s="29" t="s">
        <v>46</v>
      </c>
      <c r="H42" s="29" t="s">
        <v>47</v>
      </c>
      <c r="Q42" s="7"/>
      <c r="R42" s="7"/>
    </row>
    <row r="43" spans="1:19" x14ac:dyDescent="0.3">
      <c r="A43" s="54" t="s">
        <v>49</v>
      </c>
      <c r="B43" s="55"/>
      <c r="C43" s="3"/>
      <c r="D43" s="25">
        <v>1</v>
      </c>
      <c r="E43" s="25">
        <v>1</v>
      </c>
      <c r="F43" s="25" t="s">
        <v>120</v>
      </c>
      <c r="G43" s="34">
        <v>295</v>
      </c>
      <c r="H43" s="34">
        <f>+(D43*E43)*G43</f>
        <v>295</v>
      </c>
      <c r="Q43" s="7"/>
      <c r="R43" s="7"/>
    </row>
    <row r="44" spans="1:19" x14ac:dyDescent="0.3">
      <c r="A44" s="55" t="s">
        <v>54</v>
      </c>
      <c r="B44" s="56">
        <f>+E30*C38</f>
        <v>10602.900000000001</v>
      </c>
      <c r="C44" s="3"/>
      <c r="D44" s="25">
        <v>1</v>
      </c>
      <c r="E44" s="25">
        <v>5</v>
      </c>
      <c r="F44" s="25" t="s">
        <v>55</v>
      </c>
      <c r="G44" s="34">
        <v>140</v>
      </c>
      <c r="H44" s="34">
        <f t="shared" ref="H44:H52" si="0">+(D44*E44)*G44</f>
        <v>700</v>
      </c>
      <c r="Q44" s="7"/>
      <c r="R44" s="7"/>
    </row>
    <row r="45" spans="1:19" x14ac:dyDescent="0.3">
      <c r="A45" s="55" t="s">
        <v>12</v>
      </c>
      <c r="B45" s="56">
        <f>+H56</f>
        <v>7215</v>
      </c>
      <c r="C45" s="3"/>
      <c r="D45" s="25">
        <v>1</v>
      </c>
      <c r="E45" s="25">
        <v>5</v>
      </c>
      <c r="F45" s="25" t="s">
        <v>55</v>
      </c>
      <c r="G45" s="34">
        <v>140</v>
      </c>
      <c r="H45" s="34">
        <f t="shared" si="0"/>
        <v>700</v>
      </c>
      <c r="Q45" s="7"/>
      <c r="R45" s="7"/>
    </row>
    <row r="46" spans="1:19" ht="16.5" x14ac:dyDescent="0.3">
      <c r="A46" s="55"/>
      <c r="B46" s="56"/>
      <c r="C46" s="3"/>
      <c r="D46" s="25">
        <v>1</v>
      </c>
      <c r="E46" s="25">
        <f>+B42*1.05</f>
        <v>525</v>
      </c>
      <c r="F46" s="25" t="s">
        <v>57</v>
      </c>
      <c r="G46" s="34">
        <v>10</v>
      </c>
      <c r="H46" s="34">
        <f t="shared" si="0"/>
        <v>5250</v>
      </c>
      <c r="I46" s="58"/>
      <c r="Q46" s="7"/>
      <c r="R46" s="7"/>
    </row>
    <row r="47" spans="1:19" ht="16.5" x14ac:dyDescent="0.3">
      <c r="A47" s="55" t="s">
        <v>122</v>
      </c>
      <c r="B47" s="56">
        <f>1200+400+600</f>
        <v>2200</v>
      </c>
      <c r="C47" s="3"/>
      <c r="D47" s="25">
        <v>1</v>
      </c>
      <c r="E47" s="25">
        <v>1</v>
      </c>
      <c r="F47" s="25" t="s">
        <v>58</v>
      </c>
      <c r="G47" s="34">
        <v>135</v>
      </c>
      <c r="H47" s="34">
        <f t="shared" si="0"/>
        <v>135</v>
      </c>
      <c r="I47" s="58"/>
      <c r="Q47" s="7"/>
      <c r="R47" s="7"/>
    </row>
    <row r="48" spans="1:19" x14ac:dyDescent="0.3">
      <c r="A48" s="59" t="s">
        <v>121</v>
      </c>
      <c r="B48" s="56">
        <f>500+500</f>
        <v>1000</v>
      </c>
      <c r="C48" s="3"/>
      <c r="D48" s="25">
        <v>1</v>
      </c>
      <c r="E48" s="25">
        <v>1</v>
      </c>
      <c r="F48" s="25" t="s">
        <v>60</v>
      </c>
      <c r="G48" s="34">
        <v>135</v>
      </c>
      <c r="H48" s="34">
        <f t="shared" si="0"/>
        <v>135</v>
      </c>
      <c r="Q48" s="7"/>
      <c r="R48" s="7"/>
    </row>
    <row r="49" spans="1:23" x14ac:dyDescent="0.3">
      <c r="A49" s="59" t="s">
        <v>63</v>
      </c>
      <c r="B49" s="56">
        <f>+C96</f>
        <v>1393.3333333333333</v>
      </c>
      <c r="D49" s="25">
        <v>1</v>
      </c>
      <c r="E49" s="25">
        <v>0</v>
      </c>
      <c r="F49" s="25" t="s">
        <v>86</v>
      </c>
      <c r="G49" s="34">
        <v>6</v>
      </c>
      <c r="H49" s="34">
        <f t="shared" si="0"/>
        <v>0</v>
      </c>
      <c r="Q49" s="7"/>
      <c r="R49" s="7"/>
    </row>
    <row r="50" spans="1:23" x14ac:dyDescent="0.3">
      <c r="A50" s="59" t="s">
        <v>88</v>
      </c>
      <c r="B50" s="56">
        <v>300</v>
      </c>
      <c r="C50" s="26"/>
      <c r="D50" s="25">
        <v>0</v>
      </c>
      <c r="E50" s="25">
        <v>0</v>
      </c>
      <c r="F50" s="25" t="s">
        <v>64</v>
      </c>
      <c r="G50" s="34">
        <v>1350</v>
      </c>
      <c r="H50" s="34">
        <f t="shared" si="0"/>
        <v>0</v>
      </c>
    </row>
    <row r="51" spans="1:23" x14ac:dyDescent="0.3">
      <c r="A51" s="59" t="s">
        <v>62</v>
      </c>
      <c r="B51" s="56">
        <v>200</v>
      </c>
      <c r="D51" s="25">
        <v>0</v>
      </c>
      <c r="E51" s="25">
        <v>0</v>
      </c>
      <c r="F51" s="25" t="s">
        <v>65</v>
      </c>
      <c r="G51" s="34">
        <v>0.5</v>
      </c>
      <c r="H51" s="34">
        <f t="shared" si="0"/>
        <v>0</v>
      </c>
    </row>
    <row r="52" spans="1:23" ht="15.75" x14ac:dyDescent="0.3">
      <c r="A52" s="54" t="s">
        <v>66</v>
      </c>
      <c r="B52" s="60">
        <f>SUM(B44:B51)</f>
        <v>22911.233333333334</v>
      </c>
      <c r="C52" s="3"/>
      <c r="D52" s="25">
        <v>0</v>
      </c>
      <c r="E52" s="25">
        <v>0</v>
      </c>
      <c r="F52" s="3" t="s">
        <v>67</v>
      </c>
      <c r="G52" s="34">
        <f>+E75</f>
        <v>2437.56</v>
      </c>
      <c r="H52" s="34">
        <f t="shared" si="0"/>
        <v>0</v>
      </c>
      <c r="Q52"/>
      <c r="R52"/>
      <c r="S52"/>
      <c r="T52"/>
      <c r="U52"/>
      <c r="V52"/>
      <c r="W52"/>
    </row>
    <row r="53" spans="1:23" ht="15.75" x14ac:dyDescent="0.3">
      <c r="A53" s="9"/>
      <c r="B53" s="61"/>
      <c r="C53" s="3"/>
      <c r="D53" s="25"/>
      <c r="E53" s="25"/>
      <c r="F53" s="3"/>
      <c r="G53" s="3"/>
      <c r="H53" s="34">
        <f t="shared" ref="H53" si="1">+G53*E53</f>
        <v>0</v>
      </c>
      <c r="Q53"/>
      <c r="R53"/>
      <c r="S53"/>
      <c r="T53"/>
      <c r="U53"/>
      <c r="V53"/>
      <c r="W53"/>
    </row>
    <row r="54" spans="1:23" ht="15.75" x14ac:dyDescent="0.3">
      <c r="A54" s="9"/>
      <c r="B54" s="36">
        <f>+B52/B42</f>
        <v>45.822466666666671</v>
      </c>
      <c r="C54" s="4" t="s">
        <v>69</v>
      </c>
      <c r="D54" s="3"/>
      <c r="E54" s="3"/>
      <c r="F54" s="3"/>
      <c r="G54" s="3"/>
      <c r="Q54"/>
      <c r="R54"/>
      <c r="S54"/>
      <c r="T54"/>
      <c r="U54"/>
      <c r="V54"/>
      <c r="W54"/>
    </row>
    <row r="55" spans="1:23" ht="15.75" x14ac:dyDescent="0.3">
      <c r="A55" s="9"/>
      <c r="B55" s="36"/>
      <c r="C55" s="4"/>
      <c r="D55" s="3"/>
      <c r="E55" s="3"/>
      <c r="F55" s="3"/>
      <c r="G55" s="3"/>
      <c r="Q55"/>
      <c r="R55"/>
      <c r="S55"/>
      <c r="T55"/>
      <c r="U55"/>
      <c r="V55"/>
      <c r="W55"/>
    </row>
    <row r="56" spans="1:23" ht="15.75" x14ac:dyDescent="0.3">
      <c r="A56" s="3"/>
      <c r="B56" s="3"/>
      <c r="D56" s="3"/>
      <c r="E56" s="3"/>
      <c r="F56" s="3"/>
      <c r="G56" s="64" t="s">
        <v>70</v>
      </c>
      <c r="H56" s="34">
        <f>SUM(H43:H54)</f>
        <v>7215</v>
      </c>
      <c r="Q56"/>
      <c r="R56"/>
      <c r="S56"/>
      <c r="T56"/>
      <c r="U56"/>
      <c r="V56"/>
      <c r="W56"/>
    </row>
    <row r="57" spans="1:23" ht="15.75" x14ac:dyDescent="0.3">
      <c r="D57" s="3"/>
      <c r="E57" s="3"/>
      <c r="G57" s="5" t="s">
        <v>71</v>
      </c>
      <c r="H57" s="65">
        <v>1.5</v>
      </c>
      <c r="Q57"/>
      <c r="R57"/>
      <c r="S57"/>
      <c r="T57"/>
      <c r="U57"/>
      <c r="V57"/>
      <c r="W57"/>
    </row>
    <row r="58" spans="1:23" ht="15.75" x14ac:dyDescent="0.3">
      <c r="A58" s="4" t="s">
        <v>73</v>
      </c>
      <c r="B58" s="3"/>
      <c r="C58" s="3"/>
      <c r="E58" s="36">
        <f>+B68/C36</f>
        <v>29.905835</v>
      </c>
      <c r="G58" s="1" t="s">
        <v>74</v>
      </c>
      <c r="H58" s="66">
        <v>1.75</v>
      </c>
      <c r="Q58"/>
      <c r="R58"/>
      <c r="S58"/>
      <c r="T58"/>
      <c r="U58"/>
      <c r="V58"/>
      <c r="W58"/>
    </row>
    <row r="59" spans="1:23" ht="15.75" x14ac:dyDescent="0.3">
      <c r="A59" s="3"/>
      <c r="B59" s="4" t="s">
        <v>76</v>
      </c>
      <c r="C59" s="29" t="s">
        <v>77</v>
      </c>
      <c r="D59" s="3"/>
      <c r="E59" s="3"/>
      <c r="F59" s="3"/>
      <c r="G59" s="1" t="s">
        <v>74</v>
      </c>
      <c r="H59" s="66">
        <v>2</v>
      </c>
      <c r="Q59"/>
      <c r="R59"/>
      <c r="S59"/>
      <c r="T59"/>
      <c r="U59"/>
      <c r="V59"/>
      <c r="W59"/>
    </row>
    <row r="60" spans="1:23" ht="15.75" x14ac:dyDescent="0.3">
      <c r="A60" s="54" t="s">
        <v>79</v>
      </c>
      <c r="B60" s="55"/>
      <c r="C60" s="3"/>
      <c r="D60" s="3">
        <f>+B68*C63</f>
        <v>0</v>
      </c>
      <c r="E60" s="3"/>
      <c r="F60" s="3"/>
      <c r="G60" s="5" t="s">
        <v>80</v>
      </c>
      <c r="H60" s="66">
        <v>2.5</v>
      </c>
      <c r="Q60"/>
      <c r="R60"/>
      <c r="S60"/>
      <c r="T60"/>
      <c r="U60"/>
      <c r="V60"/>
      <c r="W60"/>
    </row>
    <row r="61" spans="1:23" ht="15.75" x14ac:dyDescent="0.3">
      <c r="A61" s="55" t="s">
        <v>54</v>
      </c>
      <c r="B61" s="56">
        <f>+E31*C38</f>
        <v>12193.334999999999</v>
      </c>
      <c r="C61" s="67"/>
      <c r="Q61"/>
      <c r="R61"/>
      <c r="S61"/>
      <c r="T61"/>
      <c r="U61"/>
      <c r="V61"/>
      <c r="W61"/>
    </row>
    <row r="62" spans="1:23" ht="15.75" x14ac:dyDescent="0.3">
      <c r="A62" s="55" t="s">
        <v>12</v>
      </c>
      <c r="B62" s="56">
        <f>+H56*H57</f>
        <v>10822.5</v>
      </c>
      <c r="C62" s="67"/>
      <c r="Q62"/>
      <c r="R62"/>
      <c r="S62"/>
      <c r="T62"/>
      <c r="U62"/>
      <c r="V62"/>
      <c r="W62"/>
    </row>
    <row r="63" spans="1:23" ht="15.75" x14ac:dyDescent="0.3">
      <c r="A63" s="55" t="str">
        <f>+A47</f>
        <v>Tabla + Placa G1+ Prueba de color</v>
      </c>
      <c r="B63" s="56">
        <f>+B47*H57</f>
        <v>3300</v>
      </c>
      <c r="C63" s="67"/>
      <c r="G63" s="68" t="s">
        <v>82</v>
      </c>
      <c r="H63" s="36">
        <f>+B54</f>
        <v>45.822466666666671</v>
      </c>
      <c r="I63" s="69">
        <f>+H63*B42</f>
        <v>22911.233333333334</v>
      </c>
      <c r="Q63"/>
      <c r="R63"/>
      <c r="S63"/>
      <c r="T63"/>
      <c r="U63"/>
      <c r="V63"/>
      <c r="W63"/>
    </row>
    <row r="64" spans="1:23" ht="15.75" x14ac:dyDescent="0.3">
      <c r="A64" s="55" t="str">
        <f>+A48</f>
        <v>Refuerzo + Base</v>
      </c>
      <c r="B64" s="56">
        <f>+B48*H57</f>
        <v>1500</v>
      </c>
      <c r="C64" s="67"/>
      <c r="G64" s="68" t="s">
        <v>84</v>
      </c>
      <c r="H64" s="36">
        <f>+C68</f>
        <v>59.811669999999999</v>
      </c>
      <c r="I64" s="69">
        <f>+H64*B42</f>
        <v>29905.834999999999</v>
      </c>
      <c r="Q64"/>
      <c r="R64"/>
      <c r="S64"/>
      <c r="T64"/>
      <c r="U64"/>
      <c r="V64"/>
      <c r="W64"/>
    </row>
    <row r="65" spans="1:23" ht="15.75" x14ac:dyDescent="0.3">
      <c r="A65" s="55" t="str">
        <f>+A49</f>
        <v>Listón</v>
      </c>
      <c r="B65" s="56">
        <f>+C97</f>
        <v>2090</v>
      </c>
      <c r="C65" s="70"/>
      <c r="G65" s="84" t="s">
        <v>106</v>
      </c>
      <c r="H65" s="71">
        <f>+H64-H63</f>
        <v>13.989203333333329</v>
      </c>
      <c r="I65" s="85">
        <f>+H65*B42</f>
        <v>6994.6016666666646</v>
      </c>
      <c r="Q65"/>
      <c r="R65"/>
      <c r="S65"/>
      <c r="T65"/>
      <c r="U65"/>
      <c r="V65"/>
      <c r="W65"/>
    </row>
    <row r="66" spans="1:23" ht="16.5" x14ac:dyDescent="0.3">
      <c r="A66" s="55" t="str">
        <f>+A50</f>
        <v>Empaque</v>
      </c>
      <c r="B66" s="56">
        <f>+B50*H57</f>
        <v>450</v>
      </c>
      <c r="C66" s="70"/>
      <c r="G66" s="83"/>
      <c r="H66" s="87" t="s">
        <v>85</v>
      </c>
      <c r="I66" s="86">
        <f>+(B68/100)*2.5</f>
        <v>747.64587500000005</v>
      </c>
      <c r="Q66"/>
      <c r="R66"/>
      <c r="S66"/>
      <c r="T66"/>
      <c r="U66"/>
      <c r="V66"/>
      <c r="W66"/>
    </row>
    <row r="67" spans="1:23" x14ac:dyDescent="0.3">
      <c r="A67" s="55" t="str">
        <f>+A51</f>
        <v>Mensajeria</v>
      </c>
      <c r="B67" s="56">
        <f>+B51*H57</f>
        <v>300</v>
      </c>
      <c r="C67" s="70"/>
      <c r="G67" s="82"/>
      <c r="H67" s="80"/>
      <c r="I67" s="81"/>
      <c r="Q67" s="7"/>
      <c r="T67" s="7"/>
      <c r="U67" s="7"/>
    </row>
    <row r="68" spans="1:23" ht="16.5" x14ac:dyDescent="0.3">
      <c r="A68" s="54" t="s">
        <v>66</v>
      </c>
      <c r="B68" s="60">
        <f>SUM(B60:B65)</f>
        <v>29905.834999999999</v>
      </c>
      <c r="C68" s="71">
        <f>+B68/B42</f>
        <v>59.811669999999999</v>
      </c>
      <c r="D68" s="72" t="s">
        <v>108</v>
      </c>
      <c r="F68" s="90" t="s">
        <v>134</v>
      </c>
    </row>
    <row r="71" spans="1:23" x14ac:dyDescent="0.3">
      <c r="A71" s="5"/>
    </row>
    <row r="72" spans="1:23" ht="15" thickBot="1" x14ac:dyDescent="0.35">
      <c r="A72" s="5" t="s">
        <v>105</v>
      </c>
    </row>
    <row r="73" spans="1:23" x14ac:dyDescent="0.3">
      <c r="A73" s="10" t="s">
        <v>48</v>
      </c>
      <c r="B73" s="11"/>
      <c r="C73" s="11"/>
      <c r="D73" s="11"/>
      <c r="E73" s="11"/>
      <c r="F73" s="12"/>
    </row>
    <row r="74" spans="1:23" x14ac:dyDescent="0.3">
      <c r="A74" s="20">
        <f>+F12</f>
        <v>56.2</v>
      </c>
      <c r="B74" s="21">
        <f>+H12</f>
        <v>47.5</v>
      </c>
      <c r="C74" s="7" t="s">
        <v>50</v>
      </c>
      <c r="D74" s="21" t="s">
        <v>51</v>
      </c>
      <c r="E74" s="7" t="s">
        <v>52</v>
      </c>
      <c r="F74" s="8" t="s">
        <v>53</v>
      </c>
    </row>
    <row r="75" spans="1:23" x14ac:dyDescent="0.3">
      <c r="A75" s="20">
        <f>0.61*0.37*C37</f>
        <v>270.83999999999997</v>
      </c>
      <c r="B75" s="57">
        <f>3*3</f>
        <v>9</v>
      </c>
      <c r="C75" s="21">
        <f>+A75*B75</f>
        <v>2437.56</v>
      </c>
      <c r="D75" s="57">
        <v>0</v>
      </c>
      <c r="E75" s="57">
        <f>+C75+D75</f>
        <v>2437.56</v>
      </c>
      <c r="F75" s="73" t="s">
        <v>56</v>
      </c>
    </row>
    <row r="76" spans="1:23" x14ac:dyDescent="0.3">
      <c r="A76" s="6"/>
      <c r="B76" s="23"/>
      <c r="C76" s="7"/>
      <c r="D76" s="21"/>
      <c r="E76" s="57">
        <f>+E75/8</f>
        <v>304.69499999999999</v>
      </c>
      <c r="F76" s="8"/>
    </row>
    <row r="77" spans="1:23" x14ac:dyDescent="0.3">
      <c r="A77" s="20">
        <f>+A74</f>
        <v>56.2</v>
      </c>
      <c r="B77" s="57">
        <f>+B74</f>
        <v>47.5</v>
      </c>
      <c r="C77" s="21"/>
      <c r="D77" s="57"/>
      <c r="E77" s="57"/>
      <c r="F77" s="73"/>
    </row>
    <row r="78" spans="1:23" x14ac:dyDescent="0.3">
      <c r="A78" s="20">
        <f>0.42*0.475*C38</f>
        <v>119.69999999999999</v>
      </c>
      <c r="B78" s="57">
        <v>2.2999999999999998</v>
      </c>
      <c r="C78" s="21">
        <f>+A78*B78</f>
        <v>275.30999999999995</v>
      </c>
      <c r="D78" s="57">
        <v>350</v>
      </c>
      <c r="E78" s="57">
        <f>+C78+D78</f>
        <v>625.30999999999995</v>
      </c>
      <c r="F78" s="73" t="s">
        <v>59</v>
      </c>
    </row>
    <row r="79" spans="1:23" x14ac:dyDescent="0.3">
      <c r="A79" s="6"/>
      <c r="B79" s="7"/>
      <c r="C79" s="7"/>
      <c r="D79" s="21"/>
      <c r="E79" s="57"/>
      <c r="F79" s="8" t="s">
        <v>61</v>
      </c>
    </row>
    <row r="80" spans="1:23" ht="15" thickBot="1" x14ac:dyDescent="0.35">
      <c r="A80" s="13"/>
      <c r="B80" s="14"/>
      <c r="C80" s="14"/>
      <c r="D80" s="14"/>
      <c r="E80" s="14"/>
      <c r="F80" s="15"/>
      <c r="G80" s="7"/>
    </row>
    <row r="82" spans="1:18" ht="16.5" x14ac:dyDescent="0.3">
      <c r="A82" s="5"/>
      <c r="M82" s="58"/>
      <c r="N82" s="58"/>
      <c r="O82" s="58"/>
      <c r="P82" s="58"/>
      <c r="Q82" s="58"/>
      <c r="R82" s="58"/>
    </row>
    <row r="83" spans="1:18" ht="16.5" x14ac:dyDescent="0.3">
      <c r="A83" s="5" t="s">
        <v>92</v>
      </c>
      <c r="G83"/>
      <c r="M83" s="58"/>
      <c r="N83" s="58"/>
      <c r="O83" s="58"/>
      <c r="P83" s="58"/>
      <c r="Q83" s="58"/>
      <c r="R83" s="58"/>
    </row>
    <row r="84" spans="1:18" ht="16.5" x14ac:dyDescent="0.3">
      <c r="B84" s="64" t="s">
        <v>68</v>
      </c>
      <c r="C84" s="88" t="s">
        <v>102</v>
      </c>
      <c r="D84" s="89"/>
      <c r="G84"/>
      <c r="M84" s="58"/>
      <c r="N84" s="58"/>
      <c r="O84" s="58"/>
      <c r="P84" s="58"/>
      <c r="Q84" s="58"/>
      <c r="R84" s="58"/>
    </row>
    <row r="85" spans="1:18" ht="16.5" x14ac:dyDescent="0.3">
      <c r="B85" s="45" t="s">
        <v>1</v>
      </c>
      <c r="C85" s="62" t="s">
        <v>101</v>
      </c>
      <c r="D85" s="63"/>
      <c r="F85" s="5" t="s">
        <v>107</v>
      </c>
      <c r="G85"/>
      <c r="M85" s="58"/>
      <c r="N85" s="58"/>
      <c r="O85" s="58"/>
      <c r="P85" s="58"/>
      <c r="Q85" s="58"/>
      <c r="R85" s="58"/>
    </row>
    <row r="86" spans="1:18" ht="16.5" x14ac:dyDescent="0.3">
      <c r="B86" s="45" t="s">
        <v>14</v>
      </c>
      <c r="C86" s="74" t="s">
        <v>103</v>
      </c>
      <c r="D86" s="63"/>
      <c r="F86" s="1" t="s">
        <v>90</v>
      </c>
      <c r="M86" s="58"/>
      <c r="N86" s="58"/>
      <c r="O86" s="58"/>
      <c r="P86" s="58"/>
      <c r="Q86" s="58"/>
      <c r="R86" s="58"/>
    </row>
    <row r="87" spans="1:18" ht="16.5" x14ac:dyDescent="0.3">
      <c r="B87" s="45" t="s">
        <v>72</v>
      </c>
      <c r="C87" s="74">
        <v>55</v>
      </c>
      <c r="D87" s="63" t="s">
        <v>93</v>
      </c>
      <c r="F87" s="1" t="s">
        <v>91</v>
      </c>
      <c r="M87" s="58"/>
      <c r="N87" s="58"/>
      <c r="O87" s="58"/>
      <c r="P87" s="58"/>
      <c r="Q87" s="58"/>
      <c r="R87" s="58"/>
    </row>
    <row r="88" spans="1:18" ht="16.5" x14ac:dyDescent="0.3">
      <c r="B88" s="45" t="s">
        <v>75</v>
      </c>
      <c r="C88" s="74">
        <f>90*100</f>
        <v>9000</v>
      </c>
      <c r="D88" s="63" t="s">
        <v>104</v>
      </c>
      <c r="G88"/>
      <c r="J88" s="58"/>
      <c r="K88" s="58"/>
      <c r="L88" s="58"/>
      <c r="M88" s="58"/>
      <c r="N88" s="58"/>
      <c r="O88" s="58"/>
      <c r="P88" s="58"/>
      <c r="Q88" s="58"/>
      <c r="R88" s="58"/>
    </row>
    <row r="89" spans="1:18" ht="16.5" x14ac:dyDescent="0.3">
      <c r="B89" s="45" t="s">
        <v>78</v>
      </c>
      <c r="C89" s="74">
        <f>+D89/C88</f>
        <v>7.333333333333333</v>
      </c>
      <c r="D89" s="79">
        <f>+(((B42*2)*C87)*1.2)</f>
        <v>66000</v>
      </c>
      <c r="G89"/>
      <c r="J89" s="58"/>
      <c r="K89" s="58"/>
      <c r="L89" s="58"/>
      <c r="M89" s="58"/>
      <c r="N89" s="58"/>
      <c r="O89" s="58"/>
      <c r="P89" s="58"/>
      <c r="Q89" s="58"/>
      <c r="R89" s="58"/>
    </row>
    <row r="90" spans="1:18" ht="16.5" x14ac:dyDescent="0.3">
      <c r="B90" s="45" t="s">
        <v>81</v>
      </c>
      <c r="C90" s="75"/>
      <c r="D90" s="63"/>
      <c r="G90"/>
      <c r="J90" s="58"/>
      <c r="K90" s="58"/>
      <c r="L90" s="58"/>
      <c r="M90" s="58"/>
      <c r="N90" s="58"/>
      <c r="O90" s="58"/>
      <c r="P90" s="58"/>
      <c r="Q90" s="58"/>
      <c r="R90" s="58"/>
    </row>
    <row r="91" spans="1:18" ht="16.5" x14ac:dyDescent="0.3">
      <c r="B91" s="45" t="s">
        <v>94</v>
      </c>
      <c r="C91" s="75">
        <v>190</v>
      </c>
      <c r="D91" s="76"/>
      <c r="G91"/>
      <c r="J91" s="58"/>
      <c r="K91" s="58"/>
      <c r="L91" s="58"/>
      <c r="M91" s="58"/>
      <c r="N91" s="58"/>
      <c r="O91" s="58"/>
      <c r="P91" s="58"/>
      <c r="Q91" s="58"/>
      <c r="R91" s="58"/>
    </row>
    <row r="92" spans="1:18" ht="15.75" x14ac:dyDescent="0.3">
      <c r="B92" s="45" t="s">
        <v>83</v>
      </c>
      <c r="C92" s="75">
        <f>+C91*C89</f>
        <v>1393.3333333333333</v>
      </c>
      <c r="D92" s="63"/>
      <c r="G92"/>
    </row>
    <row r="93" spans="1:18" ht="15.75" x14ac:dyDescent="0.3">
      <c r="B93" s="45" t="s">
        <v>95</v>
      </c>
      <c r="C93" s="75">
        <v>0</v>
      </c>
      <c r="D93" s="63"/>
      <c r="G93"/>
    </row>
    <row r="94" spans="1:18" ht="15.75" x14ac:dyDescent="0.3">
      <c r="B94" s="45" t="s">
        <v>96</v>
      </c>
      <c r="C94" s="75">
        <v>0</v>
      </c>
      <c r="D94" s="63"/>
      <c r="G94"/>
    </row>
    <row r="95" spans="1:18" ht="15.75" x14ac:dyDescent="0.3">
      <c r="B95" s="1" t="s">
        <v>97</v>
      </c>
      <c r="C95" s="75">
        <v>0</v>
      </c>
      <c r="D95" s="63"/>
      <c r="G95"/>
    </row>
    <row r="96" spans="1:18" ht="15.75" x14ac:dyDescent="0.3">
      <c r="B96" s="45" t="s">
        <v>98</v>
      </c>
      <c r="C96" s="77">
        <f>+C92</f>
        <v>1393.3333333333333</v>
      </c>
      <c r="D96" s="78">
        <f>+C92/B42</f>
        <v>2.7866666666666666</v>
      </c>
      <c r="E96" s="1" t="s">
        <v>99</v>
      </c>
      <c r="G96"/>
    </row>
    <row r="97" spans="2:7" x14ac:dyDescent="0.3">
      <c r="B97" s="45" t="s">
        <v>100</v>
      </c>
      <c r="C97" s="77">
        <f>+C96*H57</f>
        <v>2090</v>
      </c>
      <c r="D97" s="78">
        <f>+D96*1.5</f>
        <v>4.18</v>
      </c>
      <c r="E97" s="1" t="s">
        <v>99</v>
      </c>
      <c r="G97" s="7"/>
    </row>
    <row r="98" spans="2:7" ht="16.5" x14ac:dyDescent="0.3">
      <c r="C98" s="58"/>
      <c r="D98" s="58"/>
      <c r="E98" s="58"/>
    </row>
  </sheetData>
  <mergeCells count="1">
    <mergeCell ref="C84:D84"/>
  </mergeCells>
  <pageMargins left="0.70866141732283472" right="0.70866141732283472" top="0.74803149606299213" bottom="0.74803149606299213" header="0.31496062992125984" footer="0.31496062992125984"/>
  <pageSetup scale="8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Bolsa Mini 500</vt:lpstr>
      <vt:lpstr>Bolsa Med 500 </vt:lpstr>
      <vt:lpstr>Bolsa Med 500  suaje nuev</vt:lpstr>
    </vt:vector>
  </TitlesOfParts>
  <Company>www.intercambiosvirtuales.org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Empresarial</dc:creator>
  <cp:lastModifiedBy>Ventas-Empresarial</cp:lastModifiedBy>
  <cp:lastPrinted>2016-11-18T02:07:36Z</cp:lastPrinted>
  <dcterms:created xsi:type="dcterms:W3CDTF">2015-04-13T23:38:41Z</dcterms:created>
  <dcterms:modified xsi:type="dcterms:W3CDTF">2016-12-08T02:04:39Z</dcterms:modified>
</cp:coreProperties>
</file>