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Bolsa plike 20 ok" sheetId="2" r:id="rId1"/>
    <sheet name="Bolsa plike 50" sheetId="3" r:id="rId2"/>
    <sheet name="Bolsa plike 10" sheetId="1" r:id="rId3"/>
  </sheets>
  <calcPr calcId="145621"/>
</workbook>
</file>

<file path=xl/calcChain.xml><?xml version="1.0" encoding="utf-8"?>
<calcChain xmlns="http://schemas.openxmlformats.org/spreadsheetml/2006/main">
  <c r="E56" i="3" l="1"/>
  <c r="B72" i="3"/>
  <c r="A72" i="3"/>
  <c r="B71" i="3"/>
  <c r="A71" i="3"/>
  <c r="A70" i="3"/>
  <c r="B69" i="3"/>
  <c r="A69" i="3"/>
  <c r="B68" i="3"/>
  <c r="A68" i="3"/>
  <c r="H59" i="3"/>
  <c r="H58" i="3"/>
  <c r="H57" i="3"/>
  <c r="H56" i="3"/>
  <c r="H55" i="3"/>
  <c r="H54" i="3"/>
  <c r="H53" i="3"/>
  <c r="H52" i="3"/>
  <c r="H51" i="3"/>
  <c r="H50" i="3"/>
  <c r="H49" i="3"/>
  <c r="L41" i="3"/>
  <c r="P44" i="3" s="1"/>
  <c r="L40" i="3"/>
  <c r="P43" i="3" s="1"/>
  <c r="C40" i="3"/>
  <c r="G43" i="3" s="1"/>
  <c r="L31" i="3"/>
  <c r="L32" i="3" s="1"/>
  <c r="L34" i="3" s="1"/>
  <c r="L35" i="3" s="1"/>
  <c r="E31" i="3"/>
  <c r="E32" i="3" s="1"/>
  <c r="E34" i="3" s="1"/>
  <c r="M26" i="3"/>
  <c r="L26" i="3"/>
  <c r="L27" i="3" s="1"/>
  <c r="J26" i="3"/>
  <c r="O26" i="3" s="1"/>
  <c r="O25" i="3"/>
  <c r="O27" i="3" s="1"/>
  <c r="M25" i="3"/>
  <c r="M27" i="3" s="1"/>
  <c r="H25" i="3"/>
  <c r="F25" i="3"/>
  <c r="H16" i="3"/>
  <c r="L49" i="3" s="1"/>
  <c r="L52" i="3" s="1"/>
  <c r="F16" i="3"/>
  <c r="K49" i="3" s="1"/>
  <c r="K52" i="3" s="1"/>
  <c r="B72" i="2"/>
  <c r="A72" i="2"/>
  <c r="B71" i="2"/>
  <c r="A71" i="2"/>
  <c r="A70" i="2"/>
  <c r="B69" i="2"/>
  <c r="A69" i="2"/>
  <c r="B68" i="2"/>
  <c r="A68" i="2"/>
  <c r="H59" i="2"/>
  <c r="H58" i="2"/>
  <c r="H57" i="2"/>
  <c r="E56" i="2"/>
  <c r="H56" i="2" s="1"/>
  <c r="H55" i="2"/>
  <c r="H54" i="2"/>
  <c r="H53" i="2"/>
  <c r="H52" i="2"/>
  <c r="H51" i="2"/>
  <c r="H50" i="2"/>
  <c r="H49" i="2"/>
  <c r="L40" i="2"/>
  <c r="L41" i="2" s="1"/>
  <c r="C40" i="2"/>
  <c r="G43" i="2" s="1"/>
  <c r="L31" i="2"/>
  <c r="L32" i="2" s="1"/>
  <c r="L34" i="2" s="1"/>
  <c r="L35" i="2" s="1"/>
  <c r="E31" i="2"/>
  <c r="E32" i="2" s="1"/>
  <c r="E34" i="2" s="1"/>
  <c r="O26" i="2"/>
  <c r="L26" i="2"/>
  <c r="M26" i="2" s="1"/>
  <c r="J26" i="2"/>
  <c r="J27" i="2" s="1"/>
  <c r="O25" i="2"/>
  <c r="O27" i="2" s="1"/>
  <c r="M25" i="2"/>
  <c r="H25" i="2"/>
  <c r="F25" i="2"/>
  <c r="H16" i="2"/>
  <c r="L49" i="2" s="1"/>
  <c r="L52" i="2" s="1"/>
  <c r="F16" i="2"/>
  <c r="K49" i="2" s="1"/>
  <c r="K52" i="2" s="1"/>
  <c r="B71" i="1"/>
  <c r="B72" i="1"/>
  <c r="E56" i="1"/>
  <c r="H56" i="1" s="1"/>
  <c r="A72" i="1"/>
  <c r="A71" i="1"/>
  <c r="A70" i="1"/>
  <c r="B69" i="1"/>
  <c r="A69" i="1"/>
  <c r="B68" i="1"/>
  <c r="A68" i="1"/>
  <c r="H59" i="1"/>
  <c r="H58" i="1"/>
  <c r="H57" i="1"/>
  <c r="H55" i="1"/>
  <c r="H54" i="1"/>
  <c r="H53" i="1"/>
  <c r="H52" i="1"/>
  <c r="H51" i="1"/>
  <c r="H50" i="1"/>
  <c r="H49" i="1"/>
  <c r="L41" i="1"/>
  <c r="L42" i="1" s="1"/>
  <c r="L40" i="1"/>
  <c r="P43" i="1" s="1"/>
  <c r="C40" i="1"/>
  <c r="C41" i="1" s="1"/>
  <c r="L31" i="1"/>
  <c r="L32" i="1" s="1"/>
  <c r="L34" i="1" s="1"/>
  <c r="L35" i="1" s="1"/>
  <c r="E31" i="1"/>
  <c r="E32" i="1" s="1"/>
  <c r="E34" i="1" s="1"/>
  <c r="M26" i="1"/>
  <c r="L26" i="1"/>
  <c r="L27" i="1" s="1"/>
  <c r="J26" i="1"/>
  <c r="O26" i="1" s="1"/>
  <c r="C26" i="1"/>
  <c r="H26" i="1" s="1"/>
  <c r="O25" i="1"/>
  <c r="O27" i="1" s="1"/>
  <c r="M25" i="1"/>
  <c r="M27" i="1" s="1"/>
  <c r="H25" i="1"/>
  <c r="H27" i="1" s="1"/>
  <c r="F25" i="1"/>
  <c r="H16" i="1"/>
  <c r="L49" i="1" s="1"/>
  <c r="L52" i="1" s="1"/>
  <c r="F16" i="1"/>
  <c r="K49" i="1" s="1"/>
  <c r="K52" i="1" s="1"/>
  <c r="H61" i="3" l="1"/>
  <c r="E35" i="3"/>
  <c r="C26" i="3"/>
  <c r="J27" i="3"/>
  <c r="E26" i="3"/>
  <c r="C41" i="3"/>
  <c r="L42" i="3"/>
  <c r="C41" i="2"/>
  <c r="K50" i="2" s="1"/>
  <c r="M50" i="2" s="1"/>
  <c r="O50" i="2" s="1"/>
  <c r="O51" i="2" s="1"/>
  <c r="H61" i="2"/>
  <c r="E35" i="2"/>
  <c r="M27" i="2"/>
  <c r="P44" i="2"/>
  <c r="L42" i="2"/>
  <c r="B67" i="2"/>
  <c r="B51" i="2"/>
  <c r="E26" i="2"/>
  <c r="L27" i="2"/>
  <c r="P43" i="2"/>
  <c r="K53" i="2"/>
  <c r="M53" i="2" s="1"/>
  <c r="O53" i="2" s="1"/>
  <c r="O54" i="2" s="1"/>
  <c r="C26" i="2"/>
  <c r="C42" i="2"/>
  <c r="C46" i="2" s="1"/>
  <c r="G44" i="2"/>
  <c r="E35" i="1"/>
  <c r="K53" i="1"/>
  <c r="M53" i="1" s="1"/>
  <c r="O53" i="1" s="1"/>
  <c r="O54" i="1" s="1"/>
  <c r="K50" i="1"/>
  <c r="M50" i="1" s="1"/>
  <c r="O50" i="1" s="1"/>
  <c r="O51" i="1" s="1"/>
  <c r="G44" i="1"/>
  <c r="C42" i="1"/>
  <c r="C46" i="1" s="1"/>
  <c r="P41" i="1"/>
  <c r="B70" i="1" s="1"/>
  <c r="P40" i="1"/>
  <c r="B54" i="1" s="1"/>
  <c r="H61" i="1"/>
  <c r="C27" i="1"/>
  <c r="J27" i="1"/>
  <c r="G43" i="1"/>
  <c r="P44" i="1"/>
  <c r="E26" i="1"/>
  <c r="P41" i="3" l="1"/>
  <c r="B70" i="3" s="1"/>
  <c r="P40" i="3"/>
  <c r="B54" i="3" s="1"/>
  <c r="F26" i="3"/>
  <c r="F27" i="3" s="1"/>
  <c r="E27" i="3"/>
  <c r="H26" i="3"/>
  <c r="H27" i="3" s="1"/>
  <c r="C27" i="3"/>
  <c r="B67" i="3"/>
  <c r="B51" i="3"/>
  <c r="K50" i="3"/>
  <c r="M50" i="3" s="1"/>
  <c r="O50" i="3" s="1"/>
  <c r="O51" i="3" s="1"/>
  <c r="K53" i="3"/>
  <c r="M53" i="3" s="1"/>
  <c r="O53" i="3" s="1"/>
  <c r="O54" i="3" s="1"/>
  <c r="G44" i="3"/>
  <c r="C42" i="3"/>
  <c r="B50" i="2"/>
  <c r="C27" i="2"/>
  <c r="H26" i="2"/>
  <c r="H27" i="2" s="1"/>
  <c r="F26" i="2"/>
  <c r="F27" i="2" s="1"/>
  <c r="E27" i="2"/>
  <c r="P40" i="2"/>
  <c r="B54" i="2" s="1"/>
  <c r="B58" i="2" s="1"/>
  <c r="B60" i="2" s="1"/>
  <c r="H68" i="2" s="1"/>
  <c r="I68" i="2" s="1"/>
  <c r="P41" i="2"/>
  <c r="B70" i="2" s="1"/>
  <c r="B66" i="2"/>
  <c r="B74" i="2" s="1"/>
  <c r="B51" i="1"/>
  <c r="B67" i="1"/>
  <c r="B50" i="1"/>
  <c r="B58" i="1" s="1"/>
  <c r="B60" i="1" s="1"/>
  <c r="H68" i="1" s="1"/>
  <c r="I68" i="1" s="1"/>
  <c r="E27" i="1"/>
  <c r="F26" i="1"/>
  <c r="F27" i="1" s="1"/>
  <c r="B66" i="1"/>
  <c r="B74" i="1" s="1"/>
  <c r="C46" i="3" l="1"/>
  <c r="B50" i="3"/>
  <c r="B58" i="3" s="1"/>
  <c r="B60" i="3" s="1"/>
  <c r="H68" i="3" s="1"/>
  <c r="I68" i="3" s="1"/>
  <c r="B66" i="3"/>
  <c r="B74" i="3" s="1"/>
  <c r="C74" i="2"/>
  <c r="H69" i="2" s="1"/>
  <c r="I53" i="2"/>
  <c r="C74" i="1"/>
  <c r="H69" i="1" s="1"/>
  <c r="I53" i="1"/>
  <c r="C74" i="3" l="1"/>
  <c r="I53" i="3"/>
  <c r="H70" i="2"/>
  <c r="I69" i="2"/>
  <c r="I70" i="2" s="1"/>
  <c r="H71" i="2" s="1"/>
  <c r="H70" i="1"/>
  <c r="I69" i="1"/>
  <c r="I70" i="1" s="1"/>
  <c r="H71" i="1" s="1"/>
  <c r="H69" i="3" l="1"/>
  <c r="H70" i="3"/>
  <c r="I69" i="3"/>
  <c r="I70" i="3" s="1"/>
  <c r="H71" i="3" s="1"/>
</calcChain>
</file>

<file path=xl/sharedStrings.xml><?xml version="1.0" encoding="utf-8"?>
<sst xmlns="http://schemas.openxmlformats.org/spreadsheetml/2006/main" count="492" uniqueCount="118">
  <si>
    <t>FICHA TECNICA</t>
  </si>
  <si>
    <t>Observaciones</t>
  </si>
  <si>
    <t>Parte 1</t>
  </si>
  <si>
    <t xml:space="preserve">Material </t>
  </si>
  <si>
    <t>Presupuesto</t>
  </si>
  <si>
    <t>Elabora</t>
  </si>
  <si>
    <t>Lourdes Velasco</t>
  </si>
  <si>
    <t>Color</t>
  </si>
  <si>
    <t xml:space="preserve">Tamaño final </t>
  </si>
  <si>
    <t>Tamaño extendido</t>
  </si>
  <si>
    <t xml:space="preserve">Ancho </t>
  </si>
  <si>
    <t>Fecha</t>
  </si>
  <si>
    <t>ODT</t>
  </si>
  <si>
    <t xml:space="preserve">Alto </t>
  </si>
  <si>
    <t xml:space="preserve">Largo </t>
  </si>
  <si>
    <t>Cliente</t>
  </si>
  <si>
    <t>Proyecto</t>
  </si>
  <si>
    <t>Descripción</t>
  </si>
  <si>
    <t>Bolsas Mediana</t>
  </si>
  <si>
    <t>cartulina importación</t>
  </si>
  <si>
    <t>X</t>
  </si>
  <si>
    <t>tamaño 27 X 34 X 14 cm.</t>
  </si>
  <si>
    <t>por tamaño</t>
  </si>
  <si>
    <t>hot stamping frente</t>
  </si>
  <si>
    <t>impresa a 4 X 0 tinta offset</t>
  </si>
  <si>
    <t>terminado suajado y pegado</t>
  </si>
  <si>
    <t>asa de listón especial</t>
  </si>
  <si>
    <t>Papel:</t>
  </si>
  <si>
    <t>Plyke</t>
  </si>
  <si>
    <t xml:space="preserve">Color </t>
  </si>
  <si>
    <t>Negro</t>
  </si>
  <si>
    <t>330 gr.</t>
  </si>
  <si>
    <t>Caple</t>
  </si>
  <si>
    <t>Reverso Blanco</t>
  </si>
  <si>
    <t>18 pts.</t>
  </si>
  <si>
    <t>Medida pliego</t>
  </si>
  <si>
    <t xml:space="preserve">X </t>
  </si>
  <si>
    <t>Tamaño Extendido</t>
  </si>
  <si>
    <t xml:space="preserve">Salen por lado </t>
  </si>
  <si>
    <t xml:space="preserve">Tamaños por pliego </t>
  </si>
  <si>
    <t>* calculo manual</t>
  </si>
  <si>
    <t>Proveedor:</t>
  </si>
  <si>
    <t>Precio Lista</t>
  </si>
  <si>
    <t>Monto desc.</t>
  </si>
  <si>
    <t xml:space="preserve">Monto descuento </t>
  </si>
  <si>
    <t>Costo  a Historias en Papel</t>
  </si>
  <si>
    <t>Original</t>
  </si>
  <si>
    <t>Copia</t>
  </si>
  <si>
    <t>costo de compra</t>
  </si>
  <si>
    <t>precio de venta</t>
  </si>
  <si>
    <t>Nota p/offset</t>
  </si>
  <si>
    <t xml:space="preserve">500 piezas siempre de sobrante para correr, </t>
  </si>
  <si>
    <t>Tamaños por pliego</t>
  </si>
  <si>
    <t>* manual</t>
  </si>
  <si>
    <t xml:space="preserve">aun cuando sean menos de 100 tiros. </t>
  </si>
  <si>
    <t>Para correr</t>
  </si>
  <si>
    <t xml:space="preserve">Tamaños requeridos </t>
  </si>
  <si>
    <t>Formato impresión</t>
  </si>
  <si>
    <t>Costo Historias</t>
  </si>
  <si>
    <t xml:space="preserve">Tamaños a correr </t>
  </si>
  <si>
    <t>Salen por tamaño</t>
  </si>
  <si>
    <t>Precio Venta</t>
  </si>
  <si>
    <t>Pliegos Requeridos</t>
  </si>
  <si>
    <t>Cientos a imprimir</t>
  </si>
  <si>
    <t>Millares a imprimir</t>
  </si>
  <si>
    <t>Cant. Pzas.</t>
  </si>
  <si>
    <t>Tamaños en Total</t>
  </si>
  <si>
    <t xml:space="preserve">Grafico </t>
  </si>
  <si>
    <t>Total Piezas</t>
  </si>
  <si>
    <t>tintas</t>
  </si>
  <si>
    <t>millares a imp</t>
  </si>
  <si>
    <t>concepto</t>
  </si>
  <si>
    <t>$ Millar</t>
  </si>
  <si>
    <t>total</t>
  </si>
  <si>
    <t>area + cantidad de hojas</t>
  </si>
  <si>
    <t xml:space="preserve">Costos </t>
  </si>
  <si>
    <t>lamina + arreglo</t>
  </si>
  <si>
    <t>Area</t>
  </si>
  <si>
    <t>arreglo</t>
  </si>
  <si>
    <t>total a pagar</t>
  </si>
  <si>
    <t>minimo 500.00</t>
  </si>
  <si>
    <t>Papel</t>
  </si>
  <si>
    <t>Imp FTE</t>
  </si>
  <si>
    <t xml:space="preserve">laminado mate </t>
  </si>
  <si>
    <t>Impresión</t>
  </si>
  <si>
    <t>Grabado</t>
  </si>
  <si>
    <t>Placa HS</t>
  </si>
  <si>
    <t>Hot stamping</t>
  </si>
  <si>
    <t>listón</t>
  </si>
  <si>
    <t>corte</t>
  </si>
  <si>
    <t>uv brillante registro</t>
  </si>
  <si>
    <t>Caple Refuerzo</t>
  </si>
  <si>
    <t>arreglo suaje</t>
  </si>
  <si>
    <t>Empaque</t>
  </si>
  <si>
    <t>Suajado</t>
  </si>
  <si>
    <t>Mensajeria</t>
  </si>
  <si>
    <t>armado + pegado</t>
  </si>
  <si>
    <t>laminado</t>
  </si>
  <si>
    <t>Total</t>
  </si>
  <si>
    <t>UV brillante Reg</t>
  </si>
  <si>
    <t>costo unitario</t>
  </si>
  <si>
    <t xml:space="preserve">Costo proceso </t>
  </si>
  <si>
    <t xml:space="preserve">Porcentaje Despacho </t>
  </si>
  <si>
    <t>PRECIO DE VENTA FINAL</t>
  </si>
  <si>
    <t>Porcentaje Final</t>
  </si>
  <si>
    <t xml:space="preserve">Importe total </t>
  </si>
  <si>
    <t xml:space="preserve">Unitario </t>
  </si>
  <si>
    <t>Precio</t>
  </si>
  <si>
    <t>Urgencia</t>
  </si>
  <si>
    <t>Costo</t>
  </si>
  <si>
    <t>Precio final</t>
  </si>
  <si>
    <t>Utilidad</t>
  </si>
  <si>
    <t>Ganancia %</t>
  </si>
  <si>
    <t>LUMEN</t>
  </si>
  <si>
    <t>26 de junio de 2017.</t>
  </si>
  <si>
    <t>Pernod Ricard</t>
  </si>
  <si>
    <t>Beefeater</t>
  </si>
  <si>
    <t xml:space="preserve">impresas a 2 tintas serigrafía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</si>
</sst>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b/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12" applyNumberFormat="0" applyAlignment="0" applyProtection="0"/>
    <xf numFmtId="0" fontId="13" fillId="6" borderId="13" applyNumberFormat="0" applyAlignment="0" applyProtection="0"/>
    <xf numFmtId="0" fontId="14" fillId="7" borderId="0" applyNumberFormat="0" applyBorder="0" applyAlignment="0" applyProtection="0"/>
    <xf numFmtId="0" fontId="15" fillId="0" borderId="14" applyNumberFormat="0" applyFill="0" applyAlignment="0" applyProtection="0"/>
    <xf numFmtId="0" fontId="16" fillId="0" borderId="15" applyNumberFormat="0" applyFill="0" applyAlignment="0" applyProtection="0"/>
    <xf numFmtId="0" fontId="17" fillId="0" borderId="16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19" fillId="8" borderId="17" applyNumberFormat="0" applyFont="0" applyAlignment="0" applyProtection="0"/>
  </cellStyleXfs>
  <cellXfs count="8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0" borderId="0" xfId="0" applyFont="1" applyFill="1" applyBorder="1"/>
    <xf numFmtId="0" fontId="5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2" fontId="5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0" fontId="6" fillId="0" borderId="4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Border="1"/>
    <xf numFmtId="0" fontId="2" fillId="0" borderId="8" xfId="0" applyFont="1" applyBorder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7" fillId="2" borderId="10" xfId="0" applyNumberFormat="1" applyFont="1" applyFill="1" applyBorder="1" applyAlignment="1">
      <alignment horizontal="center"/>
    </xf>
    <xf numFmtId="164" fontId="7" fillId="0" borderId="0" xfId="0" applyNumberFormat="1" applyFont="1" applyAlignment="1"/>
    <xf numFmtId="0" fontId="7" fillId="0" borderId="0" xfId="0" applyFont="1" applyAlignment="1"/>
    <xf numFmtId="0" fontId="7" fillId="2" borderId="10" xfId="0" applyFont="1" applyFill="1" applyBorder="1" applyAlignment="1">
      <alignment horizontal="center"/>
    </xf>
    <xf numFmtId="2" fontId="7" fillId="0" borderId="0" xfId="0" applyNumberFormat="1" applyFont="1" applyAlignment="1"/>
    <xf numFmtId="0" fontId="2" fillId="0" borderId="0" xfId="0" applyFont="1" applyAlignment="1">
      <alignment horizontal="righ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44" fontId="5" fillId="0" borderId="0" xfId="1" applyFont="1" applyAlignment="1">
      <alignment horizontal="center"/>
    </xf>
    <xf numFmtId="44" fontId="4" fillId="0" borderId="0" xfId="1" applyFont="1" applyAlignment="1">
      <alignment horizontal="center"/>
    </xf>
    <xf numFmtId="1" fontId="7" fillId="2" borderId="0" xfId="0" applyNumberFormat="1" applyFont="1" applyFill="1" applyAlignment="1">
      <alignment horizontal="center"/>
    </xf>
    <xf numFmtId="0" fontId="7" fillId="0" borderId="0" xfId="0" applyFont="1"/>
    <xf numFmtId="0" fontId="5" fillId="2" borderId="0" xfId="0" applyFont="1" applyFill="1" applyAlignment="1">
      <alignment horizontal="center"/>
    </xf>
    <xf numFmtId="44" fontId="4" fillId="2" borderId="0" xfId="0" applyNumberFormat="1" applyFont="1" applyFill="1" applyAlignment="1">
      <alignment horizontal="center"/>
    </xf>
    <xf numFmtId="1" fontId="8" fillId="0" borderId="0" xfId="0" applyNumberFormat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5" fillId="0" borderId="11" xfId="0" applyFont="1" applyBorder="1"/>
    <xf numFmtId="0" fontId="4" fillId="0" borderId="11" xfId="0" applyFont="1" applyBorder="1"/>
    <xf numFmtId="2" fontId="4" fillId="0" borderId="11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9" fillId="0" borderId="0" xfId="0" applyFont="1"/>
    <xf numFmtId="0" fontId="2" fillId="0" borderId="11" xfId="0" applyFont="1" applyBorder="1"/>
    <xf numFmtId="2" fontId="5" fillId="0" borderId="11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2" fontId="5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9" fontId="6" fillId="0" borderId="0" xfId="0" applyNumberFormat="1" applyFont="1"/>
    <xf numFmtId="9" fontId="2" fillId="0" borderId="0" xfId="0" applyNumberFormat="1" applyFont="1"/>
    <xf numFmtId="2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44" fontId="2" fillId="0" borderId="0" xfId="1" applyFont="1" applyAlignment="1">
      <alignment horizontal="center"/>
    </xf>
    <xf numFmtId="2" fontId="2" fillId="0" borderId="0" xfId="0" applyNumberFormat="1" applyFont="1" applyAlignment="1">
      <alignment horizontal="left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2" fontId="5" fillId="4" borderId="10" xfId="0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left"/>
    </xf>
    <xf numFmtId="0" fontId="10" fillId="0" borderId="0" xfId="0" applyFont="1"/>
    <xf numFmtId="2" fontId="7" fillId="0" borderId="0" xfId="0" applyNumberFormat="1" applyFont="1" applyAlignment="1">
      <alignment horizontal="center" wrapText="1"/>
    </xf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9334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9334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7"/>
  <sheetViews>
    <sheetView tabSelected="1" topLeftCell="A54" zoomScale="85" zoomScaleNormal="85" workbookViewId="0">
      <selection activeCell="C80" sqref="C80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5.8554687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/>
      <c r="O1"/>
      <c r="P1"/>
    </row>
    <row r="2" spans="1:21" ht="15.75" x14ac:dyDescent="0.3">
      <c r="J2" s="3"/>
      <c r="K2" s="3"/>
      <c r="L2" s="3"/>
      <c r="M2" s="3"/>
      <c r="N2"/>
      <c r="O2"/>
      <c r="P2"/>
      <c r="Q2"/>
      <c r="R2"/>
    </row>
    <row r="3" spans="1:21" ht="15.75" x14ac:dyDescent="0.3">
      <c r="J3" s="5" t="s">
        <v>2</v>
      </c>
      <c r="K3" s="6"/>
      <c r="M3" s="6"/>
      <c r="N3"/>
      <c r="O3"/>
      <c r="P3"/>
      <c r="Q3"/>
      <c r="R3"/>
      <c r="S3" s="3"/>
      <c r="T3" s="3"/>
      <c r="U3" s="3"/>
    </row>
    <row r="4" spans="1:21" ht="15.75" x14ac:dyDescent="0.3">
      <c r="N4"/>
      <c r="O4"/>
      <c r="P4"/>
      <c r="Q4"/>
      <c r="R4"/>
    </row>
    <row r="5" spans="1:21" ht="15.75" x14ac:dyDescent="0.3">
      <c r="A5" s="5"/>
      <c r="K5" s="10" t="s">
        <v>3</v>
      </c>
      <c r="M5" s="6"/>
      <c r="N5"/>
      <c r="O5"/>
      <c r="P5"/>
      <c r="Q5"/>
      <c r="R5"/>
    </row>
    <row r="6" spans="1:21" ht="18.75" x14ac:dyDescent="0.3">
      <c r="A6" s="2" t="s">
        <v>4</v>
      </c>
      <c r="E6" s="5" t="s">
        <v>5</v>
      </c>
      <c r="F6" s="1" t="s">
        <v>6</v>
      </c>
      <c r="K6" s="10" t="s">
        <v>7</v>
      </c>
      <c r="M6" s="6"/>
      <c r="N6"/>
      <c r="O6"/>
      <c r="P6"/>
      <c r="Q6"/>
      <c r="R6"/>
    </row>
    <row r="7" spans="1:21" ht="15.75" x14ac:dyDescent="0.3">
      <c r="K7" s="10" t="s">
        <v>8</v>
      </c>
      <c r="M7" s="6"/>
      <c r="N7"/>
      <c r="O7"/>
      <c r="P7"/>
      <c r="Q7"/>
      <c r="R7"/>
    </row>
    <row r="8" spans="1:21" ht="15.75" x14ac:dyDescent="0.3">
      <c r="K8" s="10" t="s">
        <v>9</v>
      </c>
      <c r="L8" s="11" t="s">
        <v>10</v>
      </c>
      <c r="M8" s="6"/>
      <c r="N8"/>
      <c r="O8"/>
      <c r="P8"/>
      <c r="Q8"/>
      <c r="R8"/>
    </row>
    <row r="9" spans="1:21" s="5" customFormat="1" ht="15.75" x14ac:dyDescent="0.3">
      <c r="A9" s="5" t="s">
        <v>11</v>
      </c>
      <c r="C9" s="5" t="s">
        <v>114</v>
      </c>
      <c r="H9" s="5" t="s">
        <v>12</v>
      </c>
      <c r="J9" s="1"/>
      <c r="K9" s="10"/>
      <c r="L9" s="11" t="s">
        <v>13</v>
      </c>
      <c r="M9" s="6"/>
      <c r="N9"/>
      <c r="O9"/>
      <c r="P9"/>
      <c r="Q9"/>
      <c r="R9"/>
      <c r="S9" s="1"/>
      <c r="T9" s="1"/>
      <c r="U9" s="1"/>
    </row>
    <row r="10" spans="1:21" ht="15.75" x14ac:dyDescent="0.3">
      <c r="L10" s="5" t="s">
        <v>14</v>
      </c>
      <c r="M10" s="6"/>
      <c r="N10"/>
      <c r="O10"/>
      <c r="P10"/>
      <c r="Q10"/>
      <c r="R10"/>
    </row>
    <row r="11" spans="1:21" ht="16.5" thickBot="1" x14ac:dyDescent="0.35">
      <c r="A11" s="5" t="s">
        <v>15</v>
      </c>
      <c r="C11" s="1" t="s">
        <v>115</v>
      </c>
      <c r="F11" s="5" t="s">
        <v>1</v>
      </c>
      <c r="K11" s="5"/>
      <c r="L11" s="6"/>
      <c r="N11"/>
      <c r="O11"/>
      <c r="P11"/>
      <c r="Q11"/>
      <c r="R11"/>
    </row>
    <row r="12" spans="1:21" ht="15.75" x14ac:dyDescent="0.3">
      <c r="A12" s="5"/>
      <c r="F12" s="12"/>
      <c r="G12" s="13"/>
      <c r="H12" s="14"/>
      <c r="M12" s="12"/>
      <c r="N12" s="13"/>
      <c r="O12" s="14"/>
      <c r="Q12"/>
      <c r="R12"/>
    </row>
    <row r="13" spans="1:21" ht="15.75" x14ac:dyDescent="0.3">
      <c r="A13" s="5" t="s">
        <v>16</v>
      </c>
      <c r="C13" s="1" t="s">
        <v>116</v>
      </c>
      <c r="F13" s="7"/>
      <c r="G13" s="8"/>
      <c r="H13" s="9"/>
      <c r="M13" s="7"/>
      <c r="N13" s="8"/>
      <c r="O13" s="9"/>
      <c r="Q13"/>
      <c r="R13"/>
    </row>
    <row r="14" spans="1:21" ht="15.75" x14ac:dyDescent="0.3">
      <c r="A14" s="5"/>
      <c r="F14" s="7"/>
      <c r="G14" s="8"/>
      <c r="H14" s="9"/>
      <c r="M14" s="7"/>
      <c r="N14" s="8"/>
      <c r="O14" s="9"/>
      <c r="Q14"/>
      <c r="R14"/>
    </row>
    <row r="15" spans="1:21" ht="15.75" x14ac:dyDescent="0.3">
      <c r="A15" s="5" t="s">
        <v>17</v>
      </c>
      <c r="C15" s="17" t="s">
        <v>18</v>
      </c>
      <c r="D15" s="18"/>
      <c r="E15" s="18"/>
      <c r="F15" s="19" t="s">
        <v>9</v>
      </c>
      <c r="G15" s="8"/>
      <c r="H15" s="9"/>
      <c r="J15" s="17" t="s">
        <v>18</v>
      </c>
      <c r="K15" s="18"/>
      <c r="L15" s="18"/>
      <c r="M15" s="19" t="s">
        <v>9</v>
      </c>
      <c r="N15" s="8"/>
      <c r="O15" s="9"/>
      <c r="Q15"/>
      <c r="R15"/>
    </row>
    <row r="16" spans="1:21" ht="15.75" x14ac:dyDescent="0.3">
      <c r="C16" s="20" t="s">
        <v>19</v>
      </c>
      <c r="D16" s="18"/>
      <c r="E16" s="18"/>
      <c r="F16" s="21">
        <f>2+42.8+2</f>
        <v>46.8</v>
      </c>
      <c r="G16" s="22" t="s">
        <v>20</v>
      </c>
      <c r="H16" s="23">
        <f>2+46+2</f>
        <v>50</v>
      </c>
      <c r="J16" s="20" t="s">
        <v>19</v>
      </c>
      <c r="K16" s="18"/>
      <c r="L16" s="18"/>
      <c r="M16" s="21">
        <v>27</v>
      </c>
      <c r="N16" s="22" t="s">
        <v>20</v>
      </c>
      <c r="O16" s="23">
        <v>14</v>
      </c>
      <c r="Q16"/>
      <c r="R16"/>
    </row>
    <row r="17" spans="1:19" ht="15.75" x14ac:dyDescent="0.3">
      <c r="C17" s="20" t="s">
        <v>21</v>
      </c>
      <c r="D17" s="18"/>
      <c r="E17" s="18"/>
      <c r="F17" s="19">
        <v>0.5</v>
      </c>
      <c r="G17" s="24" t="s">
        <v>22</v>
      </c>
      <c r="H17" s="9"/>
      <c r="J17" s="20" t="s">
        <v>21</v>
      </c>
      <c r="K17" s="18"/>
      <c r="L17" s="18"/>
      <c r="M17" s="19">
        <v>1</v>
      </c>
      <c r="N17" s="24" t="s">
        <v>22</v>
      </c>
      <c r="O17" s="9"/>
      <c r="Q17"/>
      <c r="R17"/>
    </row>
    <row r="18" spans="1:19" ht="15.75" x14ac:dyDescent="0.3">
      <c r="C18" s="20" t="s">
        <v>23</v>
      </c>
      <c r="D18" s="18"/>
      <c r="E18" s="18"/>
      <c r="F18" s="7"/>
      <c r="G18" s="8"/>
      <c r="H18" s="9"/>
      <c r="J18" s="20" t="s">
        <v>24</v>
      </c>
      <c r="K18" s="18"/>
      <c r="L18" s="18"/>
      <c r="M18" s="7"/>
      <c r="N18" s="8"/>
      <c r="O18" s="9"/>
      <c r="Q18"/>
      <c r="R18"/>
    </row>
    <row r="19" spans="1:19" ht="15.75" x14ac:dyDescent="0.3">
      <c r="C19" s="20" t="s">
        <v>25</v>
      </c>
      <c r="D19" s="18"/>
      <c r="E19" s="18"/>
      <c r="F19" s="7"/>
      <c r="G19" s="8"/>
      <c r="H19" s="9"/>
      <c r="J19" s="20" t="s">
        <v>25</v>
      </c>
      <c r="K19" s="18"/>
      <c r="L19" s="18"/>
      <c r="M19" s="7"/>
      <c r="N19" s="8"/>
      <c r="O19" s="9"/>
      <c r="Q19"/>
      <c r="R19"/>
    </row>
    <row r="20" spans="1:19" ht="15.75" x14ac:dyDescent="0.3">
      <c r="C20" s="20" t="s">
        <v>26</v>
      </c>
      <c r="D20" s="18"/>
      <c r="E20" s="18"/>
      <c r="F20" s="7"/>
      <c r="G20" s="8"/>
      <c r="H20" s="9"/>
      <c r="J20" s="20" t="s">
        <v>26</v>
      </c>
      <c r="K20" s="18"/>
      <c r="L20" s="18"/>
      <c r="M20" s="7"/>
      <c r="N20" s="8"/>
      <c r="O20" s="9"/>
      <c r="Q20"/>
      <c r="R20"/>
    </row>
    <row r="21" spans="1:19" ht="15.75" x14ac:dyDescent="0.3">
      <c r="C21" s="20"/>
      <c r="D21" s="18"/>
      <c r="E21" s="18"/>
      <c r="F21" s="7"/>
      <c r="G21" s="8"/>
      <c r="H21" s="9"/>
      <c r="J21" s="20"/>
      <c r="K21" s="18"/>
      <c r="L21" s="18"/>
      <c r="M21" s="7"/>
      <c r="N21" s="8"/>
      <c r="O21" s="9"/>
      <c r="Q21"/>
      <c r="R21"/>
    </row>
    <row r="22" spans="1:19" ht="15" thickBot="1" x14ac:dyDescent="0.35">
      <c r="C22" s="18"/>
      <c r="D22" s="18"/>
      <c r="E22" s="18"/>
      <c r="F22" s="25"/>
      <c r="G22" s="15"/>
      <c r="H22" s="16"/>
      <c r="J22" s="18"/>
      <c r="K22" s="18"/>
      <c r="L22" s="18"/>
      <c r="M22" s="25"/>
      <c r="N22" s="15"/>
      <c r="O22" s="16"/>
    </row>
    <row r="23" spans="1:19" x14ac:dyDescent="0.3">
      <c r="A23" s="4" t="s">
        <v>27</v>
      </c>
      <c r="C23" s="26" t="s">
        <v>28</v>
      </c>
      <c r="D23" s="5" t="s">
        <v>29</v>
      </c>
      <c r="E23" s="27" t="s">
        <v>30</v>
      </c>
      <c r="F23" s="1" t="s">
        <v>31</v>
      </c>
      <c r="J23" s="26" t="s">
        <v>32</v>
      </c>
      <c r="K23" s="5" t="s">
        <v>29</v>
      </c>
      <c r="L23" s="27" t="s">
        <v>33</v>
      </c>
      <c r="M23" s="1" t="s">
        <v>34</v>
      </c>
    </row>
    <row r="25" spans="1:19" x14ac:dyDescent="0.3">
      <c r="A25" s="4" t="s">
        <v>35</v>
      </c>
      <c r="C25" s="28">
        <v>72</v>
      </c>
      <c r="D25" s="27" t="s">
        <v>36</v>
      </c>
      <c r="E25" s="29">
        <v>102</v>
      </c>
      <c r="F25" s="30">
        <f>+C25</f>
        <v>72</v>
      </c>
      <c r="G25" s="31" t="s">
        <v>36</v>
      </c>
      <c r="H25" s="31">
        <f>+E25</f>
        <v>102</v>
      </c>
      <c r="J25" s="28">
        <v>90</v>
      </c>
      <c r="K25" s="27" t="s">
        <v>36</v>
      </c>
      <c r="L25" s="29">
        <v>139</v>
      </c>
      <c r="M25" s="30">
        <f>+J25</f>
        <v>90</v>
      </c>
      <c r="N25" s="31" t="s">
        <v>36</v>
      </c>
      <c r="O25" s="31">
        <f>+L25</f>
        <v>139</v>
      </c>
    </row>
    <row r="26" spans="1:19" x14ac:dyDescent="0.3">
      <c r="A26" s="4" t="s">
        <v>37</v>
      </c>
      <c r="B26" s="3"/>
      <c r="C26" s="32">
        <f>+F16</f>
        <v>46.8</v>
      </c>
      <c r="D26" s="33" t="s">
        <v>36</v>
      </c>
      <c r="E26" s="32">
        <f>+H16</f>
        <v>50</v>
      </c>
      <c r="F26" s="34">
        <f>+E26</f>
        <v>50</v>
      </c>
      <c r="G26" s="34" t="s">
        <v>36</v>
      </c>
      <c r="H26" s="34">
        <f>+C26</f>
        <v>46.8</v>
      </c>
      <c r="I26" s="35"/>
      <c r="J26" s="32">
        <f>+M16</f>
        <v>27</v>
      </c>
      <c r="K26" s="33" t="s">
        <v>36</v>
      </c>
      <c r="L26" s="32">
        <f>+O16</f>
        <v>14</v>
      </c>
      <c r="M26" s="34">
        <f>+L26</f>
        <v>14</v>
      </c>
      <c r="N26" s="34" t="s">
        <v>36</v>
      </c>
      <c r="O26" s="34">
        <f>+J26</f>
        <v>27</v>
      </c>
      <c r="P26" s="35"/>
    </row>
    <row r="27" spans="1:19" ht="15" thickBot="1" x14ac:dyDescent="0.35">
      <c r="A27" s="3" t="s">
        <v>38</v>
      </c>
      <c r="B27" s="36"/>
      <c r="C27" s="37">
        <f>+C25/C26</f>
        <v>1.5384615384615385</v>
      </c>
      <c r="D27" s="38"/>
      <c r="E27" s="37">
        <f>+E25/E26</f>
        <v>2.04</v>
      </c>
      <c r="F27" s="37">
        <f>+F25/F26</f>
        <v>1.44</v>
      </c>
      <c r="G27" s="38"/>
      <c r="H27" s="37">
        <f>+H25/H26</f>
        <v>2.1794871794871797</v>
      </c>
      <c r="I27" s="35"/>
      <c r="J27" s="37">
        <f>+J25/J26</f>
        <v>3.3333333333333335</v>
      </c>
      <c r="K27" s="38"/>
      <c r="L27" s="37">
        <f>+L25/L26</f>
        <v>9.9285714285714288</v>
      </c>
      <c r="M27" s="37">
        <f>+M25/M26</f>
        <v>6.4285714285714288</v>
      </c>
      <c r="N27" s="38"/>
      <c r="O27" s="37">
        <f>+O25/O26</f>
        <v>5.1481481481481479</v>
      </c>
      <c r="P27" s="35"/>
    </row>
    <row r="28" spans="1:19" ht="15" thickBot="1" x14ac:dyDescent="0.35">
      <c r="A28" s="3" t="s">
        <v>39</v>
      </c>
      <c r="B28" s="39"/>
      <c r="C28" s="40"/>
      <c r="D28" s="41">
        <v>2</v>
      </c>
      <c r="E28" s="42"/>
      <c r="F28" s="43"/>
      <c r="G28" s="44">
        <v>2</v>
      </c>
      <c r="H28" s="45" t="s">
        <v>40</v>
      </c>
      <c r="J28" s="40"/>
      <c r="K28" s="41">
        <v>27</v>
      </c>
      <c r="L28" s="42"/>
      <c r="M28" s="43"/>
      <c r="N28" s="44">
        <v>30</v>
      </c>
      <c r="O28" s="45" t="s">
        <v>40</v>
      </c>
    </row>
    <row r="29" spans="1:19" x14ac:dyDescent="0.3">
      <c r="A29" s="3"/>
      <c r="B29" s="26"/>
      <c r="C29" s="35"/>
      <c r="G29" s="46"/>
      <c r="H29" s="35"/>
      <c r="J29" s="35"/>
      <c r="N29" s="46"/>
      <c r="O29" s="35"/>
    </row>
    <row r="30" spans="1:19" ht="15.75" x14ac:dyDescent="0.3">
      <c r="A30" s="30" t="s">
        <v>41</v>
      </c>
      <c r="B30" s="30" t="s">
        <v>113</v>
      </c>
      <c r="D30" s="46" t="s">
        <v>42</v>
      </c>
      <c r="E30" s="47">
        <v>47.704000000000001</v>
      </c>
      <c r="G30" s="1" t="s">
        <v>43</v>
      </c>
      <c r="H30" s="48">
        <v>0.1</v>
      </c>
      <c r="K30" s="46" t="s">
        <v>42</v>
      </c>
      <c r="L30" s="47">
        <v>48</v>
      </c>
      <c r="N30" s="1" t="s">
        <v>43</v>
      </c>
      <c r="O30" s="48">
        <v>0</v>
      </c>
      <c r="P30"/>
      <c r="Q30"/>
      <c r="R30"/>
      <c r="S30"/>
    </row>
    <row r="31" spans="1:19" ht="15.75" x14ac:dyDescent="0.3">
      <c r="A31" s="3"/>
      <c r="B31" s="3"/>
      <c r="C31" s="3"/>
      <c r="D31" s="49" t="s">
        <v>44</v>
      </c>
      <c r="E31" s="47">
        <f>+H30*E30</f>
        <v>4.7704000000000004</v>
      </c>
      <c r="H31" s="48"/>
      <c r="I31" s="35"/>
      <c r="J31" s="3"/>
      <c r="K31" s="49" t="s">
        <v>44</v>
      </c>
      <c r="L31" s="47">
        <f>+O30*L30</f>
        <v>0</v>
      </c>
      <c r="O31" s="48"/>
      <c r="P31"/>
      <c r="Q31"/>
      <c r="R31"/>
      <c r="S31"/>
    </row>
    <row r="32" spans="1:19" ht="15.75" x14ac:dyDescent="0.3">
      <c r="D32" s="49" t="s">
        <v>45</v>
      </c>
      <c r="E32" s="50">
        <f>+E30-E31</f>
        <v>42.933599999999998</v>
      </c>
      <c r="I32" s="35"/>
      <c r="K32" s="49" t="s">
        <v>45</v>
      </c>
      <c r="L32" s="50">
        <f>+L30-L31</f>
        <v>48</v>
      </c>
      <c r="P32"/>
      <c r="Q32"/>
      <c r="R32"/>
      <c r="S32"/>
    </row>
    <row r="33" spans="1:19" ht="15.75" x14ac:dyDescent="0.3">
      <c r="E33" s="26" t="s">
        <v>46</v>
      </c>
      <c r="F33" s="26" t="s">
        <v>47</v>
      </c>
      <c r="G33" s="26" t="s">
        <v>47</v>
      </c>
      <c r="H33" s="26" t="s">
        <v>47</v>
      </c>
      <c r="I33" s="35"/>
      <c r="L33" s="26" t="s">
        <v>46</v>
      </c>
      <c r="M33" s="26" t="s">
        <v>47</v>
      </c>
      <c r="N33" s="26" t="s">
        <v>47</v>
      </c>
      <c r="O33" s="26" t="s">
        <v>47</v>
      </c>
      <c r="P33"/>
      <c r="Q33"/>
      <c r="R33"/>
      <c r="S33"/>
    </row>
    <row r="34" spans="1:19" ht="15.75" x14ac:dyDescent="0.3">
      <c r="D34" s="46" t="s">
        <v>48</v>
      </c>
      <c r="E34" s="51">
        <f>+E32</f>
        <v>42.933599999999998</v>
      </c>
      <c r="F34" s="51">
        <v>0</v>
      </c>
      <c r="G34" s="51">
        <v>0</v>
      </c>
      <c r="H34" s="51">
        <v>0</v>
      </c>
      <c r="K34" s="46" t="s">
        <v>48</v>
      </c>
      <c r="L34" s="51">
        <f>+L32</f>
        <v>48</v>
      </c>
      <c r="M34" s="51">
        <v>0</v>
      </c>
      <c r="N34" s="51">
        <v>0</v>
      </c>
      <c r="O34" s="51">
        <v>0</v>
      </c>
      <c r="P34"/>
      <c r="Q34"/>
      <c r="R34"/>
      <c r="S34"/>
    </row>
    <row r="35" spans="1:19" ht="15.75" x14ac:dyDescent="0.3">
      <c r="D35" s="46" t="s">
        <v>49</v>
      </c>
      <c r="E35" s="51">
        <f>+E34*1.1</f>
        <v>47.226960000000005</v>
      </c>
      <c r="F35" s="51">
        <v>0</v>
      </c>
      <c r="G35" s="51">
        <v>0</v>
      </c>
      <c r="H35" s="51">
        <v>0</v>
      </c>
      <c r="K35" s="46" t="s">
        <v>49</v>
      </c>
      <c r="L35" s="51">
        <f>+L34*1.1</f>
        <v>52.800000000000004</v>
      </c>
      <c r="M35" s="51">
        <v>0</v>
      </c>
      <c r="N35" s="51">
        <v>0</v>
      </c>
      <c r="O35" s="51">
        <v>0</v>
      </c>
      <c r="P35"/>
      <c r="Q35"/>
      <c r="R35"/>
      <c r="S35"/>
    </row>
    <row r="36" spans="1:19" ht="16.5" thickBot="1" x14ac:dyDescent="0.35">
      <c r="A36" s="3"/>
      <c r="G36" s="46"/>
      <c r="N36" s="46"/>
      <c r="P36"/>
      <c r="Q36"/>
      <c r="R36"/>
      <c r="S36"/>
    </row>
    <row r="37" spans="1:19" ht="15.75" x14ac:dyDescent="0.3">
      <c r="A37" s="3"/>
      <c r="B37" s="26"/>
      <c r="C37" s="35"/>
      <c r="E37" s="12" t="s">
        <v>50</v>
      </c>
      <c r="F37" s="13" t="s">
        <v>51</v>
      </c>
      <c r="G37" s="13"/>
      <c r="H37" s="14"/>
      <c r="J37" s="3"/>
      <c r="K37" s="26"/>
      <c r="L37" s="35"/>
      <c r="N37" s="12" t="s">
        <v>50</v>
      </c>
      <c r="O37" s="13" t="s">
        <v>51</v>
      </c>
      <c r="P37" s="13"/>
      <c r="Q37" s="14"/>
      <c r="R37"/>
    </row>
    <row r="38" spans="1:19" ht="16.5" thickBot="1" x14ac:dyDescent="0.35">
      <c r="A38" s="4" t="s">
        <v>52</v>
      </c>
      <c r="C38" s="52">
        <v>2</v>
      </c>
      <c r="D38" s="53" t="s">
        <v>53</v>
      </c>
      <c r="E38" s="25"/>
      <c r="F38" s="15" t="s">
        <v>54</v>
      </c>
      <c r="G38" s="15"/>
      <c r="H38" s="16"/>
      <c r="J38" s="4" t="s">
        <v>52</v>
      </c>
      <c r="L38" s="52">
        <v>27</v>
      </c>
      <c r="M38" s="53" t="s">
        <v>53</v>
      </c>
      <c r="N38" s="25"/>
      <c r="O38" s="15" t="s">
        <v>54</v>
      </c>
      <c r="P38" s="15"/>
      <c r="Q38" s="16"/>
      <c r="R38"/>
    </row>
    <row r="39" spans="1:19" ht="15.75" x14ac:dyDescent="0.3">
      <c r="A39" s="4"/>
      <c r="C39" s="26"/>
      <c r="D39" s="1" t="s">
        <v>55</v>
      </c>
      <c r="E39" s="3"/>
      <c r="F39" s="3"/>
      <c r="J39" s="4"/>
      <c r="L39" s="26"/>
      <c r="M39" s="1" t="s">
        <v>55</v>
      </c>
      <c r="N39" s="3"/>
      <c r="O39" s="3"/>
      <c r="R39"/>
    </row>
    <row r="40" spans="1:19" ht="15.75" x14ac:dyDescent="0.3">
      <c r="A40" s="4" t="s">
        <v>56</v>
      </c>
      <c r="B40" s="5"/>
      <c r="C40" s="54">
        <f>+B48/F17</f>
        <v>40</v>
      </c>
      <c r="D40" s="29">
        <v>20</v>
      </c>
      <c r="F40" s="49" t="s">
        <v>57</v>
      </c>
      <c r="G40" s="28">
        <v>1</v>
      </c>
      <c r="H40" s="3"/>
      <c r="J40" s="4" t="s">
        <v>56</v>
      </c>
      <c r="K40" s="5"/>
      <c r="L40" s="54">
        <f>+L46</f>
        <v>100</v>
      </c>
      <c r="M40" s="29">
        <v>20</v>
      </c>
      <c r="O40" s="49" t="s">
        <v>58</v>
      </c>
      <c r="P40" s="55">
        <f>+L42*L34</f>
        <v>213.33333333333334</v>
      </c>
      <c r="Q40" s="3"/>
      <c r="R40"/>
    </row>
    <row r="41" spans="1:19" ht="15.75" x14ac:dyDescent="0.3">
      <c r="A41" s="4" t="s">
        <v>59</v>
      </c>
      <c r="C41" s="39">
        <f>+C40+D40</f>
        <v>60</v>
      </c>
      <c r="F41" s="49" t="s">
        <v>60</v>
      </c>
      <c r="G41" s="28">
        <v>1</v>
      </c>
      <c r="H41" s="3"/>
      <c r="J41" s="4" t="s">
        <v>59</v>
      </c>
      <c r="L41" s="39">
        <f>+L40+M40</f>
        <v>120</v>
      </c>
      <c r="O41" s="49" t="s">
        <v>61</v>
      </c>
      <c r="P41" s="55">
        <f>+L42*L35</f>
        <v>234.66666666666669</v>
      </c>
      <c r="Q41" s="3"/>
      <c r="R41"/>
    </row>
    <row r="42" spans="1:19" ht="15.75" x14ac:dyDescent="0.3">
      <c r="A42" s="4" t="s">
        <v>62</v>
      </c>
      <c r="C42" s="39">
        <f>+C41/C38</f>
        <v>30</v>
      </c>
      <c r="F42" s="49" t="s">
        <v>63</v>
      </c>
      <c r="G42" s="28"/>
      <c r="H42" s="3"/>
      <c r="J42" s="4" t="s">
        <v>62</v>
      </c>
      <c r="L42" s="39">
        <f>+L41/L38</f>
        <v>4.4444444444444446</v>
      </c>
      <c r="O42" s="49" t="s">
        <v>63</v>
      </c>
      <c r="P42" s="28"/>
      <c r="Q42" s="3"/>
      <c r="R42"/>
    </row>
    <row r="43" spans="1:19" ht="15.75" x14ac:dyDescent="0.3">
      <c r="A43" s="4"/>
      <c r="C43" s="26"/>
      <c r="F43" s="46" t="s">
        <v>64</v>
      </c>
      <c r="G43" s="28">
        <f>+C40/1000</f>
        <v>0.04</v>
      </c>
      <c r="H43" s="3"/>
      <c r="J43" s="4"/>
      <c r="L43" s="26"/>
      <c r="O43" s="46" t="s">
        <v>64</v>
      </c>
      <c r="P43" s="28">
        <f>+L40/1000</f>
        <v>0.1</v>
      </c>
      <c r="Q43" s="3"/>
      <c r="R43"/>
    </row>
    <row r="44" spans="1:19" ht="15.75" x14ac:dyDescent="0.3">
      <c r="A44" s="4"/>
      <c r="C44" s="56"/>
      <c r="F44" s="49" t="s">
        <v>65</v>
      </c>
      <c r="G44" s="57">
        <f>+C41*F17</f>
        <v>30</v>
      </c>
      <c r="H44" s="3"/>
      <c r="J44" s="4"/>
      <c r="L44" s="56"/>
      <c r="O44" s="49" t="s">
        <v>65</v>
      </c>
      <c r="P44" s="57">
        <f>+L41*O17</f>
        <v>0</v>
      </c>
      <c r="Q44" s="3"/>
      <c r="R44"/>
    </row>
    <row r="45" spans="1:19" ht="15.75" x14ac:dyDescent="0.3">
      <c r="A45" s="4"/>
      <c r="C45" s="26"/>
      <c r="E45" s="49"/>
      <c r="F45" s="49"/>
      <c r="G45" s="35"/>
      <c r="I45" s="3"/>
      <c r="J45" s="4"/>
      <c r="L45" s="26"/>
      <c r="N45" s="49"/>
      <c r="O45" s="49"/>
      <c r="P45" s="35"/>
      <c r="R45"/>
    </row>
    <row r="46" spans="1:19" ht="15.75" x14ac:dyDescent="0.3">
      <c r="A46" s="4" t="s">
        <v>66</v>
      </c>
      <c r="C46" s="30">
        <f>+C42*C38</f>
        <v>60</v>
      </c>
      <c r="F46" s="49"/>
      <c r="G46" s="35"/>
      <c r="H46" s="3"/>
      <c r="J46" s="4" t="s">
        <v>66</v>
      </c>
      <c r="L46" s="30">
        <v>100</v>
      </c>
      <c r="O46" s="49"/>
      <c r="P46" s="35"/>
      <c r="Q46" s="3"/>
      <c r="R46"/>
    </row>
    <row r="47" spans="1:19" ht="16.5" thickBot="1" x14ac:dyDescent="0.35">
      <c r="A47" s="3"/>
      <c r="B47" s="3"/>
      <c r="C47" s="3"/>
      <c r="D47" s="3"/>
      <c r="E47" s="3"/>
      <c r="H47" s="3"/>
      <c r="J47" s="5" t="s">
        <v>67</v>
      </c>
      <c r="R47"/>
    </row>
    <row r="48" spans="1:19" x14ac:dyDescent="0.3">
      <c r="A48" s="4" t="s">
        <v>68</v>
      </c>
      <c r="B48" s="26">
        <v>20</v>
      </c>
      <c r="C48" s="58"/>
      <c r="D48" s="30" t="s">
        <v>69</v>
      </c>
      <c r="E48" s="30" t="s">
        <v>70</v>
      </c>
      <c r="F48" s="30" t="s">
        <v>71</v>
      </c>
      <c r="G48" s="30" t="s">
        <v>72</v>
      </c>
      <c r="H48" s="30" t="s">
        <v>73</v>
      </c>
      <c r="J48" s="12"/>
      <c r="K48" s="13" t="s">
        <v>74</v>
      </c>
      <c r="L48" s="13"/>
      <c r="M48" s="13"/>
      <c r="N48" s="13"/>
      <c r="O48" s="13"/>
      <c r="P48" s="13"/>
      <c r="Q48" s="13"/>
      <c r="R48" s="14"/>
    </row>
    <row r="49" spans="1:23" x14ac:dyDescent="0.3">
      <c r="A49" s="59" t="s">
        <v>75</v>
      </c>
      <c r="B49" s="60"/>
      <c r="C49" s="3"/>
      <c r="D49" s="26">
        <v>2</v>
      </c>
      <c r="E49" s="26">
        <v>1</v>
      </c>
      <c r="F49" s="26" t="s">
        <v>76</v>
      </c>
      <c r="G49" s="35">
        <v>285</v>
      </c>
      <c r="H49" s="35">
        <f>+(D49*E49)*G49</f>
        <v>570</v>
      </c>
      <c r="J49" s="7"/>
      <c r="K49" s="22">
        <f>+F16</f>
        <v>46.8</v>
      </c>
      <c r="L49" s="22">
        <f>+H16</f>
        <v>50</v>
      </c>
      <c r="M49" s="8" t="s">
        <v>77</v>
      </c>
      <c r="N49" s="22" t="s">
        <v>78</v>
      </c>
      <c r="O49" s="8" t="s">
        <v>79</v>
      </c>
      <c r="P49" s="8" t="s">
        <v>80</v>
      </c>
      <c r="Q49" s="8"/>
      <c r="R49" s="9"/>
    </row>
    <row r="50" spans="1:23" x14ac:dyDescent="0.3">
      <c r="A50" s="60" t="s">
        <v>81</v>
      </c>
      <c r="B50" s="61">
        <f>+E34*C42</f>
        <v>1288.008</v>
      </c>
      <c r="C50" s="3"/>
      <c r="D50" s="26">
        <v>2</v>
      </c>
      <c r="E50" s="26">
        <v>1</v>
      </c>
      <c r="F50" s="26" t="s">
        <v>82</v>
      </c>
      <c r="G50" s="35">
        <v>145</v>
      </c>
      <c r="H50" s="35">
        <f>+(D50*E50)*G50</f>
        <v>290</v>
      </c>
      <c r="J50" s="7"/>
      <c r="K50" s="22">
        <f>0.468*0.5*C41</f>
        <v>14.040000000000001</v>
      </c>
      <c r="L50" s="62">
        <v>3.4</v>
      </c>
      <c r="M50" s="22">
        <f>+K50*L50</f>
        <v>47.736000000000004</v>
      </c>
      <c r="N50" s="62">
        <v>0</v>
      </c>
      <c r="O50" s="62">
        <f>+M50+N50</f>
        <v>47.736000000000004</v>
      </c>
      <c r="P50" s="24" t="s">
        <v>83</v>
      </c>
      <c r="Q50" s="8"/>
      <c r="R50" s="9"/>
    </row>
    <row r="51" spans="1:23" x14ac:dyDescent="0.3">
      <c r="A51" s="60" t="s">
        <v>84</v>
      </c>
      <c r="B51" s="61">
        <f>+H61</f>
        <v>1720</v>
      </c>
      <c r="C51" s="3"/>
      <c r="D51" s="26">
        <v>0</v>
      </c>
      <c r="E51" s="26">
        <v>0</v>
      </c>
      <c r="F51" s="26" t="s">
        <v>85</v>
      </c>
      <c r="G51" s="35">
        <v>0.8</v>
      </c>
      <c r="H51" s="35">
        <f>+(D51*E51)*G51</f>
        <v>0</v>
      </c>
      <c r="J51" s="7"/>
      <c r="K51" s="8"/>
      <c r="L51" s="24"/>
      <c r="M51" s="8"/>
      <c r="N51" s="22"/>
      <c r="O51" s="62">
        <f>+O50/8</f>
        <v>5.9670000000000005</v>
      </c>
      <c r="P51" s="8"/>
      <c r="Q51" s="8"/>
      <c r="R51" s="9"/>
    </row>
    <row r="52" spans="1:23" ht="16.5" x14ac:dyDescent="0.3">
      <c r="A52" s="60" t="s">
        <v>86</v>
      </c>
      <c r="B52" s="61">
        <v>0</v>
      </c>
      <c r="C52" s="3"/>
      <c r="D52" s="26">
        <v>0</v>
      </c>
      <c r="E52" s="26">
        <v>0</v>
      </c>
      <c r="F52" s="26" t="s">
        <v>87</v>
      </c>
      <c r="G52" s="35">
        <v>3</v>
      </c>
      <c r="H52" s="35">
        <f>+G52*E52*D52</f>
        <v>0</v>
      </c>
      <c r="I52" s="63"/>
      <c r="J52" s="7"/>
      <c r="K52" s="22">
        <f>+K49</f>
        <v>46.8</v>
      </c>
      <c r="L52" s="62">
        <f>+L49</f>
        <v>50</v>
      </c>
      <c r="M52" s="22"/>
      <c r="N52" s="62"/>
      <c r="O52" s="62"/>
      <c r="P52" s="24"/>
      <c r="Q52" s="8"/>
      <c r="R52" s="9"/>
    </row>
    <row r="53" spans="1:23" x14ac:dyDescent="0.3">
      <c r="A53" s="64" t="s">
        <v>88</v>
      </c>
      <c r="B53" s="61">
        <v>50</v>
      </c>
      <c r="C53" s="3"/>
      <c r="D53" s="26">
        <v>1</v>
      </c>
      <c r="E53" s="26">
        <v>1</v>
      </c>
      <c r="F53" s="26" t="s">
        <v>89</v>
      </c>
      <c r="G53" s="35">
        <v>50</v>
      </c>
      <c r="H53" s="35">
        <f t="shared" ref="H53:H56" si="0">+(D53*E53)*G53</f>
        <v>50</v>
      </c>
      <c r="I53" s="35">
        <f>+B74/100</f>
        <v>46.964754666666664</v>
      </c>
      <c r="J53" s="7"/>
      <c r="K53" s="22">
        <f>0.36*0.7*C41</f>
        <v>15.120000000000001</v>
      </c>
      <c r="L53" s="62">
        <v>2.4</v>
      </c>
      <c r="M53" s="22">
        <f>+K53*L53</f>
        <v>36.288000000000004</v>
      </c>
      <c r="N53" s="62">
        <v>360</v>
      </c>
      <c r="O53" s="62">
        <f>+M53+N53</f>
        <v>396.28800000000001</v>
      </c>
      <c r="P53" s="24" t="s">
        <v>90</v>
      </c>
      <c r="Q53" s="8"/>
      <c r="R53" s="9"/>
    </row>
    <row r="54" spans="1:23" x14ac:dyDescent="0.3">
      <c r="A54" s="64" t="s">
        <v>91</v>
      </c>
      <c r="B54" s="61">
        <f>+P40</f>
        <v>213.33333333333334</v>
      </c>
      <c r="C54" s="3"/>
      <c r="D54" s="26">
        <v>1</v>
      </c>
      <c r="E54" s="26">
        <v>1</v>
      </c>
      <c r="F54" s="26" t="s">
        <v>92</v>
      </c>
      <c r="G54" s="35">
        <v>145</v>
      </c>
      <c r="H54" s="35">
        <f t="shared" si="0"/>
        <v>145</v>
      </c>
      <c r="J54" s="7"/>
      <c r="K54" s="8"/>
      <c r="L54" s="8"/>
      <c r="M54" s="8"/>
      <c r="N54" s="22"/>
      <c r="O54" s="62">
        <f>+O53/8</f>
        <v>49.536000000000001</v>
      </c>
      <c r="P54" s="8"/>
      <c r="Q54" s="8"/>
      <c r="R54" s="9"/>
    </row>
    <row r="55" spans="1:23" ht="15" thickBot="1" x14ac:dyDescent="0.35">
      <c r="A55" s="64" t="s">
        <v>93</v>
      </c>
      <c r="B55" s="61">
        <v>80</v>
      </c>
      <c r="D55" s="26">
        <v>1</v>
      </c>
      <c r="E55" s="26">
        <v>1</v>
      </c>
      <c r="F55" s="26" t="s">
        <v>94</v>
      </c>
      <c r="G55" s="35">
        <v>145</v>
      </c>
      <c r="H55" s="35">
        <f t="shared" si="0"/>
        <v>145</v>
      </c>
      <c r="J55" s="25"/>
      <c r="K55" s="15"/>
      <c r="L55" s="15"/>
      <c r="M55" s="15"/>
      <c r="N55" s="15"/>
      <c r="O55" s="15"/>
      <c r="P55" s="15"/>
      <c r="Q55" s="15"/>
      <c r="R55" s="16"/>
    </row>
    <row r="56" spans="1:23" x14ac:dyDescent="0.3">
      <c r="A56" s="64" t="s">
        <v>95</v>
      </c>
      <c r="B56" s="61">
        <v>180</v>
      </c>
      <c r="D56" s="26">
        <v>1</v>
      </c>
      <c r="E56" s="26">
        <f>+B48*1.3</f>
        <v>26</v>
      </c>
      <c r="F56" s="26" t="s">
        <v>96</v>
      </c>
      <c r="G56" s="35">
        <v>20</v>
      </c>
      <c r="H56" s="35">
        <f t="shared" si="0"/>
        <v>520</v>
      </c>
    </row>
    <row r="57" spans="1:23" ht="15.75" x14ac:dyDescent="0.3">
      <c r="A57" s="64"/>
      <c r="B57" s="64"/>
      <c r="D57" s="26">
        <v>0</v>
      </c>
      <c r="E57" s="26">
        <v>0</v>
      </c>
      <c r="F57" s="26" t="s">
        <v>97</v>
      </c>
      <c r="G57" s="35">
        <v>500</v>
      </c>
      <c r="H57" s="35">
        <f t="shared" ref="H57:H59" si="1">+G57*E57</f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</row>
    <row r="58" spans="1:23" ht="15.75" x14ac:dyDescent="0.3">
      <c r="A58" s="59" t="s">
        <v>98</v>
      </c>
      <c r="B58" s="65">
        <f>SUM(B50:B57)</f>
        <v>3531.3413333333333</v>
      </c>
      <c r="C58" s="3"/>
      <c r="D58" s="26">
        <v>0</v>
      </c>
      <c r="E58" s="26">
        <v>0</v>
      </c>
      <c r="F58" s="66" t="s">
        <v>99</v>
      </c>
      <c r="G58" s="35">
        <v>380</v>
      </c>
      <c r="H58" s="35">
        <f t="shared" si="1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</row>
    <row r="59" spans="1:23" ht="15.75" x14ac:dyDescent="0.3">
      <c r="A59" s="11"/>
      <c r="B59" s="67"/>
      <c r="C59" s="3"/>
      <c r="D59" s="26"/>
      <c r="E59" s="26"/>
      <c r="F59" s="3"/>
      <c r="G59" s="3"/>
      <c r="H59" s="35">
        <f t="shared" si="1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 ht="15.75" x14ac:dyDescent="0.3">
      <c r="A60" s="11"/>
      <c r="B60" s="37">
        <f>+B58/B48</f>
        <v>176.56706666666668</v>
      </c>
      <c r="C60" s="4" t="s">
        <v>100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 ht="15.75" x14ac:dyDescent="0.3">
      <c r="A61" s="3"/>
      <c r="B61" s="3"/>
      <c r="D61" s="3"/>
      <c r="E61" s="3"/>
      <c r="F61" s="3"/>
      <c r="G61" s="68" t="s">
        <v>101</v>
      </c>
      <c r="H61" s="35">
        <f>SUM(H49:H60)</f>
        <v>1720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 ht="15.75" x14ac:dyDescent="0.3">
      <c r="D62" s="3"/>
      <c r="E62" s="3"/>
      <c r="G62" s="5" t="s">
        <v>102</v>
      </c>
      <c r="H62" s="69">
        <v>1.5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 ht="15.75" x14ac:dyDescent="0.3">
      <c r="A63" s="4" t="s">
        <v>103</v>
      </c>
      <c r="B63" s="3"/>
      <c r="C63" s="3"/>
      <c r="E63" s="37"/>
      <c r="G63" s="1" t="s">
        <v>104</v>
      </c>
      <c r="H63" s="70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 ht="15.75" x14ac:dyDescent="0.3">
      <c r="A64" s="3"/>
      <c r="B64" s="4" t="s">
        <v>105</v>
      </c>
      <c r="C64" s="30" t="s">
        <v>106</v>
      </c>
      <c r="D64" s="3"/>
      <c r="E64" s="3"/>
      <c r="F64" s="3"/>
      <c r="G64" s="1" t="s">
        <v>104</v>
      </c>
      <c r="H64" s="70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 ht="15.75" x14ac:dyDescent="0.3">
      <c r="A65" s="59" t="s">
        <v>107</v>
      </c>
      <c r="B65" s="60"/>
      <c r="C65" s="3"/>
      <c r="D65" s="3"/>
      <c r="E65" s="3"/>
      <c r="F65" s="3"/>
      <c r="G65" s="1" t="s">
        <v>108</v>
      </c>
      <c r="H65" s="70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 ht="15.75" x14ac:dyDescent="0.3">
      <c r="A66" s="60" t="s">
        <v>81</v>
      </c>
      <c r="B66" s="61">
        <f>+E35*C42</f>
        <v>1416.8088000000002</v>
      </c>
      <c r="C66" s="71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 ht="15.75" x14ac:dyDescent="0.3">
      <c r="A67" s="60" t="s">
        <v>84</v>
      </c>
      <c r="B67" s="61">
        <f>+H61*H62</f>
        <v>2580</v>
      </c>
      <c r="C67" s="71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 ht="15.75" x14ac:dyDescent="0.3">
      <c r="A68" s="60" t="str">
        <f>+A52</f>
        <v>Placa HS</v>
      </c>
      <c r="B68" s="61">
        <f>+B52*H62</f>
        <v>0</v>
      </c>
      <c r="C68" s="71"/>
      <c r="G68" s="72" t="s">
        <v>109</v>
      </c>
      <c r="H68" s="37">
        <f>+B60</f>
        <v>176.56706666666668</v>
      </c>
      <c r="I68" s="73">
        <f>+H68*B48</f>
        <v>3531.3413333333338</v>
      </c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 ht="15.75" x14ac:dyDescent="0.3">
      <c r="A69" s="60" t="str">
        <f>+A53</f>
        <v>listón</v>
      </c>
      <c r="B69" s="61">
        <f>+B53*H62</f>
        <v>75</v>
      </c>
      <c r="C69" s="71"/>
      <c r="G69" s="72" t="s">
        <v>110</v>
      </c>
      <c r="H69" s="37">
        <f>+C74</f>
        <v>234.82377333333335</v>
      </c>
      <c r="I69" s="73">
        <f>+H69*B48</f>
        <v>4696.4754666666668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 ht="16.5" thickBot="1" x14ac:dyDescent="0.35">
      <c r="A70" s="60" t="str">
        <f>+A54</f>
        <v>Caple Refuerzo</v>
      </c>
      <c r="B70" s="61">
        <f>+P41</f>
        <v>234.66666666666669</v>
      </c>
      <c r="C70" s="74"/>
      <c r="G70" s="75" t="s">
        <v>111</v>
      </c>
      <c r="H70" s="76">
        <f>+H69-H68</f>
        <v>58.256706666666673</v>
      </c>
      <c r="I70" s="73">
        <f>+I69-I68</f>
        <v>1165.134133333333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 ht="16.5" thickBot="1" x14ac:dyDescent="0.35">
      <c r="A71" s="60" t="str">
        <f>+A55</f>
        <v>Empaque</v>
      </c>
      <c r="B71" s="61">
        <f>+B55*H62</f>
        <v>120</v>
      </c>
      <c r="C71" s="74"/>
      <c r="G71" s="77" t="s">
        <v>112</v>
      </c>
      <c r="H71" s="76">
        <f>+I70</f>
        <v>1165.134133333333</v>
      </c>
      <c r="I71" s="78"/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 ht="15.75" x14ac:dyDescent="0.3">
      <c r="A72" s="60" t="str">
        <f>+A56</f>
        <v>Mensajeria</v>
      </c>
      <c r="B72" s="61">
        <f>+B56*H62</f>
        <v>270</v>
      </c>
      <c r="C72" s="74"/>
      <c r="H72" s="76"/>
      <c r="I72" s="78"/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 ht="15.75" x14ac:dyDescent="0.3">
      <c r="A73" s="60"/>
      <c r="B73" s="61"/>
      <c r="C73" s="74"/>
      <c r="H73" s="48"/>
      <c r="J73"/>
      <c r="K73"/>
      <c r="L73"/>
      <c r="M73"/>
      <c r="N73"/>
      <c r="O73"/>
      <c r="P73"/>
      <c r="Q73"/>
      <c r="R73"/>
      <c r="S73"/>
      <c r="T73"/>
      <c r="U73"/>
      <c r="V73"/>
      <c r="W73"/>
    </row>
    <row r="74" spans="1:23" ht="15.75" x14ac:dyDescent="0.3">
      <c r="A74" s="59" t="s">
        <v>98</v>
      </c>
      <c r="B74" s="65">
        <f>SUM(B65:B73)</f>
        <v>4696.4754666666668</v>
      </c>
      <c r="C74" s="76">
        <f>+B74/B48</f>
        <v>234.82377333333335</v>
      </c>
      <c r="D74" s="82"/>
      <c r="E74" s="82"/>
      <c r="F74" s="78"/>
      <c r="J74"/>
      <c r="K74"/>
      <c r="L74"/>
      <c r="M74"/>
      <c r="N74"/>
      <c r="O74"/>
      <c r="P74"/>
      <c r="Q74"/>
      <c r="R74"/>
      <c r="S74"/>
      <c r="T74"/>
      <c r="U74"/>
      <c r="V74"/>
      <c r="W74"/>
    </row>
    <row r="75" spans="1:23" ht="15.75" x14ac:dyDescent="0.3">
      <c r="D75" s="82"/>
      <c r="E75" s="82"/>
      <c r="J75"/>
      <c r="K75"/>
      <c r="L75"/>
      <c r="M75"/>
      <c r="N75"/>
      <c r="O75"/>
      <c r="P75"/>
      <c r="Q75"/>
      <c r="R75"/>
      <c r="S75"/>
      <c r="T75"/>
      <c r="U75"/>
      <c r="V75"/>
      <c r="W75"/>
    </row>
    <row r="76" spans="1:23" ht="15.75" x14ac:dyDescent="0.3">
      <c r="J76"/>
      <c r="K76"/>
      <c r="L76"/>
      <c r="M76"/>
      <c r="N76"/>
      <c r="O76"/>
      <c r="P76"/>
      <c r="Q76"/>
      <c r="R76"/>
      <c r="S76"/>
      <c r="T76"/>
      <c r="U76"/>
      <c r="V76"/>
      <c r="W76"/>
    </row>
    <row r="77" spans="1:23" ht="15.75" x14ac:dyDescent="0.3">
      <c r="A77" s="5"/>
      <c r="J77"/>
      <c r="K77"/>
      <c r="L77"/>
      <c r="M77"/>
      <c r="N77"/>
      <c r="O77"/>
      <c r="P77"/>
      <c r="Q77"/>
      <c r="R77"/>
      <c r="S77"/>
      <c r="T77"/>
      <c r="U77"/>
      <c r="V77"/>
      <c r="W77"/>
    </row>
    <row r="78" spans="1:23" ht="15.75" x14ac:dyDescent="0.3">
      <c r="B78" s="79"/>
      <c r="C78" s="80"/>
      <c r="J78"/>
      <c r="K78"/>
      <c r="L78"/>
      <c r="M78"/>
      <c r="N78"/>
      <c r="O78"/>
      <c r="P78"/>
      <c r="Q78"/>
      <c r="R78"/>
      <c r="S78"/>
      <c r="T78"/>
      <c r="U78"/>
      <c r="V78"/>
      <c r="W78"/>
    </row>
    <row r="82" spans="10:18" x14ac:dyDescent="0.3">
      <c r="J82" s="81"/>
    </row>
    <row r="88" spans="10:18" ht="16.5" x14ac:dyDescent="0.3">
      <c r="J88" s="63"/>
      <c r="K88" s="63"/>
      <c r="L88" s="63"/>
      <c r="M88" s="63"/>
      <c r="N88" s="63"/>
      <c r="O88" s="63"/>
      <c r="P88" s="63"/>
      <c r="Q88" s="63"/>
      <c r="R88" s="63"/>
    </row>
    <row r="89" spans="10:18" ht="16.5" x14ac:dyDescent="0.3">
      <c r="J89" s="63"/>
      <c r="K89" s="63"/>
      <c r="L89" s="63"/>
      <c r="M89" s="63"/>
      <c r="N89" s="63"/>
      <c r="O89" s="63"/>
      <c r="P89" s="63"/>
      <c r="Q89" s="63"/>
      <c r="R89" s="63"/>
    </row>
    <row r="90" spans="10:18" ht="16.5" x14ac:dyDescent="0.3">
      <c r="J90" s="63"/>
      <c r="K90" s="63"/>
      <c r="L90" s="63"/>
      <c r="M90" s="63"/>
      <c r="N90" s="63"/>
      <c r="O90" s="63"/>
      <c r="P90" s="63"/>
      <c r="Q90" s="63"/>
      <c r="R90" s="63"/>
    </row>
    <row r="91" spans="10:18" ht="16.5" x14ac:dyDescent="0.3">
      <c r="J91" s="63"/>
      <c r="K91" s="63"/>
      <c r="L91" s="63"/>
      <c r="M91" s="63"/>
      <c r="N91" s="63"/>
      <c r="O91" s="63"/>
      <c r="P91" s="63"/>
      <c r="Q91" s="63"/>
      <c r="R91" s="63"/>
    </row>
    <row r="92" spans="10:18" ht="16.5" x14ac:dyDescent="0.3">
      <c r="J92" s="63"/>
      <c r="K92" s="63"/>
      <c r="L92" s="63"/>
      <c r="M92" s="63"/>
      <c r="N92" s="63"/>
      <c r="O92" s="63"/>
      <c r="P92" s="63"/>
      <c r="Q92" s="63"/>
      <c r="R92" s="63"/>
    </row>
    <row r="93" spans="10:18" ht="16.5" x14ac:dyDescent="0.3">
      <c r="J93" s="63"/>
      <c r="K93" s="63"/>
      <c r="L93" s="63"/>
      <c r="M93" s="63"/>
      <c r="N93" s="63"/>
      <c r="O93" s="63"/>
      <c r="P93" s="63"/>
      <c r="Q93" s="63"/>
      <c r="R93" s="63"/>
    </row>
    <row r="94" spans="10:18" ht="16.5" x14ac:dyDescent="0.3">
      <c r="J94" s="63"/>
      <c r="K94" s="63"/>
      <c r="L94" s="63"/>
      <c r="M94" s="63"/>
      <c r="N94" s="63"/>
      <c r="O94" s="63"/>
      <c r="P94" s="63"/>
      <c r="Q94" s="63"/>
      <c r="R94" s="63"/>
    </row>
    <row r="95" spans="10:18" ht="16.5" x14ac:dyDescent="0.3">
      <c r="J95" s="63"/>
      <c r="K95" s="63"/>
      <c r="L95" s="63"/>
      <c r="M95" s="63"/>
      <c r="N95" s="63"/>
      <c r="O95" s="63"/>
      <c r="P95" s="63"/>
      <c r="Q95" s="63"/>
      <c r="R95" s="63"/>
    </row>
    <row r="96" spans="10:18" ht="16.5" x14ac:dyDescent="0.3">
      <c r="J96" s="63"/>
      <c r="K96" s="63"/>
      <c r="L96" s="63"/>
      <c r="M96" s="63"/>
      <c r="N96" s="63"/>
      <c r="O96" s="63"/>
      <c r="P96" s="63"/>
      <c r="Q96" s="63"/>
      <c r="R96" s="63"/>
    </row>
    <row r="97" spans="10:18" ht="16.5" x14ac:dyDescent="0.3">
      <c r="J97" s="63"/>
      <c r="K97" s="63"/>
      <c r="L97" s="63"/>
      <c r="M97" s="63"/>
      <c r="N97" s="63"/>
      <c r="O97" s="63"/>
      <c r="P97" s="63"/>
      <c r="Q97" s="63"/>
      <c r="R97" s="63"/>
    </row>
  </sheetData>
  <mergeCells count="2">
    <mergeCell ref="D74:E74"/>
    <mergeCell ref="D75:E75"/>
  </mergeCells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&amp;R&amp;A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7"/>
  <sheetViews>
    <sheetView topLeftCell="A43" zoomScale="85" zoomScaleNormal="85" workbookViewId="0">
      <selection activeCell="B53" sqref="B53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5.8554687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/>
      <c r="O1"/>
      <c r="P1"/>
    </row>
    <row r="2" spans="1:21" ht="15.75" x14ac:dyDescent="0.3">
      <c r="J2" s="3"/>
      <c r="K2" s="3"/>
      <c r="L2" s="3"/>
      <c r="M2" s="3"/>
      <c r="N2"/>
      <c r="O2"/>
      <c r="P2"/>
      <c r="Q2"/>
      <c r="R2"/>
    </row>
    <row r="3" spans="1:21" ht="15.75" x14ac:dyDescent="0.3">
      <c r="J3" s="5" t="s">
        <v>2</v>
      </c>
      <c r="K3" s="6"/>
      <c r="M3" s="6"/>
      <c r="N3"/>
      <c r="O3"/>
      <c r="P3"/>
      <c r="Q3"/>
      <c r="R3"/>
      <c r="S3" s="3"/>
      <c r="T3" s="3"/>
      <c r="U3" s="3"/>
    </row>
    <row r="4" spans="1:21" ht="15.75" x14ac:dyDescent="0.3">
      <c r="N4"/>
      <c r="O4"/>
      <c r="P4"/>
      <c r="Q4"/>
      <c r="R4"/>
    </row>
    <row r="5" spans="1:21" ht="15.75" x14ac:dyDescent="0.3">
      <c r="A5" s="5"/>
      <c r="K5" s="10" t="s">
        <v>3</v>
      </c>
      <c r="M5" s="6"/>
      <c r="N5"/>
      <c r="O5"/>
      <c r="P5"/>
      <c r="Q5"/>
      <c r="R5"/>
    </row>
    <row r="6" spans="1:21" ht="18.75" x14ac:dyDescent="0.3">
      <c r="A6" s="2" t="s">
        <v>4</v>
      </c>
      <c r="E6" s="5" t="s">
        <v>5</v>
      </c>
      <c r="F6" s="1" t="s">
        <v>6</v>
      </c>
      <c r="K6" s="10" t="s">
        <v>7</v>
      </c>
      <c r="M6" s="6"/>
      <c r="N6"/>
      <c r="O6"/>
      <c r="P6"/>
      <c r="Q6"/>
      <c r="R6"/>
    </row>
    <row r="7" spans="1:21" ht="15.75" x14ac:dyDescent="0.3">
      <c r="K7" s="10" t="s">
        <v>8</v>
      </c>
      <c r="M7" s="6"/>
      <c r="N7"/>
      <c r="O7"/>
      <c r="P7"/>
      <c r="Q7"/>
      <c r="R7"/>
    </row>
    <row r="8" spans="1:21" ht="15.75" x14ac:dyDescent="0.3">
      <c r="K8" s="10" t="s">
        <v>9</v>
      </c>
      <c r="L8" s="11" t="s">
        <v>10</v>
      </c>
      <c r="M8" s="6"/>
      <c r="N8"/>
      <c r="O8"/>
      <c r="P8"/>
      <c r="Q8"/>
      <c r="R8"/>
    </row>
    <row r="9" spans="1:21" s="5" customFormat="1" ht="15.75" x14ac:dyDescent="0.3">
      <c r="A9" s="5" t="s">
        <v>11</v>
      </c>
      <c r="C9" s="5" t="s">
        <v>114</v>
      </c>
      <c r="H9" s="5" t="s">
        <v>12</v>
      </c>
      <c r="J9" s="1"/>
      <c r="K9" s="10"/>
      <c r="L9" s="11" t="s">
        <v>13</v>
      </c>
      <c r="M9" s="6"/>
      <c r="N9"/>
      <c r="O9"/>
      <c r="P9"/>
      <c r="Q9"/>
      <c r="R9"/>
      <c r="S9" s="1"/>
      <c r="T9" s="1"/>
      <c r="U9" s="1"/>
    </row>
    <row r="10" spans="1:21" ht="15.75" x14ac:dyDescent="0.3">
      <c r="L10" s="5" t="s">
        <v>14</v>
      </c>
      <c r="M10" s="6"/>
      <c r="N10"/>
      <c r="O10"/>
      <c r="P10"/>
      <c r="Q10"/>
      <c r="R10"/>
    </row>
    <row r="11" spans="1:21" ht="16.5" thickBot="1" x14ac:dyDescent="0.35">
      <c r="A11" s="5" t="s">
        <v>15</v>
      </c>
      <c r="C11" s="1" t="s">
        <v>115</v>
      </c>
      <c r="F11" s="5" t="s">
        <v>1</v>
      </c>
      <c r="K11" s="5"/>
      <c r="L11" s="6"/>
      <c r="N11"/>
      <c r="O11"/>
      <c r="P11"/>
      <c r="Q11"/>
      <c r="R11"/>
    </row>
    <row r="12" spans="1:21" ht="15.75" x14ac:dyDescent="0.3">
      <c r="A12" s="5"/>
      <c r="F12" s="12"/>
      <c r="G12" s="13"/>
      <c r="H12" s="14"/>
      <c r="M12" s="12"/>
      <c r="N12" s="13"/>
      <c r="O12" s="14"/>
      <c r="Q12"/>
      <c r="R12"/>
    </row>
    <row r="13" spans="1:21" ht="15.75" x14ac:dyDescent="0.3">
      <c r="A13" s="5" t="s">
        <v>16</v>
      </c>
      <c r="C13" s="1" t="s">
        <v>116</v>
      </c>
      <c r="F13" s="7"/>
      <c r="G13" s="8"/>
      <c r="H13" s="9"/>
      <c r="M13" s="7"/>
      <c r="N13" s="8"/>
      <c r="O13" s="9"/>
      <c r="Q13"/>
      <c r="R13"/>
    </row>
    <row r="14" spans="1:21" ht="15.75" x14ac:dyDescent="0.3">
      <c r="A14" s="5"/>
      <c r="F14" s="7"/>
      <c r="G14" s="8"/>
      <c r="H14" s="9"/>
      <c r="M14" s="7"/>
      <c r="N14" s="8"/>
      <c r="O14" s="9"/>
      <c r="Q14"/>
      <c r="R14"/>
    </row>
    <row r="15" spans="1:21" ht="15.75" x14ac:dyDescent="0.3">
      <c r="A15" s="5" t="s">
        <v>17</v>
      </c>
      <c r="C15" s="17" t="s">
        <v>18</v>
      </c>
      <c r="D15" s="18"/>
      <c r="E15" s="18"/>
      <c r="F15" s="19" t="s">
        <v>9</v>
      </c>
      <c r="G15" s="8"/>
      <c r="H15" s="9"/>
      <c r="J15" s="17" t="s">
        <v>18</v>
      </c>
      <c r="K15" s="18"/>
      <c r="L15" s="18"/>
      <c r="M15" s="19" t="s">
        <v>9</v>
      </c>
      <c r="N15" s="8"/>
      <c r="O15" s="9"/>
      <c r="Q15"/>
      <c r="R15"/>
    </row>
    <row r="16" spans="1:21" ht="15.75" x14ac:dyDescent="0.3">
      <c r="C16" s="20" t="s">
        <v>19</v>
      </c>
      <c r="D16" s="18"/>
      <c r="E16" s="18"/>
      <c r="F16" s="21">
        <f>2+42.8+2</f>
        <v>46.8</v>
      </c>
      <c r="G16" s="22" t="s">
        <v>20</v>
      </c>
      <c r="H16" s="23">
        <f>2+46+2</f>
        <v>50</v>
      </c>
      <c r="J16" s="20" t="s">
        <v>19</v>
      </c>
      <c r="K16" s="18"/>
      <c r="L16" s="18"/>
      <c r="M16" s="21">
        <v>27</v>
      </c>
      <c r="N16" s="22" t="s">
        <v>20</v>
      </c>
      <c r="O16" s="23">
        <v>14</v>
      </c>
      <c r="Q16"/>
      <c r="R16"/>
    </row>
    <row r="17" spans="1:19" ht="15.75" x14ac:dyDescent="0.3">
      <c r="C17" s="20" t="s">
        <v>21</v>
      </c>
      <c r="D17" s="18"/>
      <c r="E17" s="18"/>
      <c r="F17" s="19">
        <v>0.5</v>
      </c>
      <c r="G17" s="24" t="s">
        <v>22</v>
      </c>
      <c r="H17" s="9"/>
      <c r="J17" s="20" t="s">
        <v>21</v>
      </c>
      <c r="K17" s="18"/>
      <c r="L17" s="18"/>
      <c r="M17" s="19">
        <v>1</v>
      </c>
      <c r="N17" s="24" t="s">
        <v>22</v>
      </c>
      <c r="O17" s="9"/>
      <c r="Q17"/>
      <c r="R17"/>
    </row>
    <row r="18" spans="1:19" ht="15.75" x14ac:dyDescent="0.3">
      <c r="C18" s="20" t="s">
        <v>117</v>
      </c>
      <c r="D18" s="18"/>
      <c r="E18" s="18"/>
      <c r="F18" s="7"/>
      <c r="G18" s="8"/>
      <c r="H18" s="9"/>
      <c r="J18" s="20" t="s">
        <v>117</v>
      </c>
      <c r="K18" s="18"/>
      <c r="L18" s="18"/>
      <c r="M18" s="7"/>
      <c r="N18" s="8"/>
      <c r="O18" s="9"/>
      <c r="Q18"/>
      <c r="R18"/>
    </row>
    <row r="19" spans="1:19" ht="15.75" x14ac:dyDescent="0.3">
      <c r="C19" s="20" t="s">
        <v>25</v>
      </c>
      <c r="D19" s="18"/>
      <c r="E19" s="18"/>
      <c r="F19" s="7"/>
      <c r="G19" s="8"/>
      <c r="H19" s="9"/>
      <c r="J19" s="20" t="s">
        <v>25</v>
      </c>
      <c r="K19" s="18"/>
      <c r="L19" s="18"/>
      <c r="M19" s="7"/>
      <c r="N19" s="8"/>
      <c r="O19" s="9"/>
      <c r="Q19"/>
      <c r="R19"/>
    </row>
    <row r="20" spans="1:19" ht="15.75" x14ac:dyDescent="0.3">
      <c r="C20" s="20" t="s">
        <v>26</v>
      </c>
      <c r="D20" s="18"/>
      <c r="E20" s="18"/>
      <c r="F20" s="7"/>
      <c r="G20" s="8"/>
      <c r="H20" s="9"/>
      <c r="J20" s="20" t="s">
        <v>26</v>
      </c>
      <c r="K20" s="18"/>
      <c r="L20" s="18"/>
      <c r="M20" s="7"/>
      <c r="N20" s="8"/>
      <c r="O20" s="9"/>
      <c r="Q20"/>
      <c r="R20"/>
    </row>
    <row r="21" spans="1:19" ht="15.75" x14ac:dyDescent="0.3">
      <c r="C21" s="20"/>
      <c r="D21" s="18"/>
      <c r="E21" s="18"/>
      <c r="F21" s="7"/>
      <c r="G21" s="8"/>
      <c r="H21" s="9"/>
      <c r="J21" s="20"/>
      <c r="K21" s="18"/>
      <c r="L21" s="18"/>
      <c r="M21" s="7"/>
      <c r="N21" s="8"/>
      <c r="O21" s="9"/>
      <c r="Q21"/>
      <c r="R21"/>
    </row>
    <row r="22" spans="1:19" ht="15" thickBot="1" x14ac:dyDescent="0.35">
      <c r="C22" s="18"/>
      <c r="D22" s="18"/>
      <c r="E22" s="18"/>
      <c r="F22" s="25"/>
      <c r="G22" s="15"/>
      <c r="H22" s="16"/>
      <c r="J22" s="18"/>
      <c r="K22" s="18"/>
      <c r="L22" s="18"/>
      <c r="M22" s="25"/>
      <c r="N22" s="15"/>
      <c r="O22" s="16"/>
    </row>
    <row r="23" spans="1:19" x14ac:dyDescent="0.3">
      <c r="A23" s="4" t="s">
        <v>27</v>
      </c>
      <c r="C23" s="26" t="s">
        <v>28</v>
      </c>
      <c r="D23" s="5" t="s">
        <v>29</v>
      </c>
      <c r="E23" s="27" t="s">
        <v>30</v>
      </c>
      <c r="F23" s="1" t="s">
        <v>31</v>
      </c>
      <c r="J23" s="26" t="s">
        <v>32</v>
      </c>
      <c r="K23" s="5" t="s">
        <v>29</v>
      </c>
      <c r="L23" s="27" t="s">
        <v>33</v>
      </c>
      <c r="M23" s="1" t="s">
        <v>34</v>
      </c>
    </row>
    <row r="25" spans="1:19" x14ac:dyDescent="0.3">
      <c r="A25" s="4" t="s">
        <v>35</v>
      </c>
      <c r="C25" s="28">
        <v>72</v>
      </c>
      <c r="D25" s="27" t="s">
        <v>36</v>
      </c>
      <c r="E25" s="29">
        <v>102</v>
      </c>
      <c r="F25" s="30">
        <f>+C25</f>
        <v>72</v>
      </c>
      <c r="G25" s="31" t="s">
        <v>36</v>
      </c>
      <c r="H25" s="31">
        <f>+E25</f>
        <v>102</v>
      </c>
      <c r="J25" s="28">
        <v>90</v>
      </c>
      <c r="K25" s="27" t="s">
        <v>36</v>
      </c>
      <c r="L25" s="29">
        <v>139</v>
      </c>
      <c r="M25" s="30">
        <f>+J25</f>
        <v>90</v>
      </c>
      <c r="N25" s="31" t="s">
        <v>36</v>
      </c>
      <c r="O25" s="31">
        <f>+L25</f>
        <v>139</v>
      </c>
    </row>
    <row r="26" spans="1:19" x14ac:dyDescent="0.3">
      <c r="A26" s="4" t="s">
        <v>37</v>
      </c>
      <c r="B26" s="3"/>
      <c r="C26" s="32">
        <f>+F16</f>
        <v>46.8</v>
      </c>
      <c r="D26" s="33" t="s">
        <v>36</v>
      </c>
      <c r="E26" s="32">
        <f>+H16</f>
        <v>50</v>
      </c>
      <c r="F26" s="34">
        <f>+E26</f>
        <v>50</v>
      </c>
      <c r="G26" s="34" t="s">
        <v>36</v>
      </c>
      <c r="H26" s="34">
        <f>+C26</f>
        <v>46.8</v>
      </c>
      <c r="I26" s="35"/>
      <c r="J26" s="32">
        <f>+M16</f>
        <v>27</v>
      </c>
      <c r="K26" s="33" t="s">
        <v>36</v>
      </c>
      <c r="L26" s="32">
        <f>+O16</f>
        <v>14</v>
      </c>
      <c r="M26" s="34">
        <f>+L26</f>
        <v>14</v>
      </c>
      <c r="N26" s="34" t="s">
        <v>36</v>
      </c>
      <c r="O26" s="34">
        <f>+J26</f>
        <v>27</v>
      </c>
      <c r="P26" s="35"/>
    </row>
    <row r="27" spans="1:19" ht="15" thickBot="1" x14ac:dyDescent="0.35">
      <c r="A27" s="3" t="s">
        <v>38</v>
      </c>
      <c r="B27" s="36"/>
      <c r="C27" s="37">
        <f>+C25/C26</f>
        <v>1.5384615384615385</v>
      </c>
      <c r="D27" s="38"/>
      <c r="E27" s="37">
        <f>+E25/E26</f>
        <v>2.04</v>
      </c>
      <c r="F27" s="37">
        <f>+F25/F26</f>
        <v>1.44</v>
      </c>
      <c r="G27" s="38"/>
      <c r="H27" s="37">
        <f>+H25/H26</f>
        <v>2.1794871794871797</v>
      </c>
      <c r="I27" s="35"/>
      <c r="J27" s="37">
        <f>+J25/J26</f>
        <v>3.3333333333333335</v>
      </c>
      <c r="K27" s="38"/>
      <c r="L27" s="37">
        <f>+L25/L26</f>
        <v>9.9285714285714288</v>
      </c>
      <c r="M27" s="37">
        <f>+M25/M26</f>
        <v>6.4285714285714288</v>
      </c>
      <c r="N27" s="38"/>
      <c r="O27" s="37">
        <f>+O25/O26</f>
        <v>5.1481481481481479</v>
      </c>
      <c r="P27" s="35"/>
    </row>
    <row r="28" spans="1:19" ht="15" thickBot="1" x14ac:dyDescent="0.35">
      <c r="A28" s="3" t="s">
        <v>39</v>
      </c>
      <c r="B28" s="39"/>
      <c r="C28" s="40"/>
      <c r="D28" s="41">
        <v>2</v>
      </c>
      <c r="E28" s="42"/>
      <c r="F28" s="43"/>
      <c r="G28" s="44">
        <v>2</v>
      </c>
      <c r="H28" s="45" t="s">
        <v>40</v>
      </c>
      <c r="J28" s="40"/>
      <c r="K28" s="41">
        <v>27</v>
      </c>
      <c r="L28" s="42"/>
      <c r="M28" s="43"/>
      <c r="N28" s="44">
        <v>30</v>
      </c>
      <c r="O28" s="45" t="s">
        <v>40</v>
      </c>
    </row>
    <row r="29" spans="1:19" x14ac:dyDescent="0.3">
      <c r="A29" s="3"/>
      <c r="B29" s="26"/>
      <c r="C29" s="35"/>
      <c r="G29" s="46"/>
      <c r="H29" s="35"/>
      <c r="J29" s="35"/>
      <c r="N29" s="46"/>
      <c r="O29" s="35"/>
    </row>
    <row r="30" spans="1:19" ht="15.75" x14ac:dyDescent="0.3">
      <c r="A30" s="30" t="s">
        <v>41</v>
      </c>
      <c r="B30" s="30" t="s">
        <v>113</v>
      </c>
      <c r="D30" s="46" t="s">
        <v>42</v>
      </c>
      <c r="E30" s="47">
        <v>47.704000000000001</v>
      </c>
      <c r="G30" s="1" t="s">
        <v>43</v>
      </c>
      <c r="H30" s="48">
        <v>0.1</v>
      </c>
      <c r="K30" s="46" t="s">
        <v>42</v>
      </c>
      <c r="L30" s="47">
        <v>48</v>
      </c>
      <c r="N30" s="1" t="s">
        <v>43</v>
      </c>
      <c r="O30" s="48">
        <v>0</v>
      </c>
      <c r="P30"/>
      <c r="Q30"/>
      <c r="R30"/>
      <c r="S30"/>
    </row>
    <row r="31" spans="1:19" ht="15.75" x14ac:dyDescent="0.3">
      <c r="A31" s="3"/>
      <c r="B31" s="3"/>
      <c r="C31" s="3"/>
      <c r="D31" s="49" t="s">
        <v>44</v>
      </c>
      <c r="E31" s="47">
        <f>+H30*E30</f>
        <v>4.7704000000000004</v>
      </c>
      <c r="H31" s="48"/>
      <c r="I31" s="35"/>
      <c r="J31" s="3"/>
      <c r="K31" s="49" t="s">
        <v>44</v>
      </c>
      <c r="L31" s="47">
        <f>+O30*L30</f>
        <v>0</v>
      </c>
      <c r="O31" s="48"/>
      <c r="P31"/>
      <c r="Q31"/>
      <c r="R31"/>
      <c r="S31"/>
    </row>
    <row r="32" spans="1:19" ht="15.75" x14ac:dyDescent="0.3">
      <c r="D32" s="49" t="s">
        <v>45</v>
      </c>
      <c r="E32" s="50">
        <f>+E30-E31</f>
        <v>42.933599999999998</v>
      </c>
      <c r="I32" s="35"/>
      <c r="K32" s="49" t="s">
        <v>45</v>
      </c>
      <c r="L32" s="50">
        <f>+L30-L31</f>
        <v>48</v>
      </c>
      <c r="P32"/>
      <c r="Q32"/>
      <c r="R32"/>
      <c r="S32"/>
    </row>
    <row r="33" spans="1:19" ht="15.75" x14ac:dyDescent="0.3">
      <c r="E33" s="26" t="s">
        <v>46</v>
      </c>
      <c r="F33" s="26" t="s">
        <v>47</v>
      </c>
      <c r="G33" s="26" t="s">
        <v>47</v>
      </c>
      <c r="H33" s="26" t="s">
        <v>47</v>
      </c>
      <c r="I33" s="35"/>
      <c r="L33" s="26" t="s">
        <v>46</v>
      </c>
      <c r="M33" s="26" t="s">
        <v>47</v>
      </c>
      <c r="N33" s="26" t="s">
        <v>47</v>
      </c>
      <c r="O33" s="26" t="s">
        <v>47</v>
      </c>
      <c r="P33"/>
      <c r="Q33"/>
      <c r="R33"/>
      <c r="S33"/>
    </row>
    <row r="34" spans="1:19" ht="15.75" x14ac:dyDescent="0.3">
      <c r="D34" s="46" t="s">
        <v>48</v>
      </c>
      <c r="E34" s="51">
        <f>+E32</f>
        <v>42.933599999999998</v>
      </c>
      <c r="F34" s="51">
        <v>0</v>
      </c>
      <c r="G34" s="51">
        <v>0</v>
      </c>
      <c r="H34" s="51">
        <v>0</v>
      </c>
      <c r="K34" s="46" t="s">
        <v>48</v>
      </c>
      <c r="L34" s="51">
        <f>+L32</f>
        <v>48</v>
      </c>
      <c r="M34" s="51">
        <v>0</v>
      </c>
      <c r="N34" s="51">
        <v>0</v>
      </c>
      <c r="O34" s="51">
        <v>0</v>
      </c>
      <c r="P34"/>
      <c r="Q34"/>
      <c r="R34"/>
      <c r="S34"/>
    </row>
    <row r="35" spans="1:19" ht="15.75" x14ac:dyDescent="0.3">
      <c r="D35" s="46" t="s">
        <v>49</v>
      </c>
      <c r="E35" s="51">
        <f>+E34*1.1</f>
        <v>47.226960000000005</v>
      </c>
      <c r="F35" s="51">
        <v>0</v>
      </c>
      <c r="G35" s="51">
        <v>0</v>
      </c>
      <c r="H35" s="51">
        <v>0</v>
      </c>
      <c r="K35" s="46" t="s">
        <v>49</v>
      </c>
      <c r="L35" s="51">
        <f>+L34*1.1</f>
        <v>52.800000000000004</v>
      </c>
      <c r="M35" s="51">
        <v>0</v>
      </c>
      <c r="N35" s="51">
        <v>0</v>
      </c>
      <c r="O35" s="51">
        <v>0</v>
      </c>
      <c r="P35"/>
      <c r="Q35"/>
      <c r="R35"/>
      <c r="S35"/>
    </row>
    <row r="36" spans="1:19" ht="16.5" thickBot="1" x14ac:dyDescent="0.35">
      <c r="A36" s="3"/>
      <c r="G36" s="46"/>
      <c r="N36" s="46"/>
      <c r="P36"/>
      <c r="Q36"/>
      <c r="R36"/>
      <c r="S36"/>
    </row>
    <row r="37" spans="1:19" ht="15.75" x14ac:dyDescent="0.3">
      <c r="A37" s="3"/>
      <c r="B37" s="26"/>
      <c r="C37" s="35"/>
      <c r="E37" s="12" t="s">
        <v>50</v>
      </c>
      <c r="F37" s="13" t="s">
        <v>51</v>
      </c>
      <c r="G37" s="13"/>
      <c r="H37" s="14"/>
      <c r="J37" s="3"/>
      <c r="K37" s="26"/>
      <c r="L37" s="35"/>
      <c r="N37" s="12" t="s">
        <v>50</v>
      </c>
      <c r="O37" s="13" t="s">
        <v>51</v>
      </c>
      <c r="P37" s="13"/>
      <c r="Q37" s="14"/>
      <c r="R37"/>
    </row>
    <row r="38" spans="1:19" ht="16.5" thickBot="1" x14ac:dyDescent="0.35">
      <c r="A38" s="4" t="s">
        <v>52</v>
      </c>
      <c r="C38" s="52">
        <v>2</v>
      </c>
      <c r="D38" s="53" t="s">
        <v>53</v>
      </c>
      <c r="E38" s="25"/>
      <c r="F38" s="15" t="s">
        <v>54</v>
      </c>
      <c r="G38" s="15"/>
      <c r="H38" s="16"/>
      <c r="J38" s="4" t="s">
        <v>52</v>
      </c>
      <c r="L38" s="52">
        <v>27</v>
      </c>
      <c r="M38" s="53" t="s">
        <v>53</v>
      </c>
      <c r="N38" s="25"/>
      <c r="O38" s="15" t="s">
        <v>54</v>
      </c>
      <c r="P38" s="15"/>
      <c r="Q38" s="16"/>
      <c r="R38"/>
    </row>
    <row r="39" spans="1:19" ht="15.75" x14ac:dyDescent="0.3">
      <c r="A39" s="4"/>
      <c r="C39" s="26"/>
      <c r="D39" s="1" t="s">
        <v>55</v>
      </c>
      <c r="E39" s="3"/>
      <c r="F39" s="3"/>
      <c r="J39" s="4"/>
      <c r="L39" s="26"/>
      <c r="M39" s="1" t="s">
        <v>55</v>
      </c>
      <c r="N39" s="3"/>
      <c r="O39" s="3"/>
      <c r="R39"/>
    </row>
    <row r="40" spans="1:19" ht="15.75" x14ac:dyDescent="0.3">
      <c r="A40" s="4" t="s">
        <v>56</v>
      </c>
      <c r="B40" s="5"/>
      <c r="C40" s="54">
        <f>+B48/F17</f>
        <v>100</v>
      </c>
      <c r="D40" s="29">
        <v>20</v>
      </c>
      <c r="F40" s="49" t="s">
        <v>57</v>
      </c>
      <c r="G40" s="28">
        <v>1</v>
      </c>
      <c r="H40" s="3"/>
      <c r="J40" s="4" t="s">
        <v>56</v>
      </c>
      <c r="K40" s="5"/>
      <c r="L40" s="54">
        <f>+L46</f>
        <v>100</v>
      </c>
      <c r="M40" s="29">
        <v>20</v>
      </c>
      <c r="O40" s="49" t="s">
        <v>58</v>
      </c>
      <c r="P40" s="55">
        <f>+L42*L34</f>
        <v>213.33333333333334</v>
      </c>
      <c r="Q40" s="3"/>
      <c r="R40"/>
    </row>
    <row r="41" spans="1:19" ht="15.75" x14ac:dyDescent="0.3">
      <c r="A41" s="4" t="s">
        <v>59</v>
      </c>
      <c r="C41" s="39">
        <f>+C40+D40</f>
        <v>120</v>
      </c>
      <c r="F41" s="49" t="s">
        <v>60</v>
      </c>
      <c r="G41" s="28">
        <v>1</v>
      </c>
      <c r="H41" s="3"/>
      <c r="J41" s="4" t="s">
        <v>59</v>
      </c>
      <c r="L41" s="39">
        <f>+L40+M40</f>
        <v>120</v>
      </c>
      <c r="O41" s="49" t="s">
        <v>61</v>
      </c>
      <c r="P41" s="55">
        <f>+L42*L35</f>
        <v>234.66666666666669</v>
      </c>
      <c r="Q41" s="3"/>
      <c r="R41"/>
    </row>
    <row r="42" spans="1:19" ht="15.75" x14ac:dyDescent="0.3">
      <c r="A42" s="4" t="s">
        <v>62</v>
      </c>
      <c r="C42" s="39">
        <f>+C41/C38</f>
        <v>60</v>
      </c>
      <c r="F42" s="49" t="s">
        <v>63</v>
      </c>
      <c r="G42" s="28"/>
      <c r="H42" s="3"/>
      <c r="J42" s="4" t="s">
        <v>62</v>
      </c>
      <c r="L42" s="39">
        <f>+L41/L38</f>
        <v>4.4444444444444446</v>
      </c>
      <c r="O42" s="49" t="s">
        <v>63</v>
      </c>
      <c r="P42" s="28"/>
      <c r="Q42" s="3"/>
      <c r="R42"/>
    </row>
    <row r="43" spans="1:19" ht="15.75" x14ac:dyDescent="0.3">
      <c r="A43" s="4"/>
      <c r="C43" s="26"/>
      <c r="F43" s="46" t="s">
        <v>64</v>
      </c>
      <c r="G43" s="28">
        <f>+C40/1000</f>
        <v>0.1</v>
      </c>
      <c r="H43" s="3"/>
      <c r="J43" s="4"/>
      <c r="L43" s="26"/>
      <c r="O43" s="46" t="s">
        <v>64</v>
      </c>
      <c r="P43" s="28">
        <f>+L40/1000</f>
        <v>0.1</v>
      </c>
      <c r="Q43" s="3"/>
      <c r="R43"/>
    </row>
    <row r="44" spans="1:19" ht="15.75" x14ac:dyDescent="0.3">
      <c r="A44" s="4"/>
      <c r="C44" s="56"/>
      <c r="F44" s="49" t="s">
        <v>65</v>
      </c>
      <c r="G44" s="57">
        <f>+C41*F17</f>
        <v>60</v>
      </c>
      <c r="H44" s="3"/>
      <c r="J44" s="4"/>
      <c r="L44" s="56"/>
      <c r="O44" s="49" t="s">
        <v>65</v>
      </c>
      <c r="P44" s="57">
        <f>+L41*O17</f>
        <v>0</v>
      </c>
      <c r="Q44" s="3"/>
      <c r="R44"/>
    </row>
    <row r="45" spans="1:19" ht="15.75" x14ac:dyDescent="0.3">
      <c r="A45" s="4"/>
      <c r="C45" s="26"/>
      <c r="E45" s="49"/>
      <c r="F45" s="49"/>
      <c r="G45" s="35"/>
      <c r="I45" s="3"/>
      <c r="J45" s="4"/>
      <c r="L45" s="26"/>
      <c r="N45" s="49"/>
      <c r="O45" s="49"/>
      <c r="P45" s="35"/>
      <c r="R45"/>
    </row>
    <row r="46" spans="1:19" ht="15.75" x14ac:dyDescent="0.3">
      <c r="A46" s="4" t="s">
        <v>66</v>
      </c>
      <c r="C46" s="30">
        <f>+C42*C38</f>
        <v>120</v>
      </c>
      <c r="F46" s="49"/>
      <c r="G46" s="35"/>
      <c r="H46" s="3"/>
      <c r="J46" s="4" t="s">
        <v>66</v>
      </c>
      <c r="L46" s="30">
        <v>100</v>
      </c>
      <c r="O46" s="49"/>
      <c r="P46" s="35"/>
      <c r="Q46" s="3"/>
      <c r="R46"/>
    </row>
    <row r="47" spans="1:19" ht="16.5" thickBot="1" x14ac:dyDescent="0.35">
      <c r="A47" s="3"/>
      <c r="B47" s="3"/>
      <c r="C47" s="3"/>
      <c r="D47" s="3"/>
      <c r="E47" s="3"/>
      <c r="H47" s="3"/>
      <c r="J47" s="5" t="s">
        <v>67</v>
      </c>
      <c r="R47"/>
    </row>
    <row r="48" spans="1:19" x14ac:dyDescent="0.3">
      <c r="A48" s="4" t="s">
        <v>68</v>
      </c>
      <c r="B48" s="26">
        <v>50</v>
      </c>
      <c r="C48" s="58"/>
      <c r="D48" s="30" t="s">
        <v>69</v>
      </c>
      <c r="E48" s="30" t="s">
        <v>70</v>
      </c>
      <c r="F48" s="30" t="s">
        <v>71</v>
      </c>
      <c r="G48" s="30" t="s">
        <v>72</v>
      </c>
      <c r="H48" s="30" t="s">
        <v>73</v>
      </c>
      <c r="J48" s="12"/>
      <c r="K48" s="13" t="s">
        <v>74</v>
      </c>
      <c r="L48" s="13"/>
      <c r="M48" s="13"/>
      <c r="N48" s="13"/>
      <c r="O48" s="13"/>
      <c r="P48" s="13"/>
      <c r="Q48" s="13"/>
      <c r="R48" s="14"/>
    </row>
    <row r="49" spans="1:23" x14ac:dyDescent="0.3">
      <c r="A49" s="59" t="s">
        <v>75</v>
      </c>
      <c r="B49" s="60"/>
      <c r="C49" s="3"/>
      <c r="D49" s="26">
        <v>2</v>
      </c>
      <c r="E49" s="26">
        <v>1</v>
      </c>
      <c r="F49" s="26" t="s">
        <v>76</v>
      </c>
      <c r="G49" s="35">
        <v>285</v>
      </c>
      <c r="H49" s="35">
        <f>+(D49*E49)*G49</f>
        <v>570</v>
      </c>
      <c r="J49" s="7"/>
      <c r="K49" s="22">
        <f>+F16</f>
        <v>46.8</v>
      </c>
      <c r="L49" s="22">
        <f>+H16</f>
        <v>50</v>
      </c>
      <c r="M49" s="8" t="s">
        <v>77</v>
      </c>
      <c r="N49" s="22" t="s">
        <v>78</v>
      </c>
      <c r="O49" s="8" t="s">
        <v>79</v>
      </c>
      <c r="P49" s="8" t="s">
        <v>80</v>
      </c>
      <c r="Q49" s="8"/>
      <c r="R49" s="9"/>
    </row>
    <row r="50" spans="1:23" x14ac:dyDescent="0.3">
      <c r="A50" s="60" t="s">
        <v>81</v>
      </c>
      <c r="B50" s="61">
        <f>+E34*C42</f>
        <v>2576.0160000000001</v>
      </c>
      <c r="C50" s="3"/>
      <c r="D50" s="26">
        <v>2</v>
      </c>
      <c r="E50" s="26">
        <v>1</v>
      </c>
      <c r="F50" s="26" t="s">
        <v>82</v>
      </c>
      <c r="G50" s="35">
        <v>145</v>
      </c>
      <c r="H50" s="35">
        <f>+(D50*E50)*G50</f>
        <v>290</v>
      </c>
      <c r="J50" s="7"/>
      <c r="K50" s="22">
        <f>0.468*0.5*C41</f>
        <v>28.080000000000002</v>
      </c>
      <c r="L50" s="62">
        <v>3.4</v>
      </c>
      <c r="M50" s="22">
        <f>+K50*L50</f>
        <v>95.472000000000008</v>
      </c>
      <c r="N50" s="62">
        <v>0</v>
      </c>
      <c r="O50" s="62">
        <f>+M50+N50</f>
        <v>95.472000000000008</v>
      </c>
      <c r="P50" s="24" t="s">
        <v>83</v>
      </c>
      <c r="Q50" s="8"/>
      <c r="R50" s="9"/>
    </row>
    <row r="51" spans="1:23" x14ac:dyDescent="0.3">
      <c r="A51" s="60" t="s">
        <v>84</v>
      </c>
      <c r="B51" s="61">
        <f>+H61</f>
        <v>2025</v>
      </c>
      <c r="C51" s="3"/>
      <c r="D51" s="26">
        <v>0</v>
      </c>
      <c r="E51" s="26">
        <v>0</v>
      </c>
      <c r="F51" s="26" t="s">
        <v>85</v>
      </c>
      <c r="G51" s="35">
        <v>0.8</v>
      </c>
      <c r="H51" s="35">
        <f>+(D51*E51)*G51</f>
        <v>0</v>
      </c>
      <c r="J51" s="7"/>
      <c r="K51" s="8"/>
      <c r="L51" s="24"/>
      <c r="M51" s="8"/>
      <c r="N51" s="22"/>
      <c r="O51" s="62">
        <f>+O50/8</f>
        <v>11.934000000000001</v>
      </c>
      <c r="P51" s="8"/>
      <c r="Q51" s="8"/>
      <c r="R51" s="9"/>
    </row>
    <row r="52" spans="1:23" ht="16.5" x14ac:dyDescent="0.3">
      <c r="A52" s="60" t="s">
        <v>86</v>
      </c>
      <c r="B52" s="61">
        <v>0</v>
      </c>
      <c r="C52" s="3"/>
      <c r="D52" s="26">
        <v>0</v>
      </c>
      <c r="E52" s="26">
        <v>0</v>
      </c>
      <c r="F52" s="26" t="s">
        <v>87</v>
      </c>
      <c r="G52" s="35">
        <v>3</v>
      </c>
      <c r="H52" s="35">
        <f>+G52*E52*D52</f>
        <v>0</v>
      </c>
      <c r="I52" s="63"/>
      <c r="J52" s="7"/>
      <c r="K52" s="22">
        <f>+K49</f>
        <v>46.8</v>
      </c>
      <c r="L52" s="62">
        <f>+L49</f>
        <v>50</v>
      </c>
      <c r="M52" s="22"/>
      <c r="N52" s="62"/>
      <c r="O52" s="62"/>
      <c r="P52" s="24"/>
      <c r="Q52" s="8"/>
      <c r="R52" s="9"/>
    </row>
    <row r="53" spans="1:23" x14ac:dyDescent="0.3">
      <c r="A53" s="64" t="s">
        <v>88</v>
      </c>
      <c r="B53" s="61">
        <v>65</v>
      </c>
      <c r="C53" s="3"/>
      <c r="D53" s="26">
        <v>1</v>
      </c>
      <c r="E53" s="26">
        <v>1</v>
      </c>
      <c r="F53" s="26" t="s">
        <v>89</v>
      </c>
      <c r="G53" s="35">
        <v>50</v>
      </c>
      <c r="H53" s="35">
        <f t="shared" ref="H53:H56" si="0">+(D53*E53)*G53</f>
        <v>50</v>
      </c>
      <c r="I53" s="35">
        <f>+B74/100</f>
        <v>66.23284266666667</v>
      </c>
      <c r="J53" s="7"/>
      <c r="K53" s="22">
        <f>0.36*0.7*C41</f>
        <v>30.240000000000002</v>
      </c>
      <c r="L53" s="62">
        <v>2.4</v>
      </c>
      <c r="M53" s="22">
        <f>+K53*L53</f>
        <v>72.576000000000008</v>
      </c>
      <c r="N53" s="62">
        <v>360</v>
      </c>
      <c r="O53" s="62">
        <f>+M53+N53</f>
        <v>432.57600000000002</v>
      </c>
      <c r="P53" s="24" t="s">
        <v>90</v>
      </c>
      <c r="Q53" s="8"/>
      <c r="R53" s="9"/>
    </row>
    <row r="54" spans="1:23" x14ac:dyDescent="0.3">
      <c r="A54" s="64" t="s">
        <v>91</v>
      </c>
      <c r="B54" s="61">
        <f>+P40</f>
        <v>213.33333333333334</v>
      </c>
      <c r="C54" s="3"/>
      <c r="D54" s="26">
        <v>1</v>
      </c>
      <c r="E54" s="26">
        <v>1</v>
      </c>
      <c r="F54" s="26" t="s">
        <v>92</v>
      </c>
      <c r="G54" s="35">
        <v>145</v>
      </c>
      <c r="H54" s="35">
        <f t="shared" si="0"/>
        <v>145</v>
      </c>
      <c r="J54" s="7"/>
      <c r="K54" s="8"/>
      <c r="L54" s="8"/>
      <c r="M54" s="8"/>
      <c r="N54" s="22"/>
      <c r="O54" s="62">
        <f>+O53/8</f>
        <v>54.072000000000003</v>
      </c>
      <c r="P54" s="8"/>
      <c r="Q54" s="8"/>
      <c r="R54" s="9"/>
    </row>
    <row r="55" spans="1:23" ht="15" thickBot="1" x14ac:dyDescent="0.35">
      <c r="A55" s="64" t="s">
        <v>93</v>
      </c>
      <c r="B55" s="61">
        <v>100</v>
      </c>
      <c r="D55" s="26">
        <v>1</v>
      </c>
      <c r="E55" s="26">
        <v>1</v>
      </c>
      <c r="F55" s="26" t="s">
        <v>94</v>
      </c>
      <c r="G55" s="35">
        <v>145</v>
      </c>
      <c r="H55" s="35">
        <f t="shared" si="0"/>
        <v>145</v>
      </c>
      <c r="J55" s="25"/>
      <c r="K55" s="15"/>
      <c r="L55" s="15"/>
      <c r="M55" s="15"/>
      <c r="N55" s="15"/>
      <c r="O55" s="15"/>
      <c r="P55" s="15"/>
      <c r="Q55" s="15"/>
      <c r="R55" s="16"/>
    </row>
    <row r="56" spans="1:23" x14ac:dyDescent="0.3">
      <c r="A56" s="64" t="s">
        <v>95</v>
      </c>
      <c r="B56" s="61">
        <v>180</v>
      </c>
      <c r="D56" s="26">
        <v>1</v>
      </c>
      <c r="E56" s="26">
        <f>+B48*1.1</f>
        <v>55.000000000000007</v>
      </c>
      <c r="F56" s="26" t="s">
        <v>96</v>
      </c>
      <c r="G56" s="35">
        <v>15</v>
      </c>
      <c r="H56" s="35">
        <f t="shared" si="0"/>
        <v>825.00000000000011</v>
      </c>
    </row>
    <row r="57" spans="1:23" ht="15.75" x14ac:dyDescent="0.3">
      <c r="A57" s="64"/>
      <c r="B57" s="64"/>
      <c r="D57" s="26">
        <v>0</v>
      </c>
      <c r="E57" s="26">
        <v>0</v>
      </c>
      <c r="F57" s="26" t="s">
        <v>97</v>
      </c>
      <c r="G57" s="35">
        <v>500</v>
      </c>
      <c r="H57" s="35">
        <f t="shared" ref="H57:H59" si="1">+G57*E57</f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</row>
    <row r="58" spans="1:23" ht="15.75" x14ac:dyDescent="0.3">
      <c r="A58" s="59" t="s">
        <v>98</v>
      </c>
      <c r="B58" s="65">
        <f>SUM(B50:B57)</f>
        <v>5159.3493333333327</v>
      </c>
      <c r="C58" s="3"/>
      <c r="D58" s="26">
        <v>0</v>
      </c>
      <c r="E58" s="26">
        <v>0</v>
      </c>
      <c r="F58" s="66" t="s">
        <v>99</v>
      </c>
      <c r="G58" s="35">
        <v>380</v>
      </c>
      <c r="H58" s="35">
        <f t="shared" si="1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</row>
    <row r="59" spans="1:23" ht="15.75" x14ac:dyDescent="0.3">
      <c r="A59" s="11"/>
      <c r="B59" s="67"/>
      <c r="C59" s="3"/>
      <c r="D59" s="26"/>
      <c r="E59" s="26"/>
      <c r="F59" s="3"/>
      <c r="G59" s="3"/>
      <c r="H59" s="35">
        <f t="shared" si="1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 ht="15.75" x14ac:dyDescent="0.3">
      <c r="A60" s="11"/>
      <c r="B60" s="37">
        <f>+B58/B48</f>
        <v>103.18698666666666</v>
      </c>
      <c r="C60" s="4" t="s">
        <v>100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 ht="15.75" x14ac:dyDescent="0.3">
      <c r="A61" s="3"/>
      <c r="B61" s="3"/>
      <c r="D61" s="3"/>
      <c r="E61" s="3"/>
      <c r="F61" s="3"/>
      <c r="G61" s="68" t="s">
        <v>101</v>
      </c>
      <c r="H61" s="35">
        <f>SUM(H49:H60)</f>
        <v>2025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 ht="15.75" x14ac:dyDescent="0.3">
      <c r="D62" s="3"/>
      <c r="E62" s="3"/>
      <c r="G62" s="5" t="s">
        <v>102</v>
      </c>
      <c r="H62" s="69">
        <v>1.5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 ht="15.75" x14ac:dyDescent="0.3">
      <c r="A63" s="4" t="s">
        <v>103</v>
      </c>
      <c r="B63" s="3"/>
      <c r="C63" s="3"/>
      <c r="E63" s="37"/>
      <c r="G63" s="1" t="s">
        <v>104</v>
      </c>
      <c r="H63" s="70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 ht="15.75" x14ac:dyDescent="0.3">
      <c r="A64" s="3"/>
      <c r="B64" s="4" t="s">
        <v>105</v>
      </c>
      <c r="C64" s="30" t="s">
        <v>106</v>
      </c>
      <c r="D64" s="3"/>
      <c r="E64" s="3"/>
      <c r="F64" s="3"/>
      <c r="G64" s="1" t="s">
        <v>104</v>
      </c>
      <c r="H64" s="70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 ht="15.75" x14ac:dyDescent="0.3">
      <c r="A65" s="59" t="s">
        <v>107</v>
      </c>
      <c r="B65" s="60"/>
      <c r="C65" s="3"/>
      <c r="D65" s="3"/>
      <c r="E65" s="3"/>
      <c r="F65" s="3"/>
      <c r="G65" s="1" t="s">
        <v>108</v>
      </c>
      <c r="H65" s="70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 ht="15.75" x14ac:dyDescent="0.3">
      <c r="A66" s="60" t="s">
        <v>81</v>
      </c>
      <c r="B66" s="61">
        <f>+E35*C42</f>
        <v>2833.6176000000005</v>
      </c>
      <c r="C66" s="71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 ht="15.75" x14ac:dyDescent="0.3">
      <c r="A67" s="60" t="s">
        <v>84</v>
      </c>
      <c r="B67" s="61">
        <f>+H61*H62</f>
        <v>3037.5</v>
      </c>
      <c r="C67" s="71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 ht="15.75" x14ac:dyDescent="0.3">
      <c r="A68" s="60" t="str">
        <f>+A52</f>
        <v>Placa HS</v>
      </c>
      <c r="B68" s="61">
        <f>+B52*H62</f>
        <v>0</v>
      </c>
      <c r="C68" s="71"/>
      <c r="G68" s="72" t="s">
        <v>109</v>
      </c>
      <c r="H68" s="37">
        <f>+B60</f>
        <v>103.18698666666666</v>
      </c>
      <c r="I68" s="73">
        <f>+H68*B48</f>
        <v>5159.3493333333327</v>
      </c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 ht="15.75" x14ac:dyDescent="0.3">
      <c r="A69" s="60" t="str">
        <f>+A53</f>
        <v>listón</v>
      </c>
      <c r="B69" s="61">
        <f>+B53*H62</f>
        <v>97.5</v>
      </c>
      <c r="C69" s="71"/>
      <c r="G69" s="72" t="s">
        <v>110</v>
      </c>
      <c r="H69" s="37">
        <f>+C74</f>
        <v>132.46568533333334</v>
      </c>
      <c r="I69" s="73">
        <f>+H69*B48</f>
        <v>6623.2842666666675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 ht="16.5" thickBot="1" x14ac:dyDescent="0.35">
      <c r="A70" s="60" t="str">
        <f>+A54</f>
        <v>Caple Refuerzo</v>
      </c>
      <c r="B70" s="61">
        <f>+P41</f>
        <v>234.66666666666669</v>
      </c>
      <c r="C70" s="74"/>
      <c r="G70" s="75" t="s">
        <v>111</v>
      </c>
      <c r="H70" s="76">
        <f>+H69-H68</f>
        <v>29.278698666666685</v>
      </c>
      <c r="I70" s="73">
        <f>+I69-I68</f>
        <v>1463.9349333333348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 ht="16.5" thickBot="1" x14ac:dyDescent="0.35">
      <c r="A71" s="60" t="str">
        <f>+A55</f>
        <v>Empaque</v>
      </c>
      <c r="B71" s="61">
        <f>+B55*H62</f>
        <v>150</v>
      </c>
      <c r="C71" s="74"/>
      <c r="G71" s="77" t="s">
        <v>112</v>
      </c>
      <c r="H71" s="76">
        <f>+I70</f>
        <v>1463.9349333333348</v>
      </c>
      <c r="I71" s="78"/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 ht="15.75" x14ac:dyDescent="0.3">
      <c r="A72" s="60" t="str">
        <f>+A56</f>
        <v>Mensajeria</v>
      </c>
      <c r="B72" s="61">
        <f>+B56*H62</f>
        <v>270</v>
      </c>
      <c r="C72" s="74"/>
      <c r="H72" s="76"/>
      <c r="I72" s="78"/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 ht="15.75" x14ac:dyDescent="0.3">
      <c r="A73" s="60"/>
      <c r="B73" s="61"/>
      <c r="C73" s="74"/>
      <c r="H73" s="48"/>
      <c r="J73"/>
      <c r="K73"/>
      <c r="L73"/>
      <c r="M73"/>
      <c r="N73"/>
      <c r="O73"/>
      <c r="P73"/>
      <c r="Q73"/>
      <c r="R73"/>
      <c r="S73"/>
      <c r="T73"/>
      <c r="U73"/>
      <c r="V73"/>
      <c r="W73"/>
    </row>
    <row r="74" spans="1:23" ht="15.75" x14ac:dyDescent="0.3">
      <c r="A74" s="59" t="s">
        <v>98</v>
      </c>
      <c r="B74" s="65">
        <f>SUM(B65:B73)</f>
        <v>6623.2842666666675</v>
      </c>
      <c r="C74" s="76">
        <f>+B74/B48</f>
        <v>132.46568533333334</v>
      </c>
      <c r="D74" s="82"/>
      <c r="E74" s="82"/>
      <c r="F74" s="78"/>
      <c r="J74"/>
      <c r="K74"/>
      <c r="L74"/>
      <c r="M74"/>
      <c r="N74"/>
      <c r="O74"/>
      <c r="P74"/>
      <c r="Q74"/>
      <c r="R74"/>
      <c r="S74"/>
      <c r="T74"/>
      <c r="U74"/>
      <c r="V74"/>
      <c r="W74"/>
    </row>
    <row r="75" spans="1:23" ht="15.75" x14ac:dyDescent="0.3">
      <c r="D75" s="82"/>
      <c r="E75" s="82"/>
      <c r="J75"/>
      <c r="K75"/>
      <c r="L75"/>
      <c r="M75"/>
      <c r="N75"/>
      <c r="O75"/>
      <c r="P75"/>
      <c r="Q75"/>
      <c r="R75"/>
      <c r="S75"/>
      <c r="T75"/>
      <c r="U75"/>
      <c r="V75"/>
      <c r="W75"/>
    </row>
    <row r="76" spans="1:23" ht="15.75" x14ac:dyDescent="0.3">
      <c r="J76"/>
      <c r="K76"/>
      <c r="L76"/>
      <c r="M76"/>
      <c r="N76"/>
      <c r="O76"/>
      <c r="P76"/>
      <c r="Q76"/>
      <c r="R76"/>
      <c r="S76"/>
      <c r="T76"/>
      <c r="U76"/>
      <c r="V76"/>
      <c r="W76"/>
    </row>
    <row r="77" spans="1:23" ht="15.75" x14ac:dyDescent="0.3">
      <c r="A77" s="5"/>
      <c r="J77"/>
      <c r="K77"/>
      <c r="L77"/>
      <c r="M77"/>
      <c r="N77"/>
      <c r="O77"/>
      <c r="P77"/>
      <c r="Q77"/>
      <c r="R77"/>
      <c r="S77"/>
      <c r="T77"/>
      <c r="U77"/>
      <c r="V77"/>
      <c r="W77"/>
    </row>
    <row r="78" spans="1:23" ht="15.75" x14ac:dyDescent="0.3">
      <c r="B78" s="79"/>
      <c r="C78" s="80"/>
      <c r="J78"/>
      <c r="K78"/>
      <c r="L78"/>
      <c r="M78"/>
      <c r="N78"/>
      <c r="O78"/>
      <c r="P78"/>
      <c r="Q78"/>
      <c r="R78"/>
      <c r="S78"/>
      <c r="T78"/>
      <c r="U78"/>
      <c r="V78"/>
      <c r="W78"/>
    </row>
    <row r="82" spans="10:18" x14ac:dyDescent="0.3">
      <c r="J82" s="81"/>
    </row>
    <row r="88" spans="10:18" ht="16.5" x14ac:dyDescent="0.3">
      <c r="J88" s="63"/>
      <c r="K88" s="63"/>
      <c r="L88" s="63"/>
      <c r="M88" s="63"/>
      <c r="N88" s="63"/>
      <c r="O88" s="63"/>
      <c r="P88" s="63"/>
      <c r="Q88" s="63"/>
      <c r="R88" s="63"/>
    </row>
    <row r="89" spans="10:18" ht="16.5" x14ac:dyDescent="0.3">
      <c r="J89" s="63"/>
      <c r="K89" s="63"/>
      <c r="L89" s="63"/>
      <c r="M89" s="63"/>
      <c r="N89" s="63"/>
      <c r="O89" s="63"/>
      <c r="P89" s="63"/>
      <c r="Q89" s="63"/>
      <c r="R89" s="63"/>
    </row>
    <row r="90" spans="10:18" ht="16.5" x14ac:dyDescent="0.3">
      <c r="J90" s="63"/>
      <c r="K90" s="63"/>
      <c r="L90" s="63"/>
      <c r="M90" s="63"/>
      <c r="N90" s="63"/>
      <c r="O90" s="63"/>
      <c r="P90" s="63"/>
      <c r="Q90" s="63"/>
      <c r="R90" s="63"/>
    </row>
    <row r="91" spans="10:18" ht="16.5" x14ac:dyDescent="0.3">
      <c r="J91" s="63"/>
      <c r="K91" s="63"/>
      <c r="L91" s="63"/>
      <c r="M91" s="63"/>
      <c r="N91" s="63"/>
      <c r="O91" s="63"/>
      <c r="P91" s="63"/>
      <c r="Q91" s="63"/>
      <c r="R91" s="63"/>
    </row>
    <row r="92" spans="10:18" ht="16.5" x14ac:dyDescent="0.3">
      <c r="J92" s="63"/>
      <c r="K92" s="63"/>
      <c r="L92" s="63"/>
      <c r="M92" s="63"/>
      <c r="N92" s="63"/>
      <c r="O92" s="63"/>
      <c r="P92" s="63"/>
      <c r="Q92" s="63"/>
      <c r="R92" s="63"/>
    </row>
    <row r="93" spans="10:18" ht="16.5" x14ac:dyDescent="0.3">
      <c r="J93" s="63"/>
      <c r="K93" s="63"/>
      <c r="L93" s="63"/>
      <c r="M93" s="63"/>
      <c r="N93" s="63"/>
      <c r="O93" s="63"/>
      <c r="P93" s="63"/>
      <c r="Q93" s="63"/>
      <c r="R93" s="63"/>
    </row>
    <row r="94" spans="10:18" ht="16.5" x14ac:dyDescent="0.3">
      <c r="J94" s="63"/>
      <c r="K94" s="63"/>
      <c r="L94" s="63"/>
      <c r="M94" s="63"/>
      <c r="N94" s="63"/>
      <c r="O94" s="63"/>
      <c r="P94" s="63"/>
      <c r="Q94" s="63"/>
      <c r="R94" s="63"/>
    </row>
    <row r="95" spans="10:18" ht="16.5" x14ac:dyDescent="0.3">
      <c r="J95" s="63"/>
      <c r="K95" s="63"/>
      <c r="L95" s="63"/>
      <c r="M95" s="63"/>
      <c r="N95" s="63"/>
      <c r="O95" s="63"/>
      <c r="P95" s="63"/>
      <c r="Q95" s="63"/>
      <c r="R95" s="63"/>
    </row>
    <row r="96" spans="10:18" ht="16.5" x14ac:dyDescent="0.3">
      <c r="J96" s="63"/>
      <c r="K96" s="63"/>
      <c r="L96" s="63"/>
      <c r="M96" s="63"/>
      <c r="N96" s="63"/>
      <c r="O96" s="63"/>
      <c r="P96" s="63"/>
      <c r="Q96" s="63"/>
      <c r="R96" s="63"/>
    </row>
    <row r="97" spans="10:18" ht="16.5" x14ac:dyDescent="0.3">
      <c r="J97" s="63"/>
      <c r="K97" s="63"/>
      <c r="L97" s="63"/>
      <c r="M97" s="63"/>
      <c r="N97" s="63"/>
      <c r="O97" s="63"/>
      <c r="P97" s="63"/>
      <c r="Q97" s="63"/>
      <c r="R97" s="63"/>
    </row>
  </sheetData>
  <mergeCells count="2">
    <mergeCell ref="D74:E74"/>
    <mergeCell ref="D75:E75"/>
  </mergeCells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&amp;R&amp;A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7"/>
  <sheetViews>
    <sheetView topLeftCell="A29" zoomScale="85" zoomScaleNormal="85" workbookViewId="0">
      <selection activeCell="C29" sqref="C29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5.8554687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/>
      <c r="O1"/>
      <c r="P1"/>
    </row>
    <row r="2" spans="1:21" ht="15.75" x14ac:dyDescent="0.3">
      <c r="J2" s="3"/>
      <c r="K2" s="3"/>
      <c r="L2" s="3"/>
      <c r="M2" s="3"/>
      <c r="N2"/>
      <c r="O2"/>
      <c r="P2"/>
      <c r="Q2"/>
      <c r="R2"/>
    </row>
    <row r="3" spans="1:21" ht="15.75" x14ac:dyDescent="0.3">
      <c r="J3" s="5" t="s">
        <v>2</v>
      </c>
      <c r="K3" s="6"/>
      <c r="M3" s="6"/>
      <c r="N3"/>
      <c r="O3"/>
      <c r="P3"/>
      <c r="Q3"/>
      <c r="R3"/>
      <c r="S3" s="3"/>
      <c r="T3" s="3"/>
      <c r="U3" s="3"/>
    </row>
    <row r="4" spans="1:21" ht="15.75" x14ac:dyDescent="0.3">
      <c r="N4"/>
      <c r="O4"/>
      <c r="P4"/>
      <c r="Q4"/>
      <c r="R4"/>
    </row>
    <row r="5" spans="1:21" ht="15.75" x14ac:dyDescent="0.3">
      <c r="A5" s="5"/>
      <c r="K5" s="10" t="s">
        <v>3</v>
      </c>
      <c r="M5" s="6"/>
      <c r="N5"/>
      <c r="O5"/>
      <c r="P5"/>
      <c r="Q5"/>
      <c r="R5"/>
    </row>
    <row r="6" spans="1:21" ht="18.75" x14ac:dyDescent="0.3">
      <c r="A6" s="2" t="s">
        <v>4</v>
      </c>
      <c r="E6" s="5" t="s">
        <v>5</v>
      </c>
      <c r="F6" s="1" t="s">
        <v>6</v>
      </c>
      <c r="K6" s="10" t="s">
        <v>7</v>
      </c>
      <c r="M6" s="6"/>
      <c r="N6"/>
      <c r="O6"/>
      <c r="P6"/>
      <c r="Q6"/>
      <c r="R6"/>
    </row>
    <row r="7" spans="1:21" ht="15.75" x14ac:dyDescent="0.3">
      <c r="K7" s="10" t="s">
        <v>8</v>
      </c>
      <c r="M7" s="6"/>
      <c r="N7"/>
      <c r="O7"/>
      <c r="P7"/>
      <c r="Q7"/>
      <c r="R7"/>
    </row>
    <row r="8" spans="1:21" ht="15.75" x14ac:dyDescent="0.3">
      <c r="K8" s="10" t="s">
        <v>9</v>
      </c>
      <c r="L8" s="11" t="s">
        <v>10</v>
      </c>
      <c r="M8" s="6"/>
      <c r="N8"/>
      <c r="O8"/>
      <c r="P8"/>
      <c r="Q8"/>
      <c r="R8"/>
    </row>
    <row r="9" spans="1:21" s="5" customFormat="1" ht="15.75" x14ac:dyDescent="0.3">
      <c r="A9" s="5" t="s">
        <v>11</v>
      </c>
      <c r="C9" s="5" t="s">
        <v>114</v>
      </c>
      <c r="H9" s="5" t="s">
        <v>12</v>
      </c>
      <c r="J9" s="1"/>
      <c r="K9" s="10"/>
      <c r="L9" s="11" t="s">
        <v>13</v>
      </c>
      <c r="M9" s="6"/>
      <c r="N9"/>
      <c r="O9"/>
      <c r="P9"/>
      <c r="Q9"/>
      <c r="R9"/>
      <c r="S9" s="1"/>
      <c r="T9" s="1"/>
      <c r="U9" s="1"/>
    </row>
    <row r="10" spans="1:21" ht="15.75" x14ac:dyDescent="0.3">
      <c r="L10" s="5" t="s">
        <v>14</v>
      </c>
      <c r="M10" s="6"/>
      <c r="N10"/>
      <c r="O10"/>
      <c r="P10"/>
      <c r="Q10"/>
      <c r="R10"/>
    </row>
    <row r="11" spans="1:21" ht="16.5" thickBot="1" x14ac:dyDescent="0.35">
      <c r="A11" s="5" t="s">
        <v>15</v>
      </c>
      <c r="C11" s="1" t="s">
        <v>115</v>
      </c>
      <c r="F11" s="5" t="s">
        <v>1</v>
      </c>
      <c r="K11" s="5"/>
      <c r="L11" s="6"/>
      <c r="N11"/>
      <c r="O11"/>
      <c r="P11"/>
      <c r="Q11"/>
      <c r="R11"/>
    </row>
    <row r="12" spans="1:21" ht="15.75" x14ac:dyDescent="0.3">
      <c r="A12" s="5"/>
      <c r="F12" s="12"/>
      <c r="G12" s="13"/>
      <c r="H12" s="14"/>
      <c r="M12" s="12"/>
      <c r="N12" s="13"/>
      <c r="O12" s="14"/>
      <c r="Q12"/>
      <c r="R12"/>
    </row>
    <row r="13" spans="1:21" ht="15.75" x14ac:dyDescent="0.3">
      <c r="A13" s="5" t="s">
        <v>16</v>
      </c>
      <c r="C13" s="1" t="s">
        <v>116</v>
      </c>
      <c r="F13" s="7"/>
      <c r="G13" s="8"/>
      <c r="H13" s="9"/>
      <c r="M13" s="7"/>
      <c r="N13" s="8"/>
      <c r="O13" s="9"/>
      <c r="Q13"/>
      <c r="R13"/>
    </row>
    <row r="14" spans="1:21" ht="15.75" x14ac:dyDescent="0.3">
      <c r="A14" s="5"/>
      <c r="F14" s="7"/>
      <c r="G14" s="8"/>
      <c r="H14" s="9"/>
      <c r="M14" s="7"/>
      <c r="N14" s="8"/>
      <c r="O14" s="9"/>
      <c r="Q14"/>
      <c r="R14"/>
    </row>
    <row r="15" spans="1:21" ht="15.75" x14ac:dyDescent="0.3">
      <c r="A15" s="5" t="s">
        <v>17</v>
      </c>
      <c r="C15" s="17" t="s">
        <v>18</v>
      </c>
      <c r="D15" s="18"/>
      <c r="E15" s="18"/>
      <c r="F15" s="19" t="s">
        <v>9</v>
      </c>
      <c r="G15" s="8"/>
      <c r="H15" s="9"/>
      <c r="J15" s="17" t="s">
        <v>18</v>
      </c>
      <c r="K15" s="18"/>
      <c r="L15" s="18"/>
      <c r="M15" s="19" t="s">
        <v>9</v>
      </c>
      <c r="N15" s="8"/>
      <c r="O15" s="9"/>
      <c r="Q15"/>
      <c r="R15"/>
    </row>
    <row r="16" spans="1:21" ht="15.75" x14ac:dyDescent="0.3">
      <c r="C16" s="20" t="s">
        <v>19</v>
      </c>
      <c r="D16" s="18"/>
      <c r="E16" s="18"/>
      <c r="F16" s="21">
        <f>2+42.8+2</f>
        <v>46.8</v>
      </c>
      <c r="G16" s="22" t="s">
        <v>20</v>
      </c>
      <c r="H16" s="23">
        <f>2+46+2</f>
        <v>50</v>
      </c>
      <c r="J16" s="20" t="s">
        <v>19</v>
      </c>
      <c r="K16" s="18"/>
      <c r="L16" s="18"/>
      <c r="M16" s="21">
        <v>27</v>
      </c>
      <c r="N16" s="22" t="s">
        <v>20</v>
      </c>
      <c r="O16" s="23">
        <v>14</v>
      </c>
      <c r="Q16"/>
      <c r="R16"/>
    </row>
    <row r="17" spans="1:19" ht="15.75" x14ac:dyDescent="0.3">
      <c r="C17" s="20" t="s">
        <v>21</v>
      </c>
      <c r="D17" s="18"/>
      <c r="E17" s="18"/>
      <c r="F17" s="19">
        <v>0.5</v>
      </c>
      <c r="G17" s="24" t="s">
        <v>22</v>
      </c>
      <c r="H17" s="9"/>
      <c r="J17" s="20" t="s">
        <v>21</v>
      </c>
      <c r="K17" s="18"/>
      <c r="L17" s="18"/>
      <c r="M17" s="19">
        <v>1</v>
      </c>
      <c r="N17" s="24" t="s">
        <v>22</v>
      </c>
      <c r="O17" s="9"/>
      <c r="Q17"/>
      <c r="R17"/>
    </row>
    <row r="18" spans="1:19" ht="15.75" x14ac:dyDescent="0.3">
      <c r="C18" s="20" t="s">
        <v>23</v>
      </c>
      <c r="D18" s="18"/>
      <c r="E18" s="18"/>
      <c r="F18" s="7"/>
      <c r="G18" s="8"/>
      <c r="H18" s="9"/>
      <c r="J18" s="20" t="s">
        <v>24</v>
      </c>
      <c r="K18" s="18"/>
      <c r="L18" s="18"/>
      <c r="M18" s="7"/>
      <c r="N18" s="8"/>
      <c r="O18" s="9"/>
      <c r="Q18"/>
      <c r="R18"/>
    </row>
    <row r="19" spans="1:19" ht="15.75" x14ac:dyDescent="0.3">
      <c r="C19" s="20" t="s">
        <v>25</v>
      </c>
      <c r="D19" s="18"/>
      <c r="E19" s="18"/>
      <c r="F19" s="7"/>
      <c r="G19" s="8"/>
      <c r="H19" s="9"/>
      <c r="J19" s="20" t="s">
        <v>25</v>
      </c>
      <c r="K19" s="18"/>
      <c r="L19" s="18"/>
      <c r="M19" s="7"/>
      <c r="N19" s="8"/>
      <c r="O19" s="9"/>
      <c r="Q19"/>
      <c r="R19"/>
    </row>
    <row r="20" spans="1:19" ht="15.75" x14ac:dyDescent="0.3">
      <c r="C20" s="20" t="s">
        <v>26</v>
      </c>
      <c r="D20" s="18"/>
      <c r="E20" s="18"/>
      <c r="F20" s="7"/>
      <c r="G20" s="8"/>
      <c r="H20" s="9"/>
      <c r="J20" s="20" t="s">
        <v>26</v>
      </c>
      <c r="K20" s="18"/>
      <c r="L20" s="18"/>
      <c r="M20" s="7"/>
      <c r="N20" s="8"/>
      <c r="O20" s="9"/>
      <c r="Q20"/>
      <c r="R20"/>
    </row>
    <row r="21" spans="1:19" ht="15.75" x14ac:dyDescent="0.3">
      <c r="C21" s="20"/>
      <c r="D21" s="18"/>
      <c r="E21" s="18"/>
      <c r="F21" s="7"/>
      <c r="G21" s="8"/>
      <c r="H21" s="9"/>
      <c r="J21" s="20"/>
      <c r="K21" s="18"/>
      <c r="L21" s="18"/>
      <c r="M21" s="7"/>
      <c r="N21" s="8"/>
      <c r="O21" s="9"/>
      <c r="Q21"/>
      <c r="R21"/>
    </row>
    <row r="22" spans="1:19" ht="15" thickBot="1" x14ac:dyDescent="0.35">
      <c r="C22" s="18"/>
      <c r="D22" s="18"/>
      <c r="E22" s="18"/>
      <c r="F22" s="25"/>
      <c r="G22" s="15"/>
      <c r="H22" s="16"/>
      <c r="J22" s="18"/>
      <c r="K22" s="18"/>
      <c r="L22" s="18"/>
      <c r="M22" s="25"/>
      <c r="N22" s="15"/>
      <c r="O22" s="16"/>
    </row>
    <row r="23" spans="1:19" x14ac:dyDescent="0.3">
      <c r="A23" s="4" t="s">
        <v>27</v>
      </c>
      <c r="C23" s="26" t="s">
        <v>28</v>
      </c>
      <c r="D23" s="5" t="s">
        <v>29</v>
      </c>
      <c r="E23" s="27" t="s">
        <v>30</v>
      </c>
      <c r="F23" s="1" t="s">
        <v>31</v>
      </c>
      <c r="J23" s="26" t="s">
        <v>32</v>
      </c>
      <c r="K23" s="5" t="s">
        <v>29</v>
      </c>
      <c r="L23" s="27" t="s">
        <v>33</v>
      </c>
      <c r="M23" s="1" t="s">
        <v>34</v>
      </c>
    </row>
    <row r="25" spans="1:19" x14ac:dyDescent="0.3">
      <c r="A25" s="4" t="s">
        <v>35</v>
      </c>
      <c r="C25" s="28">
        <v>72</v>
      </c>
      <c r="D25" s="27" t="s">
        <v>36</v>
      </c>
      <c r="E25" s="29">
        <v>102</v>
      </c>
      <c r="F25" s="30">
        <f>+C25</f>
        <v>72</v>
      </c>
      <c r="G25" s="31" t="s">
        <v>36</v>
      </c>
      <c r="H25" s="31">
        <f>+E25</f>
        <v>102</v>
      </c>
      <c r="J25" s="28">
        <v>90</v>
      </c>
      <c r="K25" s="27" t="s">
        <v>36</v>
      </c>
      <c r="L25" s="29">
        <v>139</v>
      </c>
      <c r="M25" s="30">
        <f>+J25</f>
        <v>90</v>
      </c>
      <c r="N25" s="31" t="s">
        <v>36</v>
      </c>
      <c r="O25" s="31">
        <f>+L25</f>
        <v>139</v>
      </c>
    </row>
    <row r="26" spans="1:19" x14ac:dyDescent="0.3">
      <c r="A26" s="4" t="s">
        <v>37</v>
      </c>
      <c r="B26" s="3"/>
      <c r="C26" s="32">
        <f>+F16</f>
        <v>46.8</v>
      </c>
      <c r="D26" s="33" t="s">
        <v>36</v>
      </c>
      <c r="E26" s="32">
        <f>+H16</f>
        <v>50</v>
      </c>
      <c r="F26" s="34">
        <f>+E26</f>
        <v>50</v>
      </c>
      <c r="G26" s="34" t="s">
        <v>36</v>
      </c>
      <c r="H26" s="34">
        <f>+C26</f>
        <v>46.8</v>
      </c>
      <c r="I26" s="35"/>
      <c r="J26" s="32">
        <f>+M16</f>
        <v>27</v>
      </c>
      <c r="K26" s="33" t="s">
        <v>36</v>
      </c>
      <c r="L26" s="32">
        <f>+O16</f>
        <v>14</v>
      </c>
      <c r="M26" s="34">
        <f>+L26</f>
        <v>14</v>
      </c>
      <c r="N26" s="34" t="s">
        <v>36</v>
      </c>
      <c r="O26" s="34">
        <f>+J26</f>
        <v>27</v>
      </c>
      <c r="P26" s="35"/>
    </row>
    <row r="27" spans="1:19" ht="15" thickBot="1" x14ac:dyDescent="0.35">
      <c r="A27" s="3" t="s">
        <v>38</v>
      </c>
      <c r="B27" s="36"/>
      <c r="C27" s="37">
        <f>+C25/C26</f>
        <v>1.5384615384615385</v>
      </c>
      <c r="D27" s="38"/>
      <c r="E27" s="37">
        <f>+E25/E26</f>
        <v>2.04</v>
      </c>
      <c r="F27" s="37">
        <f>+F25/F26</f>
        <v>1.44</v>
      </c>
      <c r="G27" s="38"/>
      <c r="H27" s="37">
        <f>+H25/H26</f>
        <v>2.1794871794871797</v>
      </c>
      <c r="I27" s="35"/>
      <c r="J27" s="37">
        <f>+J25/J26</f>
        <v>3.3333333333333335</v>
      </c>
      <c r="K27" s="38"/>
      <c r="L27" s="37">
        <f>+L25/L26</f>
        <v>9.9285714285714288</v>
      </c>
      <c r="M27" s="37">
        <f>+M25/M26</f>
        <v>6.4285714285714288</v>
      </c>
      <c r="N27" s="38"/>
      <c r="O27" s="37">
        <f>+O25/O26</f>
        <v>5.1481481481481479</v>
      </c>
      <c r="P27" s="35"/>
    </row>
    <row r="28" spans="1:19" ht="15" thickBot="1" x14ac:dyDescent="0.35">
      <c r="A28" s="3" t="s">
        <v>39</v>
      </c>
      <c r="B28" s="39"/>
      <c r="C28" s="40"/>
      <c r="D28" s="41">
        <v>2</v>
      </c>
      <c r="E28" s="42"/>
      <c r="F28" s="43"/>
      <c r="G28" s="44">
        <v>2</v>
      </c>
      <c r="H28" s="45" t="s">
        <v>40</v>
      </c>
      <c r="J28" s="40"/>
      <c r="K28" s="41">
        <v>27</v>
      </c>
      <c r="L28" s="42"/>
      <c r="M28" s="43"/>
      <c r="N28" s="44">
        <v>30</v>
      </c>
      <c r="O28" s="45" t="s">
        <v>40</v>
      </c>
    </row>
    <row r="29" spans="1:19" x14ac:dyDescent="0.3">
      <c r="A29" s="3"/>
      <c r="B29" s="26"/>
      <c r="C29" s="35"/>
      <c r="G29" s="46"/>
      <c r="H29" s="35"/>
      <c r="J29" s="35"/>
      <c r="N29" s="46"/>
      <c r="O29" s="35"/>
    </row>
    <row r="30" spans="1:19" ht="15.75" x14ac:dyDescent="0.3">
      <c r="A30" s="30" t="s">
        <v>41</v>
      </c>
      <c r="B30" s="30" t="s">
        <v>113</v>
      </c>
      <c r="D30" s="46" t="s">
        <v>42</v>
      </c>
      <c r="E30" s="47">
        <v>47.704000000000001</v>
      </c>
      <c r="G30" s="1" t="s">
        <v>43</v>
      </c>
      <c r="H30" s="48">
        <v>0.1</v>
      </c>
      <c r="K30" s="46" t="s">
        <v>42</v>
      </c>
      <c r="L30" s="47">
        <v>48</v>
      </c>
      <c r="N30" s="1" t="s">
        <v>43</v>
      </c>
      <c r="O30" s="48">
        <v>0</v>
      </c>
      <c r="P30"/>
      <c r="Q30"/>
      <c r="R30"/>
      <c r="S30"/>
    </row>
    <row r="31" spans="1:19" ht="15.75" x14ac:dyDescent="0.3">
      <c r="A31" s="3"/>
      <c r="B31" s="3"/>
      <c r="C31" s="3"/>
      <c r="D31" s="49" t="s">
        <v>44</v>
      </c>
      <c r="E31" s="47">
        <f>+H30*E30</f>
        <v>4.7704000000000004</v>
      </c>
      <c r="H31" s="48"/>
      <c r="I31" s="35"/>
      <c r="J31" s="3"/>
      <c r="K31" s="49" t="s">
        <v>44</v>
      </c>
      <c r="L31" s="47">
        <f>+O30*L30</f>
        <v>0</v>
      </c>
      <c r="O31" s="48"/>
      <c r="P31"/>
      <c r="Q31"/>
      <c r="R31"/>
      <c r="S31"/>
    </row>
    <row r="32" spans="1:19" ht="15.75" x14ac:dyDescent="0.3">
      <c r="D32" s="49" t="s">
        <v>45</v>
      </c>
      <c r="E32" s="50">
        <f>+E30-E31</f>
        <v>42.933599999999998</v>
      </c>
      <c r="I32" s="35"/>
      <c r="K32" s="49" t="s">
        <v>45</v>
      </c>
      <c r="L32" s="50">
        <f>+L30-L31</f>
        <v>48</v>
      </c>
      <c r="P32"/>
      <c r="Q32"/>
      <c r="R32"/>
      <c r="S32"/>
    </row>
    <row r="33" spans="1:19" ht="15.75" x14ac:dyDescent="0.3">
      <c r="E33" s="26" t="s">
        <v>46</v>
      </c>
      <c r="F33" s="26" t="s">
        <v>47</v>
      </c>
      <c r="G33" s="26" t="s">
        <v>47</v>
      </c>
      <c r="H33" s="26" t="s">
        <v>47</v>
      </c>
      <c r="I33" s="35"/>
      <c r="L33" s="26" t="s">
        <v>46</v>
      </c>
      <c r="M33" s="26" t="s">
        <v>47</v>
      </c>
      <c r="N33" s="26" t="s">
        <v>47</v>
      </c>
      <c r="O33" s="26" t="s">
        <v>47</v>
      </c>
      <c r="P33"/>
      <c r="Q33"/>
      <c r="R33"/>
      <c r="S33"/>
    </row>
    <row r="34" spans="1:19" ht="15.75" x14ac:dyDescent="0.3">
      <c r="D34" s="46" t="s">
        <v>48</v>
      </c>
      <c r="E34" s="51">
        <f>+E32</f>
        <v>42.933599999999998</v>
      </c>
      <c r="F34" s="51">
        <v>0</v>
      </c>
      <c r="G34" s="51">
        <v>0</v>
      </c>
      <c r="H34" s="51">
        <v>0</v>
      </c>
      <c r="K34" s="46" t="s">
        <v>48</v>
      </c>
      <c r="L34" s="51">
        <f>+L32</f>
        <v>48</v>
      </c>
      <c r="M34" s="51">
        <v>0</v>
      </c>
      <c r="N34" s="51">
        <v>0</v>
      </c>
      <c r="O34" s="51">
        <v>0</v>
      </c>
      <c r="P34"/>
      <c r="Q34"/>
      <c r="R34"/>
      <c r="S34"/>
    </row>
    <row r="35" spans="1:19" ht="15.75" x14ac:dyDescent="0.3">
      <c r="D35" s="46" t="s">
        <v>49</v>
      </c>
      <c r="E35" s="51">
        <f>+E34*1.1</f>
        <v>47.226960000000005</v>
      </c>
      <c r="F35" s="51">
        <v>0</v>
      </c>
      <c r="G35" s="51">
        <v>0</v>
      </c>
      <c r="H35" s="51">
        <v>0</v>
      </c>
      <c r="K35" s="46" t="s">
        <v>49</v>
      </c>
      <c r="L35" s="51">
        <f>+L34*1.1</f>
        <v>52.800000000000004</v>
      </c>
      <c r="M35" s="51">
        <v>0</v>
      </c>
      <c r="N35" s="51">
        <v>0</v>
      </c>
      <c r="O35" s="51">
        <v>0</v>
      </c>
      <c r="P35"/>
      <c r="Q35"/>
      <c r="R35"/>
      <c r="S35"/>
    </row>
    <row r="36" spans="1:19" ht="16.5" thickBot="1" x14ac:dyDescent="0.35">
      <c r="A36" s="3"/>
      <c r="G36" s="46"/>
      <c r="N36" s="46"/>
      <c r="P36"/>
      <c r="Q36"/>
      <c r="R36"/>
      <c r="S36"/>
    </row>
    <row r="37" spans="1:19" ht="15.75" x14ac:dyDescent="0.3">
      <c r="A37" s="3"/>
      <c r="B37" s="26"/>
      <c r="C37" s="35"/>
      <c r="E37" s="12" t="s">
        <v>50</v>
      </c>
      <c r="F37" s="13" t="s">
        <v>51</v>
      </c>
      <c r="G37" s="13"/>
      <c r="H37" s="14"/>
      <c r="J37" s="3"/>
      <c r="K37" s="26"/>
      <c r="L37" s="35"/>
      <c r="N37" s="12" t="s">
        <v>50</v>
      </c>
      <c r="O37" s="13" t="s">
        <v>51</v>
      </c>
      <c r="P37" s="13"/>
      <c r="Q37" s="14"/>
      <c r="R37"/>
    </row>
    <row r="38" spans="1:19" ht="16.5" thickBot="1" x14ac:dyDescent="0.35">
      <c r="A38" s="4" t="s">
        <v>52</v>
      </c>
      <c r="C38" s="52">
        <v>2</v>
      </c>
      <c r="D38" s="53" t="s">
        <v>53</v>
      </c>
      <c r="E38" s="25"/>
      <c r="F38" s="15" t="s">
        <v>54</v>
      </c>
      <c r="G38" s="15"/>
      <c r="H38" s="16"/>
      <c r="J38" s="4" t="s">
        <v>52</v>
      </c>
      <c r="L38" s="52">
        <v>27</v>
      </c>
      <c r="M38" s="53" t="s">
        <v>53</v>
      </c>
      <c r="N38" s="25"/>
      <c r="O38" s="15" t="s">
        <v>54</v>
      </c>
      <c r="P38" s="15"/>
      <c r="Q38" s="16"/>
      <c r="R38"/>
    </row>
    <row r="39" spans="1:19" ht="15.75" x14ac:dyDescent="0.3">
      <c r="A39" s="4"/>
      <c r="C39" s="26"/>
      <c r="D39" s="1" t="s">
        <v>55</v>
      </c>
      <c r="E39" s="3"/>
      <c r="F39" s="3"/>
      <c r="J39" s="4"/>
      <c r="L39" s="26"/>
      <c r="M39" s="1" t="s">
        <v>55</v>
      </c>
      <c r="N39" s="3"/>
      <c r="O39" s="3"/>
      <c r="R39"/>
    </row>
    <row r="40" spans="1:19" ht="15.75" x14ac:dyDescent="0.3">
      <c r="A40" s="4" t="s">
        <v>56</v>
      </c>
      <c r="B40" s="5"/>
      <c r="C40" s="54">
        <f>+B48/F17</f>
        <v>20</v>
      </c>
      <c r="D40" s="29">
        <v>20</v>
      </c>
      <c r="F40" s="49" t="s">
        <v>57</v>
      </c>
      <c r="G40" s="28">
        <v>1</v>
      </c>
      <c r="H40" s="3"/>
      <c r="J40" s="4" t="s">
        <v>56</v>
      </c>
      <c r="K40" s="5"/>
      <c r="L40" s="54">
        <f>+L46</f>
        <v>100</v>
      </c>
      <c r="M40" s="29">
        <v>20</v>
      </c>
      <c r="O40" s="49" t="s">
        <v>58</v>
      </c>
      <c r="P40" s="55">
        <f>+L42*L34</f>
        <v>213.33333333333334</v>
      </c>
      <c r="Q40" s="3"/>
      <c r="R40"/>
    </row>
    <row r="41" spans="1:19" ht="15.75" x14ac:dyDescent="0.3">
      <c r="A41" s="4" t="s">
        <v>59</v>
      </c>
      <c r="C41" s="39">
        <f>+C40+D40</f>
        <v>40</v>
      </c>
      <c r="F41" s="49" t="s">
        <v>60</v>
      </c>
      <c r="G41" s="28">
        <v>1</v>
      </c>
      <c r="H41" s="3"/>
      <c r="J41" s="4" t="s">
        <v>59</v>
      </c>
      <c r="L41" s="39">
        <f>+L40+M40</f>
        <v>120</v>
      </c>
      <c r="O41" s="49" t="s">
        <v>61</v>
      </c>
      <c r="P41" s="55">
        <f>+L42*L35</f>
        <v>234.66666666666669</v>
      </c>
      <c r="Q41" s="3"/>
      <c r="R41"/>
    </row>
    <row r="42" spans="1:19" ht="15.75" x14ac:dyDescent="0.3">
      <c r="A42" s="4" t="s">
        <v>62</v>
      </c>
      <c r="C42" s="39">
        <f>+C41/C38</f>
        <v>20</v>
      </c>
      <c r="F42" s="49" t="s">
        <v>63</v>
      </c>
      <c r="G42" s="28"/>
      <c r="H42" s="3"/>
      <c r="J42" s="4" t="s">
        <v>62</v>
      </c>
      <c r="L42" s="39">
        <f>+L41/L38</f>
        <v>4.4444444444444446</v>
      </c>
      <c r="O42" s="49" t="s">
        <v>63</v>
      </c>
      <c r="P42" s="28"/>
      <c r="Q42" s="3"/>
      <c r="R42"/>
    </row>
    <row r="43" spans="1:19" ht="15.75" x14ac:dyDescent="0.3">
      <c r="A43" s="4"/>
      <c r="C43" s="26"/>
      <c r="F43" s="46" t="s">
        <v>64</v>
      </c>
      <c r="G43" s="28">
        <f>+C40/1000</f>
        <v>0.02</v>
      </c>
      <c r="H43" s="3"/>
      <c r="J43" s="4"/>
      <c r="L43" s="26"/>
      <c r="O43" s="46" t="s">
        <v>64</v>
      </c>
      <c r="P43" s="28">
        <f>+L40/1000</f>
        <v>0.1</v>
      </c>
      <c r="Q43" s="3"/>
      <c r="R43"/>
    </row>
    <row r="44" spans="1:19" ht="15.75" x14ac:dyDescent="0.3">
      <c r="A44" s="4"/>
      <c r="C44" s="56"/>
      <c r="F44" s="49" t="s">
        <v>65</v>
      </c>
      <c r="G44" s="57">
        <f>+C41*F17</f>
        <v>20</v>
      </c>
      <c r="H44" s="3"/>
      <c r="J44" s="4"/>
      <c r="L44" s="56"/>
      <c r="O44" s="49" t="s">
        <v>65</v>
      </c>
      <c r="P44" s="57">
        <f>+L41*O17</f>
        <v>0</v>
      </c>
      <c r="Q44" s="3"/>
      <c r="R44"/>
    </row>
    <row r="45" spans="1:19" ht="15.75" x14ac:dyDescent="0.3">
      <c r="A45" s="4"/>
      <c r="C45" s="26"/>
      <c r="E45" s="49"/>
      <c r="F45" s="49"/>
      <c r="G45" s="35"/>
      <c r="I45" s="3"/>
      <c r="J45" s="4"/>
      <c r="L45" s="26"/>
      <c r="N45" s="49"/>
      <c r="O45" s="49"/>
      <c r="P45" s="35"/>
      <c r="R45"/>
    </row>
    <row r="46" spans="1:19" ht="15.75" x14ac:dyDescent="0.3">
      <c r="A46" s="4" t="s">
        <v>66</v>
      </c>
      <c r="C46" s="30">
        <f>+C42*C38</f>
        <v>40</v>
      </c>
      <c r="F46" s="49"/>
      <c r="G46" s="35"/>
      <c r="H46" s="3"/>
      <c r="J46" s="4" t="s">
        <v>66</v>
      </c>
      <c r="L46" s="30">
        <v>100</v>
      </c>
      <c r="O46" s="49"/>
      <c r="P46" s="35"/>
      <c r="Q46" s="3"/>
      <c r="R46"/>
    </row>
    <row r="47" spans="1:19" ht="16.5" thickBot="1" x14ac:dyDescent="0.35">
      <c r="A47" s="3"/>
      <c r="B47" s="3"/>
      <c r="C47" s="3"/>
      <c r="D47" s="3"/>
      <c r="E47" s="3"/>
      <c r="H47" s="3"/>
      <c r="J47" s="5" t="s">
        <v>67</v>
      </c>
      <c r="R47"/>
    </row>
    <row r="48" spans="1:19" x14ac:dyDescent="0.3">
      <c r="A48" s="4" t="s">
        <v>68</v>
      </c>
      <c r="B48" s="26">
        <v>10</v>
      </c>
      <c r="C48" s="58"/>
      <c r="D48" s="30" t="s">
        <v>69</v>
      </c>
      <c r="E48" s="30" t="s">
        <v>70</v>
      </c>
      <c r="F48" s="30" t="s">
        <v>71</v>
      </c>
      <c r="G48" s="30" t="s">
        <v>72</v>
      </c>
      <c r="H48" s="30" t="s">
        <v>73</v>
      </c>
      <c r="J48" s="12"/>
      <c r="K48" s="13" t="s">
        <v>74</v>
      </c>
      <c r="L48" s="13"/>
      <c r="M48" s="13"/>
      <c r="N48" s="13"/>
      <c r="O48" s="13"/>
      <c r="P48" s="13"/>
      <c r="Q48" s="13"/>
      <c r="R48" s="14"/>
    </row>
    <row r="49" spans="1:23" x14ac:dyDescent="0.3">
      <c r="A49" s="59" t="s">
        <v>75</v>
      </c>
      <c r="B49" s="60"/>
      <c r="C49" s="3"/>
      <c r="D49" s="26">
        <v>2</v>
      </c>
      <c r="E49" s="26">
        <v>1</v>
      </c>
      <c r="F49" s="26" t="s">
        <v>76</v>
      </c>
      <c r="G49" s="35">
        <v>285</v>
      </c>
      <c r="H49" s="35">
        <f>+(D49*E49)*G49</f>
        <v>570</v>
      </c>
      <c r="J49" s="7"/>
      <c r="K49" s="22">
        <f>+F16</f>
        <v>46.8</v>
      </c>
      <c r="L49" s="22">
        <f>+H16</f>
        <v>50</v>
      </c>
      <c r="M49" s="8" t="s">
        <v>77</v>
      </c>
      <c r="N49" s="22" t="s">
        <v>78</v>
      </c>
      <c r="O49" s="8" t="s">
        <v>79</v>
      </c>
      <c r="P49" s="8" t="s">
        <v>80</v>
      </c>
      <c r="Q49" s="8"/>
      <c r="R49" s="9"/>
    </row>
    <row r="50" spans="1:23" x14ac:dyDescent="0.3">
      <c r="A50" s="60" t="s">
        <v>81</v>
      </c>
      <c r="B50" s="61">
        <f>+E34*C42</f>
        <v>858.67200000000003</v>
      </c>
      <c r="C50" s="3"/>
      <c r="D50" s="26">
        <v>2</v>
      </c>
      <c r="E50" s="26">
        <v>1</v>
      </c>
      <c r="F50" s="26" t="s">
        <v>82</v>
      </c>
      <c r="G50" s="35">
        <v>145</v>
      </c>
      <c r="H50" s="35">
        <f>+(D50*E50)*G50</f>
        <v>290</v>
      </c>
      <c r="J50" s="7"/>
      <c r="K50" s="22">
        <f>0.468*0.5*C41</f>
        <v>9.3600000000000012</v>
      </c>
      <c r="L50" s="62">
        <v>3.4</v>
      </c>
      <c r="M50" s="22">
        <f>+K50*L50</f>
        <v>31.824000000000002</v>
      </c>
      <c r="N50" s="62">
        <v>0</v>
      </c>
      <c r="O50" s="62">
        <f>+M50+N50</f>
        <v>31.824000000000002</v>
      </c>
      <c r="P50" s="24" t="s">
        <v>83</v>
      </c>
      <c r="Q50" s="8"/>
      <c r="R50" s="9"/>
    </row>
    <row r="51" spans="1:23" x14ac:dyDescent="0.3">
      <c r="A51" s="60" t="s">
        <v>84</v>
      </c>
      <c r="B51" s="61">
        <f>+H61</f>
        <v>1460</v>
      </c>
      <c r="C51" s="3"/>
      <c r="D51" s="26">
        <v>0</v>
      </c>
      <c r="E51" s="26">
        <v>0</v>
      </c>
      <c r="F51" s="26" t="s">
        <v>85</v>
      </c>
      <c r="G51" s="35">
        <v>0.8</v>
      </c>
      <c r="H51" s="35">
        <f>+(D51*E51)*G51</f>
        <v>0</v>
      </c>
      <c r="J51" s="7"/>
      <c r="K51" s="8"/>
      <c r="L51" s="24"/>
      <c r="M51" s="8"/>
      <c r="N51" s="22"/>
      <c r="O51" s="62">
        <f>+O50/8</f>
        <v>3.9780000000000002</v>
      </c>
      <c r="P51" s="8"/>
      <c r="Q51" s="8"/>
      <c r="R51" s="9"/>
    </row>
    <row r="52" spans="1:23" ht="16.5" x14ac:dyDescent="0.3">
      <c r="A52" s="60" t="s">
        <v>86</v>
      </c>
      <c r="B52" s="61">
        <v>0</v>
      </c>
      <c r="C52" s="3"/>
      <c r="D52" s="26">
        <v>0</v>
      </c>
      <c r="E52" s="26">
        <v>0</v>
      </c>
      <c r="F52" s="26" t="s">
        <v>87</v>
      </c>
      <c r="G52" s="35">
        <v>3</v>
      </c>
      <c r="H52" s="35">
        <f>+G52*E52*D52</f>
        <v>0</v>
      </c>
      <c r="I52" s="63"/>
      <c r="J52" s="7"/>
      <c r="K52" s="22">
        <f>+K49</f>
        <v>46.8</v>
      </c>
      <c r="L52" s="62">
        <f>+L49</f>
        <v>50</v>
      </c>
      <c r="M52" s="22"/>
      <c r="N52" s="62"/>
      <c r="O52" s="62"/>
      <c r="P52" s="24"/>
      <c r="Q52" s="8"/>
      <c r="R52" s="9"/>
    </row>
    <row r="53" spans="1:23" x14ac:dyDescent="0.3">
      <c r="A53" s="64" t="s">
        <v>88</v>
      </c>
      <c r="B53" s="61">
        <v>50</v>
      </c>
      <c r="C53" s="3"/>
      <c r="D53" s="26">
        <v>1</v>
      </c>
      <c r="E53" s="26">
        <v>1</v>
      </c>
      <c r="F53" s="26" t="s">
        <v>89</v>
      </c>
      <c r="G53" s="35">
        <v>50</v>
      </c>
      <c r="H53" s="35">
        <f t="shared" ref="H53:H56" si="0">+(D53*E53)*G53</f>
        <v>50</v>
      </c>
      <c r="I53" s="35">
        <f>+B74/100</f>
        <v>38.342058666666667</v>
      </c>
      <c r="J53" s="7"/>
      <c r="K53" s="22">
        <f>0.36*0.7*C41</f>
        <v>10.08</v>
      </c>
      <c r="L53" s="62">
        <v>2.4</v>
      </c>
      <c r="M53" s="22">
        <f>+K53*L53</f>
        <v>24.192</v>
      </c>
      <c r="N53" s="62">
        <v>360</v>
      </c>
      <c r="O53" s="62">
        <f>+M53+N53</f>
        <v>384.19200000000001</v>
      </c>
      <c r="P53" s="24" t="s">
        <v>90</v>
      </c>
      <c r="Q53" s="8"/>
      <c r="R53" s="9"/>
    </row>
    <row r="54" spans="1:23" x14ac:dyDescent="0.3">
      <c r="A54" s="64" t="s">
        <v>91</v>
      </c>
      <c r="B54" s="61">
        <f>+P40</f>
        <v>213.33333333333334</v>
      </c>
      <c r="C54" s="3"/>
      <c r="D54" s="26">
        <v>1</v>
      </c>
      <c r="E54" s="26">
        <v>1</v>
      </c>
      <c r="F54" s="26" t="s">
        <v>92</v>
      </c>
      <c r="G54" s="35">
        <v>145</v>
      </c>
      <c r="H54" s="35">
        <f t="shared" si="0"/>
        <v>145</v>
      </c>
      <c r="J54" s="7"/>
      <c r="K54" s="8"/>
      <c r="L54" s="8"/>
      <c r="M54" s="8"/>
      <c r="N54" s="22"/>
      <c r="O54" s="62">
        <f>+O53/8</f>
        <v>48.024000000000001</v>
      </c>
      <c r="P54" s="8"/>
      <c r="Q54" s="8"/>
      <c r="R54" s="9"/>
    </row>
    <row r="55" spans="1:23" ht="15" thickBot="1" x14ac:dyDescent="0.35">
      <c r="A55" s="64" t="s">
        <v>93</v>
      </c>
      <c r="B55" s="61">
        <v>80</v>
      </c>
      <c r="D55" s="26">
        <v>1</v>
      </c>
      <c r="E55" s="26">
        <v>1</v>
      </c>
      <c r="F55" s="26" t="s">
        <v>94</v>
      </c>
      <c r="G55" s="35">
        <v>145</v>
      </c>
      <c r="H55" s="35">
        <f t="shared" si="0"/>
        <v>145</v>
      </c>
      <c r="J55" s="25"/>
      <c r="K55" s="15"/>
      <c r="L55" s="15"/>
      <c r="M55" s="15"/>
      <c r="N55" s="15"/>
      <c r="O55" s="15"/>
      <c r="P55" s="15"/>
      <c r="Q55" s="15"/>
      <c r="R55" s="16"/>
    </row>
    <row r="56" spans="1:23" x14ac:dyDescent="0.3">
      <c r="A56" s="64" t="s">
        <v>95</v>
      </c>
      <c r="B56" s="61">
        <v>180</v>
      </c>
      <c r="D56" s="26">
        <v>1</v>
      </c>
      <c r="E56" s="26">
        <f>+B48*1.3</f>
        <v>13</v>
      </c>
      <c r="F56" s="26" t="s">
        <v>96</v>
      </c>
      <c r="G56" s="35">
        <v>20</v>
      </c>
      <c r="H56" s="35">
        <f t="shared" si="0"/>
        <v>260</v>
      </c>
    </row>
    <row r="57" spans="1:23" ht="15.75" x14ac:dyDescent="0.3">
      <c r="A57" s="64"/>
      <c r="B57" s="64"/>
      <c r="D57" s="26">
        <v>0</v>
      </c>
      <c r="E57" s="26">
        <v>0</v>
      </c>
      <c r="F57" s="26" t="s">
        <v>97</v>
      </c>
      <c r="G57" s="35">
        <v>500</v>
      </c>
      <c r="H57" s="35">
        <f t="shared" ref="H57:H59" si="1">+G57*E57</f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</row>
    <row r="58" spans="1:23" ht="15.75" x14ac:dyDescent="0.3">
      <c r="A58" s="59" t="s">
        <v>98</v>
      </c>
      <c r="B58" s="65">
        <f>SUM(B50:B57)</f>
        <v>2842.0053333333335</v>
      </c>
      <c r="C58" s="3"/>
      <c r="D58" s="26">
        <v>0</v>
      </c>
      <c r="E58" s="26">
        <v>0</v>
      </c>
      <c r="F58" s="66" t="s">
        <v>99</v>
      </c>
      <c r="G58" s="35">
        <v>380</v>
      </c>
      <c r="H58" s="35">
        <f t="shared" si="1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</row>
    <row r="59" spans="1:23" ht="15.75" x14ac:dyDescent="0.3">
      <c r="A59" s="11"/>
      <c r="B59" s="67"/>
      <c r="C59" s="3"/>
      <c r="D59" s="26"/>
      <c r="E59" s="26"/>
      <c r="F59" s="3"/>
      <c r="G59" s="3"/>
      <c r="H59" s="35">
        <f t="shared" si="1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 ht="15.75" x14ac:dyDescent="0.3">
      <c r="A60" s="11"/>
      <c r="B60" s="37">
        <f>+B58/B48</f>
        <v>284.20053333333334</v>
      </c>
      <c r="C60" s="4" t="s">
        <v>100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 ht="15.75" x14ac:dyDescent="0.3">
      <c r="A61" s="3"/>
      <c r="B61" s="3"/>
      <c r="D61" s="3"/>
      <c r="E61" s="3"/>
      <c r="F61" s="3"/>
      <c r="G61" s="68" t="s">
        <v>101</v>
      </c>
      <c r="H61" s="35">
        <f>SUM(H49:H60)</f>
        <v>1460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 ht="15.75" x14ac:dyDescent="0.3">
      <c r="D62" s="3"/>
      <c r="E62" s="3"/>
      <c r="G62" s="5" t="s">
        <v>102</v>
      </c>
      <c r="H62" s="69">
        <v>1.5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 ht="15.75" x14ac:dyDescent="0.3">
      <c r="A63" s="4" t="s">
        <v>103</v>
      </c>
      <c r="B63" s="3"/>
      <c r="C63" s="3"/>
      <c r="E63" s="37"/>
      <c r="G63" s="1" t="s">
        <v>104</v>
      </c>
      <c r="H63" s="70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 ht="15.75" x14ac:dyDescent="0.3">
      <c r="A64" s="3"/>
      <c r="B64" s="4" t="s">
        <v>105</v>
      </c>
      <c r="C64" s="30" t="s">
        <v>106</v>
      </c>
      <c r="D64" s="3"/>
      <c r="E64" s="3"/>
      <c r="F64" s="3"/>
      <c r="G64" s="1" t="s">
        <v>104</v>
      </c>
      <c r="H64" s="70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 ht="15.75" x14ac:dyDescent="0.3">
      <c r="A65" s="59" t="s">
        <v>107</v>
      </c>
      <c r="B65" s="60"/>
      <c r="C65" s="3"/>
      <c r="D65" s="3"/>
      <c r="E65" s="3"/>
      <c r="F65" s="3"/>
      <c r="G65" s="1" t="s">
        <v>108</v>
      </c>
      <c r="H65" s="70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 ht="15.75" x14ac:dyDescent="0.3">
      <c r="A66" s="60" t="s">
        <v>81</v>
      </c>
      <c r="B66" s="61">
        <f>+E35*C42</f>
        <v>944.53920000000016</v>
      </c>
      <c r="C66" s="71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 ht="15.75" x14ac:dyDescent="0.3">
      <c r="A67" s="60" t="s">
        <v>84</v>
      </c>
      <c r="B67" s="61">
        <f>+H61*H62</f>
        <v>2190</v>
      </c>
      <c r="C67" s="71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 ht="15.75" x14ac:dyDescent="0.3">
      <c r="A68" s="60" t="str">
        <f>+A52</f>
        <v>Placa HS</v>
      </c>
      <c r="B68" s="61">
        <f>+B52*H62</f>
        <v>0</v>
      </c>
      <c r="C68" s="71"/>
      <c r="G68" s="72" t="s">
        <v>109</v>
      </c>
      <c r="H68" s="37">
        <f>+B60</f>
        <v>284.20053333333334</v>
      </c>
      <c r="I68" s="73">
        <f>+H68*B48</f>
        <v>2842.0053333333335</v>
      </c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 ht="15.75" x14ac:dyDescent="0.3">
      <c r="A69" s="60" t="str">
        <f>+A53</f>
        <v>listón</v>
      </c>
      <c r="B69" s="61">
        <f>+B53*H62</f>
        <v>75</v>
      </c>
      <c r="C69" s="71"/>
      <c r="G69" s="72" t="s">
        <v>110</v>
      </c>
      <c r="H69" s="37">
        <f>+C74</f>
        <v>383.42058666666668</v>
      </c>
      <c r="I69" s="73">
        <f>+H69*B48</f>
        <v>3834.2058666666667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 ht="16.5" thickBot="1" x14ac:dyDescent="0.35">
      <c r="A70" s="60" t="str">
        <f>+A54</f>
        <v>Caple Refuerzo</v>
      </c>
      <c r="B70" s="61">
        <f>+P41</f>
        <v>234.66666666666669</v>
      </c>
      <c r="C70" s="74"/>
      <c r="G70" s="75" t="s">
        <v>111</v>
      </c>
      <c r="H70" s="76">
        <f>+H69-H68</f>
        <v>99.22005333333334</v>
      </c>
      <c r="I70" s="73">
        <f>+I69-I68</f>
        <v>992.20053333333317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 ht="16.5" thickBot="1" x14ac:dyDescent="0.35">
      <c r="A71" s="60" t="str">
        <f>+A55</f>
        <v>Empaque</v>
      </c>
      <c r="B71" s="61">
        <f>+B55*H62</f>
        <v>120</v>
      </c>
      <c r="C71" s="74"/>
      <c r="G71" s="77" t="s">
        <v>112</v>
      </c>
      <c r="H71" s="76">
        <f>+I70</f>
        <v>992.20053333333317</v>
      </c>
      <c r="I71" s="78"/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 ht="15.75" x14ac:dyDescent="0.3">
      <c r="A72" s="60" t="str">
        <f>+A56</f>
        <v>Mensajeria</v>
      </c>
      <c r="B72" s="61">
        <f>+B56*H62</f>
        <v>270</v>
      </c>
      <c r="C72" s="74"/>
      <c r="H72" s="76"/>
      <c r="I72" s="78"/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 ht="15.75" x14ac:dyDescent="0.3">
      <c r="A73" s="60"/>
      <c r="B73" s="61"/>
      <c r="C73" s="74"/>
      <c r="H73" s="48"/>
      <c r="J73"/>
      <c r="K73"/>
      <c r="L73"/>
      <c r="M73"/>
      <c r="N73"/>
      <c r="O73"/>
      <c r="P73"/>
      <c r="Q73"/>
      <c r="R73"/>
      <c r="S73"/>
      <c r="T73"/>
      <c r="U73"/>
      <c r="V73"/>
      <c r="W73"/>
    </row>
    <row r="74" spans="1:23" ht="15.75" x14ac:dyDescent="0.3">
      <c r="A74" s="59" t="s">
        <v>98</v>
      </c>
      <c r="B74" s="65">
        <f>SUM(B65:B73)</f>
        <v>3834.2058666666667</v>
      </c>
      <c r="C74" s="76">
        <f>+B74/B48</f>
        <v>383.42058666666668</v>
      </c>
      <c r="D74" s="82"/>
      <c r="E74" s="82"/>
      <c r="F74" s="78"/>
      <c r="J74"/>
      <c r="K74"/>
      <c r="L74"/>
      <c r="M74"/>
      <c r="N74"/>
      <c r="O74"/>
      <c r="P74"/>
      <c r="Q74"/>
      <c r="R74"/>
      <c r="S74"/>
      <c r="T74"/>
      <c r="U74"/>
      <c r="V74"/>
      <c r="W74"/>
    </row>
    <row r="75" spans="1:23" ht="15.75" x14ac:dyDescent="0.3">
      <c r="D75" s="82"/>
      <c r="E75" s="82"/>
      <c r="J75"/>
      <c r="K75"/>
      <c r="L75"/>
      <c r="M75"/>
      <c r="N75"/>
      <c r="O75"/>
      <c r="P75"/>
      <c r="Q75"/>
      <c r="R75"/>
      <c r="S75"/>
      <c r="T75"/>
      <c r="U75"/>
      <c r="V75"/>
      <c r="W75"/>
    </row>
    <row r="76" spans="1:23" ht="15.75" x14ac:dyDescent="0.3">
      <c r="J76"/>
      <c r="K76"/>
      <c r="L76"/>
      <c r="M76"/>
      <c r="N76"/>
      <c r="O76"/>
      <c r="P76"/>
      <c r="Q76"/>
      <c r="R76"/>
      <c r="S76"/>
      <c r="T76"/>
      <c r="U76"/>
      <c r="V76"/>
      <c r="W76"/>
    </row>
    <row r="77" spans="1:23" ht="15.75" x14ac:dyDescent="0.3">
      <c r="A77" s="5"/>
      <c r="J77"/>
      <c r="K77"/>
      <c r="L77"/>
      <c r="M77"/>
      <c r="N77"/>
      <c r="O77"/>
      <c r="P77"/>
      <c r="Q77"/>
      <c r="R77"/>
      <c r="S77"/>
      <c r="T77"/>
      <c r="U77"/>
      <c r="V77"/>
      <c r="W77"/>
    </row>
    <row r="78" spans="1:23" ht="15.75" x14ac:dyDescent="0.3">
      <c r="B78" s="79"/>
      <c r="C78" s="80"/>
      <c r="J78"/>
      <c r="K78"/>
      <c r="L78"/>
      <c r="M78"/>
      <c r="N78"/>
      <c r="O78"/>
      <c r="P78"/>
      <c r="Q78"/>
      <c r="R78"/>
      <c r="S78"/>
      <c r="T78"/>
      <c r="U78"/>
      <c r="V78"/>
      <c r="W78"/>
    </row>
    <row r="82" spans="10:18" x14ac:dyDescent="0.3">
      <c r="J82" s="81"/>
    </row>
    <row r="88" spans="10:18" ht="16.5" x14ac:dyDescent="0.3">
      <c r="J88" s="63"/>
      <c r="K88" s="63"/>
      <c r="L88" s="63"/>
      <c r="M88" s="63"/>
      <c r="N88" s="63"/>
      <c r="O88" s="63"/>
      <c r="P88" s="63"/>
      <c r="Q88" s="63"/>
      <c r="R88" s="63"/>
    </row>
    <row r="89" spans="10:18" ht="16.5" x14ac:dyDescent="0.3">
      <c r="J89" s="63"/>
      <c r="K89" s="63"/>
      <c r="L89" s="63"/>
      <c r="M89" s="63"/>
      <c r="N89" s="63"/>
      <c r="O89" s="63"/>
      <c r="P89" s="63"/>
      <c r="Q89" s="63"/>
      <c r="R89" s="63"/>
    </row>
    <row r="90" spans="10:18" ht="16.5" x14ac:dyDescent="0.3">
      <c r="J90" s="63"/>
      <c r="K90" s="63"/>
      <c r="L90" s="63"/>
      <c r="M90" s="63"/>
      <c r="N90" s="63"/>
      <c r="O90" s="63"/>
      <c r="P90" s="63"/>
      <c r="Q90" s="63"/>
      <c r="R90" s="63"/>
    </row>
    <row r="91" spans="10:18" ht="16.5" x14ac:dyDescent="0.3">
      <c r="J91" s="63"/>
      <c r="K91" s="63"/>
      <c r="L91" s="63"/>
      <c r="M91" s="63"/>
      <c r="N91" s="63"/>
      <c r="O91" s="63"/>
      <c r="P91" s="63"/>
      <c r="Q91" s="63"/>
      <c r="R91" s="63"/>
    </row>
    <row r="92" spans="10:18" ht="16.5" x14ac:dyDescent="0.3">
      <c r="J92" s="63"/>
      <c r="K92" s="63"/>
      <c r="L92" s="63"/>
      <c r="M92" s="63"/>
      <c r="N92" s="63"/>
      <c r="O92" s="63"/>
      <c r="P92" s="63"/>
      <c r="Q92" s="63"/>
      <c r="R92" s="63"/>
    </row>
    <row r="93" spans="10:18" ht="16.5" x14ac:dyDescent="0.3">
      <c r="J93" s="63"/>
      <c r="K93" s="63"/>
      <c r="L93" s="63"/>
      <c r="M93" s="63"/>
      <c r="N93" s="63"/>
      <c r="O93" s="63"/>
      <c r="P93" s="63"/>
      <c r="Q93" s="63"/>
      <c r="R93" s="63"/>
    </row>
    <row r="94" spans="10:18" ht="16.5" x14ac:dyDescent="0.3">
      <c r="J94" s="63"/>
      <c r="K94" s="63"/>
      <c r="L94" s="63"/>
      <c r="M94" s="63"/>
      <c r="N94" s="63"/>
      <c r="O94" s="63"/>
      <c r="P94" s="63"/>
      <c r="Q94" s="63"/>
      <c r="R94" s="63"/>
    </row>
    <row r="95" spans="10:18" ht="16.5" x14ac:dyDescent="0.3">
      <c r="J95" s="63"/>
      <c r="K95" s="63"/>
      <c r="L95" s="63"/>
      <c r="M95" s="63"/>
      <c r="N95" s="63"/>
      <c r="O95" s="63"/>
      <c r="P95" s="63"/>
      <c r="Q95" s="63"/>
      <c r="R95" s="63"/>
    </row>
    <row r="96" spans="10:18" ht="16.5" x14ac:dyDescent="0.3">
      <c r="J96" s="63"/>
      <c r="K96" s="63"/>
      <c r="L96" s="63"/>
      <c r="M96" s="63"/>
      <c r="N96" s="63"/>
      <c r="O96" s="63"/>
      <c r="P96" s="63"/>
      <c r="Q96" s="63"/>
      <c r="R96" s="63"/>
    </row>
    <row r="97" spans="10:18" ht="16.5" x14ac:dyDescent="0.3">
      <c r="J97" s="63"/>
      <c r="K97" s="63"/>
      <c r="L97" s="63"/>
      <c r="M97" s="63"/>
      <c r="N97" s="63"/>
      <c r="O97" s="63"/>
      <c r="P97" s="63"/>
      <c r="Q97" s="63"/>
      <c r="R97" s="63"/>
    </row>
  </sheetData>
  <mergeCells count="2">
    <mergeCell ref="D74:E74"/>
    <mergeCell ref="D75:E75"/>
  </mergeCells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&amp;R&amp;A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Bolsa plike 20 ok</vt:lpstr>
      <vt:lpstr>Bolsa plike 50</vt:lpstr>
      <vt:lpstr>Bolsa plike 10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dcterms:created xsi:type="dcterms:W3CDTF">2017-06-26T16:09:34Z</dcterms:created>
  <dcterms:modified xsi:type="dcterms:W3CDTF">2017-07-04T21:53:25Z</dcterms:modified>
</cp:coreProperties>
</file>