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20" yWindow="1020" windowWidth="20115" windowHeight="8010" activeTab="1"/>
  </bookViews>
  <sheets>
    <sheet name="bolsas freixenet" sheetId="7" r:id="rId1"/>
    <sheet name="bolsas Costers" sheetId="6" r:id="rId2"/>
  </sheets>
  <calcPr calcId="145621"/>
</workbook>
</file>

<file path=xl/calcChain.xml><?xml version="1.0" encoding="utf-8"?>
<calcChain xmlns="http://schemas.openxmlformats.org/spreadsheetml/2006/main">
  <c r="C97" i="7" l="1"/>
  <c r="B54" i="7"/>
  <c r="B53" i="7"/>
  <c r="B52" i="7"/>
  <c r="G58" i="7"/>
  <c r="E80" i="7"/>
  <c r="H56" i="7"/>
  <c r="H57" i="7"/>
  <c r="B54" i="6"/>
  <c r="B52" i="6"/>
  <c r="C97" i="6"/>
  <c r="G58" i="6"/>
  <c r="E80" i="6"/>
  <c r="D101" i="7"/>
  <c r="D102" i="7" s="1"/>
  <c r="D94" i="7"/>
  <c r="C94" i="7"/>
  <c r="C93" i="7"/>
  <c r="B83" i="7"/>
  <c r="A83" i="7"/>
  <c r="C83" i="7" s="1"/>
  <c r="E83" i="7" s="1"/>
  <c r="A72" i="7"/>
  <c r="B71" i="7"/>
  <c r="A71" i="7"/>
  <c r="A70" i="7"/>
  <c r="A69" i="7"/>
  <c r="A68" i="7"/>
  <c r="H59" i="7"/>
  <c r="H55" i="7"/>
  <c r="H54" i="7"/>
  <c r="B70" i="7"/>
  <c r="H53" i="7"/>
  <c r="B69" i="7"/>
  <c r="E52" i="7"/>
  <c r="H52" i="7" s="1"/>
  <c r="B68" i="7"/>
  <c r="H51" i="7"/>
  <c r="H50" i="7"/>
  <c r="G49" i="7"/>
  <c r="H49" i="7" s="1"/>
  <c r="C40" i="7"/>
  <c r="G43" i="7" s="1"/>
  <c r="E31" i="7"/>
  <c r="E30" i="7"/>
  <c r="E32" i="7" s="1"/>
  <c r="E34" i="7" s="1"/>
  <c r="H25" i="7"/>
  <c r="F25" i="7"/>
  <c r="H16" i="7"/>
  <c r="E26" i="7" s="1"/>
  <c r="F16" i="7"/>
  <c r="A79" i="7" s="1"/>
  <c r="A82" i="7" s="1"/>
  <c r="E35" i="7" l="1"/>
  <c r="F26" i="7"/>
  <c r="F27" i="7" s="1"/>
  <c r="E27" i="7"/>
  <c r="B79" i="7"/>
  <c r="B82" i="7" s="1"/>
  <c r="C101" i="7"/>
  <c r="C26" i="7"/>
  <c r="C41" i="7"/>
  <c r="D94" i="6"/>
  <c r="C27" i="7" l="1"/>
  <c r="H26" i="7"/>
  <c r="H27" i="7" s="1"/>
  <c r="A80" i="7"/>
  <c r="C80" i="7" s="1"/>
  <c r="H58" i="7" s="1"/>
  <c r="H61" i="7" s="1"/>
  <c r="G44" i="7"/>
  <c r="C42" i="7"/>
  <c r="B56" i="7"/>
  <c r="B72" i="7" s="1"/>
  <c r="C102" i="7"/>
  <c r="D101" i="6"/>
  <c r="D102" i="6" s="1"/>
  <c r="C93" i="6"/>
  <c r="B67" i="7" l="1"/>
  <c r="B51" i="7"/>
  <c r="C46" i="7"/>
  <c r="B50" i="7"/>
  <c r="B66" i="7"/>
  <c r="B74" i="7" s="1"/>
  <c r="C94" i="6"/>
  <c r="C101" i="6"/>
  <c r="B58" i="7" l="1"/>
  <c r="B60" i="7" s="1"/>
  <c r="H70" i="7" s="1"/>
  <c r="I70" i="7" s="1"/>
  <c r="D65" i="7"/>
  <c r="C74" i="7"/>
  <c r="I73" i="7"/>
  <c r="E63" i="7"/>
  <c r="B56" i="6"/>
  <c r="B72" i="6" s="1"/>
  <c r="C102" i="6"/>
  <c r="B79" i="6"/>
  <c r="B82" i="6" s="1"/>
  <c r="A79" i="6"/>
  <c r="A82" i="6" s="1"/>
  <c r="B83" i="6"/>
  <c r="A83" i="6"/>
  <c r="C83" i="6" s="1"/>
  <c r="E83" i="6" s="1"/>
  <c r="H71" i="7" l="1"/>
  <c r="H72" i="7" s="1"/>
  <c r="I72" i="7" s="1"/>
  <c r="I71" i="7"/>
  <c r="G49" i="6"/>
  <c r="E30" i="6"/>
  <c r="H16" i="6"/>
  <c r="F16" i="6"/>
  <c r="A72" i="6" l="1"/>
  <c r="B71" i="6"/>
  <c r="A71" i="6"/>
  <c r="A70" i="6"/>
  <c r="A69" i="6"/>
  <c r="B68" i="6"/>
  <c r="A68" i="6"/>
  <c r="H59" i="6"/>
  <c r="H57" i="6"/>
  <c r="H56" i="6"/>
  <c r="G55" i="6"/>
  <c r="H55" i="6" s="1"/>
  <c r="H54" i="6"/>
  <c r="B70" i="6"/>
  <c r="H53" i="6"/>
  <c r="E52" i="6"/>
  <c r="H52" i="6" s="1"/>
  <c r="H51" i="6"/>
  <c r="H50" i="6"/>
  <c r="H49" i="6"/>
  <c r="C40" i="6"/>
  <c r="G43" i="6" s="1"/>
  <c r="E31" i="6"/>
  <c r="E32" i="6" s="1"/>
  <c r="E34" i="6" s="1"/>
  <c r="H25" i="6"/>
  <c r="F25" i="6"/>
  <c r="B69" i="6"/>
  <c r="C26" i="6"/>
  <c r="C41" i="6" l="1"/>
  <c r="C27" i="6"/>
  <c r="H26" i="6"/>
  <c r="H27" i="6"/>
  <c r="E35" i="6"/>
  <c r="E26" i="6"/>
  <c r="G44" i="6" l="1"/>
  <c r="A80" i="6"/>
  <c r="C80" i="6" s="1"/>
  <c r="H58" i="6" s="1"/>
  <c r="H61" i="6" s="1"/>
  <c r="B51" i="6" s="1"/>
  <c r="C42" i="6"/>
  <c r="C46" i="6" s="1"/>
  <c r="F26" i="6"/>
  <c r="F27" i="6" s="1"/>
  <c r="E27" i="6"/>
  <c r="B67" i="6" l="1"/>
  <c r="B50" i="6"/>
  <c r="B66" i="6"/>
  <c r="B58" i="6"/>
  <c r="B60" i="6" s="1"/>
  <c r="H70" i="6" s="1"/>
  <c r="I70" i="6" s="1"/>
  <c r="B74" i="6"/>
  <c r="D65" i="6" s="1"/>
  <c r="E63" i="6" l="1"/>
  <c r="C74" i="6"/>
  <c r="I73" i="6"/>
  <c r="H71" i="6" l="1"/>
  <c r="H72" i="6" s="1"/>
  <c r="I72" i="6" s="1"/>
  <c r="I71" i="6"/>
</calcChain>
</file>

<file path=xl/sharedStrings.xml><?xml version="1.0" encoding="utf-8"?>
<sst xmlns="http://schemas.openxmlformats.org/spreadsheetml/2006/main" count="286" uniqueCount="132">
  <si>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</si>
  <si>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</si>
  <si>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</si>
  <si>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</si>
  <si>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</si>
  <si>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</si>
  <si>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</si>
  <si>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</si>
  <si>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</si>
  <si>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</si>
  <si>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X</t>
  </si>
  <si>
    <t>por tamaño</t>
  </si>
  <si>
    <t>con asa de listón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</si>
  <si>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</si>
  <si>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</si>
  <si>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</si>
  <si>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</si>
  <si>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</si>
  <si>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</si>
  <si>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</si>
  <si>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</si>
  <si>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</si>
  <si>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</si>
  <si>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</si>
  <si>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</si>
  <si>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</si>
  <si>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</si>
  <si>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</si>
  <si>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</si>
  <si>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</si>
  <si>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</si>
  <si>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</si>
  <si>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</si>
  <si>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</si>
  <si>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</si>
  <si>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</si>
  <si>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</si>
  <si>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</si>
  <si>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</si>
  <si>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</si>
  <si>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</si>
  <si>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</si>
  <si>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</si>
  <si>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</si>
  <si>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</si>
  <si>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</si>
  <si>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</si>
  <si>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</si>
  <si>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</si>
  <si>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</si>
  <si>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</si>
  <si>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</si>
  <si>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</si>
  <si>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</si>
  <si>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</si>
  <si>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Tinta F</t>
  </si>
  <si>
    <t>pegado</t>
  </si>
  <si>
    <t>arreglo suaje</t>
  </si>
  <si>
    <t>Remaches</t>
  </si>
  <si>
    <t>75 millar</t>
  </si>
  <si>
    <t>suajado</t>
  </si>
  <si>
    <t>Mensajeria</t>
  </si>
  <si>
    <t>Listón</t>
  </si>
  <si>
    <t xml:space="preserve">Colocar liston 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</si>
  <si>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</si>
  <si>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</si>
  <si>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</si>
  <si>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</si>
  <si>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</si>
  <si>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</si>
  <si>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</si>
  <si>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</si>
  <si>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</si>
  <si>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</si>
  <si>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</si>
  <si>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</si>
  <si>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</si>
  <si>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</si>
  <si>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*</t>
  </si>
  <si>
    <t>Vintage</t>
  </si>
  <si>
    <t xml:space="preserve">Bolsa </t>
  </si>
  <si>
    <t>Serigrafía F</t>
  </si>
  <si>
    <t>Prueba de colo</t>
  </si>
  <si>
    <t>LUMEN</t>
  </si>
  <si>
    <t>Ganancia 2.5 %</t>
  </si>
  <si>
    <t>tamaño 9 X 34 X  9 cm.</t>
  </si>
  <si>
    <t>papel couche 250 grs.</t>
  </si>
  <si>
    <t xml:space="preserve">Couche </t>
  </si>
  <si>
    <t>Blanco Mate</t>
  </si>
  <si>
    <t>150 gr.</t>
  </si>
  <si>
    <t>Tinta V</t>
  </si>
  <si>
    <t>Corte</t>
  </si>
  <si>
    <t>LAMINADO + UV + EMPALME</t>
  </si>
  <si>
    <t>area + cantidad de hojas</t>
  </si>
  <si>
    <t>Area</t>
  </si>
  <si>
    <t>arreglo</t>
  </si>
  <si>
    <t>total a pagar</t>
  </si>
  <si>
    <t xml:space="preserve">laminado mate </t>
  </si>
  <si>
    <t xml:space="preserve">minimo </t>
  </si>
  <si>
    <t>Empalme</t>
  </si>
  <si>
    <t>Partes Adicionales</t>
  </si>
  <si>
    <t xml:space="preserve">Producto </t>
  </si>
  <si>
    <t>Asa Listón</t>
  </si>
  <si>
    <t xml:space="preserve">Material </t>
  </si>
  <si>
    <t>Popotillo negro con apresto ancho 3(1.5 cm)</t>
  </si>
  <si>
    <t>Negro</t>
  </si>
  <si>
    <t>Tamaño Final</t>
  </si>
  <si>
    <t>cm</t>
  </si>
  <si>
    <t xml:space="preserve">Presentación </t>
  </si>
  <si>
    <t>Cantidad a comprar</t>
  </si>
  <si>
    <t xml:space="preserve">Precio por pza. </t>
  </si>
  <si>
    <t>Precio por Paquete</t>
  </si>
  <si>
    <t>mt</t>
  </si>
  <si>
    <t>Importe de la compra</t>
  </si>
  <si>
    <t>Suajado</t>
  </si>
  <si>
    <t>Colocado</t>
  </si>
  <si>
    <t>Maquila Armado</t>
  </si>
  <si>
    <t>TT Costo</t>
  </si>
  <si>
    <t>Unitario</t>
  </si>
  <si>
    <t>TT Utilidad</t>
  </si>
  <si>
    <t>cm. (1 rollo)</t>
  </si>
  <si>
    <t xml:space="preserve">impresa a 1 X 0 tintas  offset + </t>
  </si>
  <si>
    <t xml:space="preserve">1 tinta serigrafía + </t>
  </si>
  <si>
    <t>laminado mate 1 cara + ojillo metalico</t>
  </si>
  <si>
    <t>Priorat Costers, Feixenet</t>
  </si>
  <si>
    <t>26 de mayo de 2017.</t>
  </si>
  <si>
    <t xml:space="preserve">Fondo </t>
  </si>
  <si>
    <t>Feixenet</t>
  </si>
  <si>
    <t xml:space="preserve">1 hot stamping + </t>
  </si>
  <si>
    <t>HS 1 cara</t>
  </si>
  <si>
    <t>Arreglo HS</t>
  </si>
  <si>
    <t>Placa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</si>
</sst>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theme="0"/>
      <name val="Century Gothic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12" applyNumberFormat="0" applyAlignment="0" applyProtection="0"/>
    <xf numFmtId="0" fontId="14" fillId="5" borderId="13" applyNumberFormat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7" borderId="17" applyNumberFormat="0" applyFont="0" applyAlignment="0" applyProtection="0"/>
    <xf numFmtId="44" fontId="20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44" fontId="2" fillId="0" borderId="0" xfId="1" applyFont="1" applyAlignment="1">
      <alignment horizontal="center"/>
    </xf>
    <xf numFmtId="44" fontId="22" fillId="0" borderId="5" xfId="13" applyFont="1" applyFill="1" applyBorder="1" applyAlignment="1">
      <alignment vertical="center"/>
    </xf>
    <xf numFmtId="44" fontId="6" fillId="0" borderId="5" xfId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4" fontId="2" fillId="0" borderId="5" xfId="1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2" fillId="0" borderId="18" xfId="0" applyFont="1" applyBorder="1" applyAlignment="1">
      <alignment horizontal="left"/>
    </xf>
    <xf numFmtId="1" fontId="2" fillId="0" borderId="19" xfId="0" applyNumberFormat="1" applyFont="1" applyBorder="1" applyAlignment="1">
      <alignment horizontal="center"/>
    </xf>
    <xf numFmtId="44" fontId="2" fillId="0" borderId="18" xfId="1" applyFont="1" applyBorder="1" applyAlignment="1">
      <alignment horizontal="left"/>
    </xf>
    <xf numFmtId="0" fontId="6" fillId="0" borderId="19" xfId="0" applyFont="1" applyBorder="1"/>
    <xf numFmtId="44" fontId="2" fillId="0" borderId="0" xfId="1" applyFont="1"/>
    <xf numFmtId="44" fontId="2" fillId="0" borderId="18" xfId="0" applyNumberFormat="1" applyFont="1" applyBorder="1"/>
    <xf numFmtId="44" fontId="2" fillId="0" borderId="19" xfId="1" applyFont="1" applyBorder="1" applyAlignment="1">
      <alignment horizontal="right"/>
    </xf>
    <xf numFmtId="44" fontId="6" fillId="0" borderId="0" xfId="1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2" fontId="21" fillId="8" borderId="4" xfId="0" applyNumberFormat="1" applyFont="1" applyFill="1" applyBorder="1" applyAlignment="1">
      <alignment horizontal="right"/>
    </xf>
    <xf numFmtId="2" fontId="21" fillId="8" borderId="0" xfId="0" applyNumberFormat="1" applyFont="1" applyFill="1" applyBorder="1" applyAlignment="1">
      <alignment horizontal="right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143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143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opLeftCell="A31" zoomScale="85" zoomScaleNormal="85" workbookViewId="0">
      <selection activeCell="D56" sqref="D5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8.75" x14ac:dyDescent="0.3">
      <c r="J1" s="2"/>
      <c r="K1" s="3"/>
      <c r="L1" s="3"/>
      <c r="M1" s="3"/>
      <c r="N1" s="3"/>
      <c r="O1" s="3"/>
      <c r="P1" s="3"/>
    </row>
    <row r="2" spans="1:23" x14ac:dyDescent="0.3">
      <c r="J2" s="3"/>
      <c r="K2" s="3"/>
      <c r="L2" s="3"/>
      <c r="M2" s="3"/>
      <c r="N2" s="3"/>
      <c r="O2" s="4"/>
      <c r="P2" s="3"/>
    </row>
    <row r="3" spans="1:23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5</v>
      </c>
      <c r="C9" s="5" t="s">
        <v>125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7</v>
      </c>
      <c r="C11" s="1" t="s">
        <v>79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8</v>
      </c>
      <c r="C13" s="1" t="s">
        <v>127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9</v>
      </c>
      <c r="C15" s="16" t="s">
        <v>80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9" t="s">
        <v>85</v>
      </c>
      <c r="D16" s="17"/>
      <c r="E16" s="17"/>
      <c r="F16" s="20">
        <f>2+F20+2</f>
        <v>42</v>
      </c>
      <c r="G16" s="21" t="s">
        <v>10</v>
      </c>
      <c r="H16" s="22">
        <f>2+H20+2</f>
        <v>47.5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9" t="s">
        <v>86</v>
      </c>
      <c r="D17" s="17"/>
      <c r="E17" s="17"/>
      <c r="F17" s="18">
        <v>1</v>
      </c>
      <c r="G17" s="23" t="s">
        <v>11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7" t="s">
        <v>121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17" t="s">
        <v>128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7" t="s">
        <v>123</v>
      </c>
      <c r="D20" s="17"/>
      <c r="E20" s="17"/>
      <c r="F20" s="20">
        <v>38</v>
      </c>
      <c r="G20" s="21" t="s">
        <v>10</v>
      </c>
      <c r="H20" s="22">
        <v>43.5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24" t="s">
        <v>12</v>
      </c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14</v>
      </c>
      <c r="C23" s="25" t="s">
        <v>87</v>
      </c>
      <c r="D23" s="5" t="s">
        <v>15</v>
      </c>
      <c r="E23" s="26" t="s">
        <v>88</v>
      </c>
      <c r="F23" s="1" t="s">
        <v>89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16</v>
      </c>
      <c r="C25" s="27">
        <v>57</v>
      </c>
      <c r="D25" s="26" t="s">
        <v>17</v>
      </c>
      <c r="E25" s="28">
        <v>87</v>
      </c>
      <c r="F25" s="29">
        <f>+C25</f>
        <v>57</v>
      </c>
      <c r="G25" s="30" t="s">
        <v>17</v>
      </c>
      <c r="H25" s="30">
        <f>+E25</f>
        <v>87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18</v>
      </c>
      <c r="B26" s="3"/>
      <c r="C26" s="31">
        <f>+F16</f>
        <v>42</v>
      </c>
      <c r="D26" s="32" t="s">
        <v>17</v>
      </c>
      <c r="E26" s="31">
        <f>+H16</f>
        <v>47.5</v>
      </c>
      <c r="F26" s="33">
        <f>+E26</f>
        <v>47.5</v>
      </c>
      <c r="G26" s="33" t="s">
        <v>17</v>
      </c>
      <c r="H26" s="33">
        <f>+C26</f>
        <v>42</v>
      </c>
      <c r="I26" s="34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19</v>
      </c>
      <c r="B27" s="35"/>
      <c r="C27" s="36">
        <f>+C25/C26</f>
        <v>1.3571428571428572</v>
      </c>
      <c r="D27" s="37"/>
      <c r="E27" s="36">
        <f>+E25/E26</f>
        <v>1.831578947368421</v>
      </c>
      <c r="F27" s="36">
        <f>+F25/F26</f>
        <v>1.2</v>
      </c>
      <c r="G27" s="37"/>
      <c r="H27" s="36">
        <f>+H25/H26</f>
        <v>2.0714285714285716</v>
      </c>
      <c r="I27" s="34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20</v>
      </c>
      <c r="B28" s="38"/>
      <c r="C28" s="39"/>
      <c r="D28" s="40">
        <v>1</v>
      </c>
      <c r="E28" s="41"/>
      <c r="F28" s="42"/>
      <c r="G28" s="43">
        <v>2</v>
      </c>
      <c r="H28" s="44" t="s">
        <v>21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5"/>
      <c r="C29" s="34"/>
      <c r="G29" s="45"/>
      <c r="H29" s="34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9" t="s">
        <v>22</v>
      </c>
      <c r="B30" s="29" t="s">
        <v>83</v>
      </c>
      <c r="D30" s="45" t="s">
        <v>23</v>
      </c>
      <c r="E30" s="46">
        <f>+F30/1000</f>
        <v>5.1740000000000013</v>
      </c>
      <c r="F30" s="74">
        <v>5174.0000000000009</v>
      </c>
      <c r="G30" s="1" t="s">
        <v>24</v>
      </c>
      <c r="H30" s="47">
        <v>0.5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8" t="s">
        <v>25</v>
      </c>
      <c r="E31" s="46">
        <f>+H30*E30</f>
        <v>2.5870000000000006</v>
      </c>
      <c r="H31" s="47"/>
      <c r="I31" s="34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8" t="s">
        <v>26</v>
      </c>
      <c r="E32" s="49">
        <f>+E30-E31</f>
        <v>2.5870000000000006</v>
      </c>
      <c r="I32" s="34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5" t="s">
        <v>27</v>
      </c>
      <c r="F33" s="25" t="s">
        <v>28</v>
      </c>
      <c r="G33" s="25" t="s">
        <v>28</v>
      </c>
      <c r="H33" s="25" t="s">
        <v>28</v>
      </c>
      <c r="I33" s="34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5" t="s">
        <v>29</v>
      </c>
      <c r="E34" s="50">
        <f>+E32</f>
        <v>2.5870000000000006</v>
      </c>
      <c r="F34" s="50">
        <v>0</v>
      </c>
      <c r="G34" s="50">
        <v>0</v>
      </c>
      <c r="H34" s="50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5" t="s">
        <v>30</v>
      </c>
      <c r="E35" s="50">
        <f>+E34*1.15</f>
        <v>2.9750500000000004</v>
      </c>
      <c r="F35" s="50">
        <v>0</v>
      </c>
      <c r="G35" s="50">
        <v>0</v>
      </c>
      <c r="H35" s="50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5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5"/>
      <c r="C37" s="34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33</v>
      </c>
      <c r="C38" s="51">
        <v>2</v>
      </c>
      <c r="D38" s="52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5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37</v>
      </c>
      <c r="B40" s="5"/>
      <c r="C40" s="53">
        <f>+B48/F17</f>
        <v>200</v>
      </c>
      <c r="D40" s="28">
        <v>200</v>
      </c>
      <c r="F40" s="48" t="s">
        <v>38</v>
      </c>
      <c r="G40" s="27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39</v>
      </c>
      <c r="C41" s="38">
        <f>+C40+D40</f>
        <v>400</v>
      </c>
      <c r="F41" s="48" t="s">
        <v>40</v>
      </c>
      <c r="G41" s="27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41</v>
      </c>
      <c r="C42" s="38">
        <f>+C41/C38</f>
        <v>200</v>
      </c>
      <c r="F42" s="48" t="s">
        <v>42</v>
      </c>
      <c r="G42" s="27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5"/>
      <c r="F43" s="45" t="s">
        <v>43</v>
      </c>
      <c r="G43" s="27">
        <f>+C40/1000</f>
        <v>0.2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4"/>
      <c r="F44" s="48" t="s">
        <v>44</v>
      </c>
      <c r="G44" s="51">
        <f>+C41*F17</f>
        <v>400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5"/>
      <c r="E45" s="48"/>
      <c r="F45" s="48"/>
      <c r="G45" s="34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45</v>
      </c>
      <c r="C46" s="29">
        <f>+C42*C38</f>
        <v>400</v>
      </c>
      <c r="F46" s="48"/>
      <c r="G46" s="34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46</v>
      </c>
      <c r="B48" s="25">
        <v>200</v>
      </c>
      <c r="C48" s="3"/>
      <c r="D48" s="29" t="s">
        <v>47</v>
      </c>
      <c r="E48" s="29" t="s">
        <v>48</v>
      </c>
      <c r="F48" s="29" t="s">
        <v>49</v>
      </c>
      <c r="G48" s="29" t="s">
        <v>50</v>
      </c>
      <c r="H48" s="29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5" t="s">
        <v>52</v>
      </c>
      <c r="B49" s="56"/>
      <c r="C49" s="3"/>
      <c r="D49" s="25">
        <v>1</v>
      </c>
      <c r="E49" s="25">
        <v>1</v>
      </c>
      <c r="F49" s="25" t="s">
        <v>53</v>
      </c>
      <c r="G49" s="34">
        <f>185+145</f>
        <v>330</v>
      </c>
      <c r="H49" s="34">
        <f>+(D49*E49)*G49</f>
        <v>330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6" t="s">
        <v>54</v>
      </c>
      <c r="B50" s="57">
        <f>+E34*C42</f>
        <v>517.40000000000009</v>
      </c>
      <c r="C50" s="3"/>
      <c r="D50" s="25">
        <v>1</v>
      </c>
      <c r="E50" s="25">
        <v>1</v>
      </c>
      <c r="F50" s="25" t="s">
        <v>55</v>
      </c>
      <c r="G50" s="34">
        <v>185</v>
      </c>
      <c r="H50" s="34">
        <f>+(D50*E50)*G50</f>
        <v>185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6" t="s">
        <v>13</v>
      </c>
      <c r="B51" s="57">
        <f>+H61</f>
        <v>4930</v>
      </c>
      <c r="C51" s="3"/>
      <c r="D51" s="25">
        <v>1</v>
      </c>
      <c r="E51" s="25">
        <v>1</v>
      </c>
      <c r="F51" s="25" t="s">
        <v>131</v>
      </c>
      <c r="G51" s="34">
        <v>400</v>
      </c>
      <c r="H51" s="34">
        <f t="shared" ref="H51:H58" si="0">+(D51*E51)*G51</f>
        <v>400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6.5" x14ac:dyDescent="0.3">
      <c r="A52" s="56" t="s">
        <v>126</v>
      </c>
      <c r="B52" s="57">
        <f>150</f>
        <v>150</v>
      </c>
      <c r="C52" s="3"/>
      <c r="D52" s="25">
        <v>1</v>
      </c>
      <c r="E52" s="25">
        <f>+B48*1.1</f>
        <v>220.00000000000003</v>
      </c>
      <c r="F52" s="25" t="s">
        <v>56</v>
      </c>
      <c r="G52" s="34">
        <v>9</v>
      </c>
      <c r="H52" s="34">
        <f t="shared" si="0"/>
        <v>1980.0000000000002</v>
      </c>
      <c r="I52" s="58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6.5" x14ac:dyDescent="0.3">
      <c r="A53" s="56" t="s">
        <v>82</v>
      </c>
      <c r="B53" s="57">
        <f>150+0</f>
        <v>150</v>
      </c>
      <c r="C53" s="3"/>
      <c r="D53" s="25">
        <v>1</v>
      </c>
      <c r="E53" s="25">
        <v>1</v>
      </c>
      <c r="F53" s="25" t="s">
        <v>57</v>
      </c>
      <c r="G53" s="34">
        <v>145</v>
      </c>
      <c r="H53" s="34">
        <f t="shared" si="0"/>
        <v>145</v>
      </c>
      <c r="I53" s="58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9" t="s">
        <v>58</v>
      </c>
      <c r="B54" s="57">
        <f>95*1</f>
        <v>95</v>
      </c>
      <c r="C54" s="3" t="s">
        <v>59</v>
      </c>
      <c r="D54" s="25">
        <v>1</v>
      </c>
      <c r="E54" s="25">
        <v>1</v>
      </c>
      <c r="F54" s="25" t="s">
        <v>60</v>
      </c>
      <c r="G54" s="34">
        <v>145</v>
      </c>
      <c r="H54" s="34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9" t="s">
        <v>61</v>
      </c>
      <c r="B55" s="57">
        <v>180</v>
      </c>
      <c r="D55" s="25">
        <v>1</v>
      </c>
      <c r="E55" s="25">
        <v>1</v>
      </c>
      <c r="F55" s="25" t="s">
        <v>130</v>
      </c>
      <c r="G55" s="34">
        <v>295</v>
      </c>
      <c r="H55" s="34">
        <f t="shared" si="0"/>
        <v>295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9" t="s">
        <v>62</v>
      </c>
      <c r="B56" s="57">
        <f>+C101</f>
        <v>195</v>
      </c>
      <c r="D56" s="25">
        <v>2</v>
      </c>
      <c r="E56" s="25">
        <v>1</v>
      </c>
      <c r="F56" s="25" t="s">
        <v>129</v>
      </c>
      <c r="G56" s="34">
        <v>400</v>
      </c>
      <c r="H56" s="34">
        <f t="shared" ref="H56:H57" si="1">+(D56*E56)*G56</f>
        <v>800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9"/>
      <c r="B57" s="59"/>
      <c r="D57" s="25">
        <v>1</v>
      </c>
      <c r="E57" s="25">
        <v>1</v>
      </c>
      <c r="F57" s="25" t="s">
        <v>91</v>
      </c>
      <c r="G57" s="34">
        <v>100</v>
      </c>
      <c r="H57" s="34">
        <f t="shared" si="1"/>
        <v>100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5" t="s">
        <v>64</v>
      </c>
      <c r="B58" s="60">
        <f>SUM(B50:B54)</f>
        <v>5842.4</v>
      </c>
      <c r="C58" s="3"/>
      <c r="D58" s="25">
        <v>1</v>
      </c>
      <c r="E58" s="25">
        <v>1</v>
      </c>
      <c r="F58" s="3" t="s">
        <v>65</v>
      </c>
      <c r="G58" s="34">
        <f>+G80</f>
        <v>550</v>
      </c>
      <c r="H58" s="34">
        <f t="shared" si="0"/>
        <v>550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61"/>
      <c r="C59" s="3"/>
      <c r="D59" s="25"/>
      <c r="E59" s="25"/>
      <c r="F59" s="3"/>
      <c r="G59" s="3"/>
      <c r="H59" s="34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6">
        <f>+B58/B48</f>
        <v>29.212</v>
      </c>
      <c r="C60" s="4" t="s">
        <v>66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2" t="s">
        <v>67</v>
      </c>
      <c r="H61" s="34">
        <f>SUM(H49:H60)</f>
        <v>4930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68</v>
      </c>
      <c r="H62" s="63">
        <v>1.6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69</v>
      </c>
      <c r="B63" s="3"/>
      <c r="C63" s="3"/>
      <c r="E63" s="36">
        <f>+B74/C40</f>
        <v>48.687550000000002</v>
      </c>
      <c r="G63" s="1" t="s">
        <v>70</v>
      </c>
      <c r="H63" s="64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71</v>
      </c>
      <c r="C64" s="29" t="s">
        <v>72</v>
      </c>
      <c r="D64" s="3"/>
      <c r="E64" s="3"/>
      <c r="F64" s="3"/>
      <c r="G64" s="1" t="s">
        <v>70</v>
      </c>
      <c r="H64" s="64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ht="15.75" x14ac:dyDescent="0.3">
      <c r="A65" s="55" t="s">
        <v>73</v>
      </c>
      <c r="B65" s="56"/>
      <c r="C65" s="3"/>
      <c r="D65" s="3">
        <f>+B74*C70</f>
        <v>0</v>
      </c>
      <c r="E65" s="3"/>
      <c r="F65" s="3"/>
      <c r="G65" s="5" t="s">
        <v>74</v>
      </c>
      <c r="H65" s="64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4" ht="15.75" x14ac:dyDescent="0.3">
      <c r="A66" s="56" t="s">
        <v>54</v>
      </c>
      <c r="B66" s="57">
        <f>+E35*C42</f>
        <v>595.0100000000001</v>
      </c>
      <c r="C66" s="65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4" ht="15.75" x14ac:dyDescent="0.3">
      <c r="A67" s="56" t="s">
        <v>13</v>
      </c>
      <c r="B67" s="57">
        <f>+H61*H62</f>
        <v>7888</v>
      </c>
      <c r="C67" s="65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4" ht="15.75" x14ac:dyDescent="0.3">
      <c r="A68" s="56" t="str">
        <f>+A52</f>
        <v xml:space="preserve">Fondo </v>
      </c>
      <c r="B68" s="57">
        <f>+B52*H62</f>
        <v>240</v>
      </c>
      <c r="C68" s="65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4" ht="15.75" x14ac:dyDescent="0.3">
      <c r="A69" s="56" t="str">
        <f>+A53</f>
        <v>Prueba de colo</v>
      </c>
      <c r="B69" s="57">
        <f>+B53*H63</f>
        <v>262.5</v>
      </c>
      <c r="C69" s="65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4" ht="15.75" x14ac:dyDescent="0.3">
      <c r="A70" s="56" t="str">
        <f>+A54</f>
        <v>Remaches</v>
      </c>
      <c r="B70" s="57">
        <f>+B54*H62</f>
        <v>152</v>
      </c>
      <c r="C70" s="65"/>
      <c r="G70" s="66" t="s">
        <v>75</v>
      </c>
      <c r="H70" s="36">
        <f>+B60</f>
        <v>29.212</v>
      </c>
      <c r="I70" s="67">
        <f>+H70*B48</f>
        <v>5842.4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4" ht="15.75" x14ac:dyDescent="0.3">
      <c r="A71" s="56" t="str">
        <f>+A55</f>
        <v>Mensajeria</v>
      </c>
      <c r="B71" s="57">
        <f>+B55*H62</f>
        <v>288</v>
      </c>
      <c r="C71" s="65"/>
      <c r="G71" s="66" t="s">
        <v>76</v>
      </c>
      <c r="H71" s="36">
        <f>+C74</f>
        <v>48.687550000000002</v>
      </c>
      <c r="I71" s="67">
        <f>+H71*B48</f>
        <v>9737.51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4" ht="15.75" x14ac:dyDescent="0.3">
      <c r="A72" s="56" t="str">
        <f>+A56</f>
        <v>Listón</v>
      </c>
      <c r="B72" s="57">
        <f>+B56*H62</f>
        <v>312</v>
      </c>
      <c r="C72" s="68"/>
      <c r="G72" s="69" t="s">
        <v>77</v>
      </c>
      <c r="H72" s="70">
        <f>+H71-H70</f>
        <v>19.475550000000002</v>
      </c>
      <c r="I72" s="73">
        <f>+H72*B48</f>
        <v>3895.1100000000006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4" ht="15.75" x14ac:dyDescent="0.3">
      <c r="A73" s="56"/>
      <c r="B73" s="57"/>
      <c r="C73" s="68"/>
      <c r="G73" s="90" t="s">
        <v>84</v>
      </c>
      <c r="H73" s="91"/>
      <c r="I73" s="73">
        <f>+(B74/100)*2.5</f>
        <v>243.43774999999999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4" ht="16.5" x14ac:dyDescent="0.3">
      <c r="A74" s="55" t="s">
        <v>64</v>
      </c>
      <c r="B74" s="60">
        <f>SUM(B65:B73)</f>
        <v>9737.51</v>
      </c>
      <c r="C74" s="70">
        <f>+B74/B48</f>
        <v>48.687550000000002</v>
      </c>
      <c r="D74" s="71" t="s">
        <v>78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4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4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4" ht="16.5" thickBot="1" x14ac:dyDescent="0.35">
      <c r="A77" s="5" t="s">
        <v>92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A78" s="10" t="s">
        <v>93</v>
      </c>
      <c r="B78" s="11"/>
      <c r="C78" s="11"/>
      <c r="D78" s="11"/>
      <c r="E78" s="11"/>
      <c r="F78" s="11"/>
      <c r="G78" s="12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ht="15.75" x14ac:dyDescent="0.3">
      <c r="A79" s="20">
        <f>+F16</f>
        <v>42</v>
      </c>
      <c r="B79" s="21">
        <f>+H16</f>
        <v>47.5</v>
      </c>
      <c r="C79" s="7" t="s">
        <v>94</v>
      </c>
      <c r="D79" s="21" t="s">
        <v>95</v>
      </c>
      <c r="E79" s="7" t="s">
        <v>96</v>
      </c>
      <c r="F79" s="23" t="s">
        <v>97</v>
      </c>
      <c r="G79" s="75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ht="15.75" x14ac:dyDescent="0.3">
      <c r="A80" s="20">
        <f>0.42*0.475*C41</f>
        <v>79.8</v>
      </c>
      <c r="B80" s="76">
        <v>4</v>
      </c>
      <c r="C80" s="76">
        <f>+A80*B80</f>
        <v>319.2</v>
      </c>
      <c r="D80" s="76">
        <v>0</v>
      </c>
      <c r="E80" s="88">
        <f>+(C80+D80)</f>
        <v>319.2</v>
      </c>
      <c r="F80" s="89" t="s">
        <v>98</v>
      </c>
      <c r="G80" s="78">
        <v>550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ht="15.75" x14ac:dyDescent="0.3">
      <c r="A81" s="6"/>
      <c r="B81" s="76"/>
      <c r="C81" s="76"/>
      <c r="D81" s="76"/>
      <c r="E81" s="76"/>
      <c r="G81" s="8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ht="15.75" x14ac:dyDescent="0.3">
      <c r="A82" s="20">
        <f>+A79</f>
        <v>42</v>
      </c>
      <c r="B82" s="21">
        <f>+B79</f>
        <v>47.5</v>
      </c>
      <c r="C82" s="7" t="s">
        <v>94</v>
      </c>
      <c r="D82" s="21" t="s">
        <v>95</v>
      </c>
      <c r="E82" s="7" t="s">
        <v>96</v>
      </c>
      <c r="F82" s="23" t="s">
        <v>99</v>
      </c>
      <c r="G82" s="8"/>
      <c r="H82"/>
      <c r="I82"/>
      <c r="J82" s="72"/>
    </row>
    <row r="83" spans="1:24" ht="15.75" x14ac:dyDescent="0.3">
      <c r="A83" s="20">
        <f>0.61*0.45*C32</f>
        <v>0</v>
      </c>
      <c r="B83" s="76">
        <f>3.9*3</f>
        <v>11.7</v>
      </c>
      <c r="C83" s="76">
        <f>+A83*B83</f>
        <v>0</v>
      </c>
      <c r="D83" s="76">
        <v>360</v>
      </c>
      <c r="E83" s="76">
        <f>+C83+D83</f>
        <v>360</v>
      </c>
      <c r="F83" s="77" t="s">
        <v>98</v>
      </c>
      <c r="G83" s="78">
        <v>1000</v>
      </c>
      <c r="H83"/>
      <c r="I83"/>
    </row>
    <row r="84" spans="1:24" ht="15.75" x14ac:dyDescent="0.3">
      <c r="A84" s="6"/>
      <c r="B84" s="7"/>
      <c r="C84" s="76"/>
      <c r="D84" s="76"/>
      <c r="E84" s="76"/>
      <c r="F84" s="76"/>
      <c r="G84" s="8"/>
      <c r="H84"/>
      <c r="I84"/>
    </row>
    <row r="85" spans="1:24" ht="16.5" thickBot="1" x14ac:dyDescent="0.35">
      <c r="A85" s="13"/>
      <c r="B85" s="14"/>
      <c r="C85" s="14"/>
      <c r="D85" s="14"/>
      <c r="E85" s="14"/>
      <c r="F85" s="14"/>
      <c r="G85" s="15"/>
      <c r="H85"/>
      <c r="I85"/>
    </row>
    <row r="86" spans="1:24" ht="15.75" x14ac:dyDescent="0.3">
      <c r="H86"/>
      <c r="I86"/>
    </row>
    <row r="88" spans="1:24" ht="15.75" x14ac:dyDescent="0.3">
      <c r="A88" s="5" t="s">
        <v>100</v>
      </c>
      <c r="G88"/>
    </row>
    <row r="89" spans="1:24" ht="15.75" x14ac:dyDescent="0.3">
      <c r="B89" s="62" t="s">
        <v>101</v>
      </c>
      <c r="C89" s="92" t="s">
        <v>102</v>
      </c>
      <c r="D89" s="93"/>
      <c r="G89"/>
    </row>
    <row r="90" spans="1:24" ht="15.75" x14ac:dyDescent="0.3">
      <c r="B90" s="45" t="s">
        <v>103</v>
      </c>
      <c r="C90" s="79" t="s">
        <v>104</v>
      </c>
      <c r="D90" s="80"/>
      <c r="F90" s="5"/>
      <c r="G90"/>
    </row>
    <row r="91" spans="1:24" x14ac:dyDescent="0.3">
      <c r="B91" s="45" t="s">
        <v>15</v>
      </c>
      <c r="C91" s="81" t="s">
        <v>105</v>
      </c>
      <c r="D91" s="80"/>
    </row>
    <row r="92" spans="1:24" x14ac:dyDescent="0.3">
      <c r="B92" s="45" t="s">
        <v>106</v>
      </c>
      <c r="C92" s="81">
        <v>45</v>
      </c>
      <c r="D92" s="80" t="s">
        <v>107</v>
      </c>
    </row>
    <row r="93" spans="1:24" ht="15.75" x14ac:dyDescent="0.3">
      <c r="B93" s="45" t="s">
        <v>108</v>
      </c>
      <c r="C93" s="81">
        <f>95*100</f>
        <v>9500</v>
      </c>
      <c r="D93" s="80" t="s">
        <v>120</v>
      </c>
      <c r="G93"/>
    </row>
    <row r="94" spans="1:24" ht="15.75" x14ac:dyDescent="0.3">
      <c r="B94" s="45" t="s">
        <v>109</v>
      </c>
      <c r="C94" s="81">
        <f>+D94/C93</f>
        <v>2.2736842105263158</v>
      </c>
      <c r="D94" s="82">
        <f>+(((B48*2)*C92)*1.2)</f>
        <v>21600</v>
      </c>
      <c r="G94"/>
    </row>
    <row r="95" spans="1:24" ht="15.75" x14ac:dyDescent="0.3">
      <c r="B95" s="45" t="s">
        <v>110</v>
      </c>
      <c r="C95" s="83"/>
      <c r="D95" s="80"/>
      <c r="G95"/>
    </row>
    <row r="96" spans="1:24" ht="15.75" x14ac:dyDescent="0.3">
      <c r="B96" s="45" t="s">
        <v>111</v>
      </c>
      <c r="C96" s="83">
        <v>65</v>
      </c>
      <c r="D96" s="84" t="s">
        <v>112</v>
      </c>
      <c r="E96" s="85"/>
      <c r="G96"/>
    </row>
    <row r="97" spans="2:7" ht="15.75" x14ac:dyDescent="0.3">
      <c r="B97" s="45" t="s">
        <v>113</v>
      </c>
      <c r="C97" s="83">
        <f>+C96*3</f>
        <v>195</v>
      </c>
      <c r="D97" s="80"/>
      <c r="G97"/>
    </row>
    <row r="98" spans="2:7" ht="15.75" x14ac:dyDescent="0.3">
      <c r="B98" s="45" t="s">
        <v>114</v>
      </c>
      <c r="C98" s="83">
        <v>0</v>
      </c>
      <c r="D98" s="80"/>
      <c r="G98"/>
    </row>
    <row r="99" spans="2:7" ht="15.75" x14ac:dyDescent="0.3">
      <c r="B99" s="45" t="s">
        <v>115</v>
      </c>
      <c r="C99" s="83">
        <v>0</v>
      </c>
      <c r="D99" s="80"/>
      <c r="G99"/>
    </row>
    <row r="100" spans="2:7" ht="15.75" x14ac:dyDescent="0.3">
      <c r="B100" s="1" t="s">
        <v>116</v>
      </c>
      <c r="C100" s="83">
        <v>0</v>
      </c>
      <c r="D100" s="80"/>
      <c r="G100"/>
    </row>
    <row r="101" spans="2:7" ht="15.75" x14ac:dyDescent="0.3">
      <c r="B101" s="45" t="s">
        <v>117</v>
      </c>
      <c r="C101" s="86">
        <f>+C97</f>
        <v>195</v>
      </c>
      <c r="D101" s="87">
        <f>+C97/B48</f>
        <v>0.97499999999999998</v>
      </c>
      <c r="E101" s="1" t="s">
        <v>118</v>
      </c>
      <c r="G101"/>
    </row>
    <row r="102" spans="2:7" x14ac:dyDescent="0.3">
      <c r="B102" s="45" t="s">
        <v>119</v>
      </c>
      <c r="C102" s="86">
        <f>+C101*H62</f>
        <v>312</v>
      </c>
      <c r="D102" s="87">
        <f>+D101*H62</f>
        <v>1.56</v>
      </c>
      <c r="E102" s="1" t="s">
        <v>118</v>
      </c>
      <c r="G102" s="7"/>
    </row>
    <row r="103" spans="2:7" ht="16.5" x14ac:dyDescent="0.3">
      <c r="C103" s="58"/>
      <c r="D103" s="58"/>
      <c r="E103" s="58"/>
    </row>
  </sheetData>
  <mergeCells count="2">
    <mergeCell ref="G73:H73"/>
    <mergeCell ref="C89:D89"/>
  </mergeCells>
  <pageMargins left="0.70866141732283472" right="0.70866141732283472" top="0.74803149606299213" bottom="0.74803149606299213" header="0.31496062992125984" footer="0.31496062992125984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3"/>
  <sheetViews>
    <sheetView tabSelected="1" topLeftCell="A57" zoomScale="85" zoomScaleNormal="85" workbookViewId="0">
      <selection activeCell="C73" sqref="C7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3" ht="18.75" x14ac:dyDescent="0.3">
      <c r="J1" s="2"/>
      <c r="K1" s="3"/>
      <c r="L1" s="3"/>
      <c r="M1" s="3"/>
      <c r="N1" s="3"/>
      <c r="O1" s="3"/>
      <c r="P1" s="3"/>
    </row>
    <row r="2" spans="1:23" x14ac:dyDescent="0.3">
      <c r="J2" s="3"/>
      <c r="K2" s="3"/>
      <c r="L2" s="3"/>
      <c r="M2" s="3"/>
      <c r="N2" s="3"/>
      <c r="O2" s="4"/>
      <c r="P2" s="3"/>
    </row>
    <row r="3" spans="1:23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" customFormat="1" ht="15" x14ac:dyDescent="0.25">
      <c r="A9" s="5" t="s">
        <v>5</v>
      </c>
      <c r="C9" s="5" t="s">
        <v>125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ht="16.5" thickBot="1" x14ac:dyDescent="0.35">
      <c r="A11" s="5" t="s">
        <v>7</v>
      </c>
      <c r="C11" s="1" t="s">
        <v>79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ht="15.75" x14ac:dyDescent="0.3">
      <c r="A13" s="5" t="s">
        <v>8</v>
      </c>
      <c r="C13" s="1" t="s">
        <v>124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15.75" x14ac:dyDescent="0.3">
      <c r="A15" s="5" t="s">
        <v>9</v>
      </c>
      <c r="C15" s="16" t="s">
        <v>80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15.75" x14ac:dyDescent="0.3">
      <c r="C16" s="19" t="s">
        <v>85</v>
      </c>
      <c r="D16" s="17"/>
      <c r="E16" s="17"/>
      <c r="F16" s="20">
        <f>2+F20+2</f>
        <v>42</v>
      </c>
      <c r="G16" s="21" t="s">
        <v>10</v>
      </c>
      <c r="H16" s="22">
        <f>2+H20+2</f>
        <v>47.5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ht="15.75" x14ac:dyDescent="0.3">
      <c r="C17" s="19" t="s">
        <v>86</v>
      </c>
      <c r="D17" s="17"/>
      <c r="E17" s="17"/>
      <c r="F17" s="18">
        <v>1</v>
      </c>
      <c r="G17" s="23" t="s">
        <v>11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ht="15.75" x14ac:dyDescent="0.3">
      <c r="C18" s="17" t="s">
        <v>121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ht="15.75" x14ac:dyDescent="0.3">
      <c r="C19" s="17" t="s">
        <v>122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ht="15.75" x14ac:dyDescent="0.3">
      <c r="C20" s="17" t="s">
        <v>123</v>
      </c>
      <c r="D20" s="17"/>
      <c r="E20" s="17"/>
      <c r="F20" s="20">
        <v>38</v>
      </c>
      <c r="G20" s="21" t="s">
        <v>10</v>
      </c>
      <c r="H20" s="22">
        <v>43.5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ht="15.75" x14ac:dyDescent="0.3">
      <c r="C21" s="24" t="s">
        <v>12</v>
      </c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ht="15.75" x14ac:dyDescent="0.3">
      <c r="A23" s="4" t="s">
        <v>14</v>
      </c>
      <c r="C23" s="25" t="s">
        <v>87</v>
      </c>
      <c r="D23" s="5" t="s">
        <v>15</v>
      </c>
      <c r="E23" s="26" t="s">
        <v>88</v>
      </c>
      <c r="F23" s="1" t="s">
        <v>89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ht="15.75" x14ac:dyDescent="0.3">
      <c r="A25" s="4" t="s">
        <v>16</v>
      </c>
      <c r="C25" s="27">
        <v>57</v>
      </c>
      <c r="D25" s="26" t="s">
        <v>17</v>
      </c>
      <c r="E25" s="28">
        <v>87</v>
      </c>
      <c r="F25" s="29">
        <f>+C25</f>
        <v>57</v>
      </c>
      <c r="G25" s="30" t="s">
        <v>17</v>
      </c>
      <c r="H25" s="30">
        <f>+E25</f>
        <v>87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ht="15.75" x14ac:dyDescent="0.3">
      <c r="A26" s="4" t="s">
        <v>18</v>
      </c>
      <c r="B26" s="3"/>
      <c r="C26" s="31">
        <f>+F16</f>
        <v>42</v>
      </c>
      <c r="D26" s="32" t="s">
        <v>17</v>
      </c>
      <c r="E26" s="31">
        <f>+H16</f>
        <v>47.5</v>
      </c>
      <c r="F26" s="33">
        <f>+E26</f>
        <v>47.5</v>
      </c>
      <c r="G26" s="33" t="s">
        <v>17</v>
      </c>
      <c r="H26" s="33">
        <f>+C26</f>
        <v>42</v>
      </c>
      <c r="I26" s="34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ht="16.5" thickBot="1" x14ac:dyDescent="0.35">
      <c r="A27" s="3" t="s">
        <v>19</v>
      </c>
      <c r="B27" s="35"/>
      <c r="C27" s="36">
        <f>+C25/C26</f>
        <v>1.3571428571428572</v>
      </c>
      <c r="D27" s="37"/>
      <c r="E27" s="36">
        <f>+E25/E26</f>
        <v>1.831578947368421</v>
      </c>
      <c r="F27" s="36">
        <f>+F25/F26</f>
        <v>1.2</v>
      </c>
      <c r="G27" s="37"/>
      <c r="H27" s="36">
        <f>+H25/H26</f>
        <v>2.0714285714285716</v>
      </c>
      <c r="I27" s="34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ht="16.5" thickBot="1" x14ac:dyDescent="0.35">
      <c r="A28" s="3" t="s">
        <v>20</v>
      </c>
      <c r="B28" s="38"/>
      <c r="C28" s="39"/>
      <c r="D28" s="40">
        <v>1</v>
      </c>
      <c r="E28" s="41"/>
      <c r="F28" s="42"/>
      <c r="G28" s="43">
        <v>2</v>
      </c>
      <c r="H28" s="44" t="s">
        <v>21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ht="15.75" x14ac:dyDescent="0.3">
      <c r="A29" s="3"/>
      <c r="B29" s="25"/>
      <c r="C29" s="34"/>
      <c r="G29" s="45"/>
      <c r="H29" s="34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15.75" x14ac:dyDescent="0.3">
      <c r="A30" s="29" t="s">
        <v>22</v>
      </c>
      <c r="B30" s="29" t="s">
        <v>83</v>
      </c>
      <c r="D30" s="45" t="s">
        <v>23</v>
      </c>
      <c r="E30" s="46">
        <f>+F30/1000</f>
        <v>5.1740000000000013</v>
      </c>
      <c r="F30" s="74">
        <v>5174.0000000000009</v>
      </c>
      <c r="G30" s="1" t="s">
        <v>24</v>
      </c>
      <c r="H30" s="47">
        <v>0.5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.75" x14ac:dyDescent="0.3">
      <c r="A31" s="3"/>
      <c r="B31" s="3"/>
      <c r="C31" s="3"/>
      <c r="D31" s="48" t="s">
        <v>25</v>
      </c>
      <c r="E31" s="46">
        <f>+H30*E30</f>
        <v>2.5870000000000006</v>
      </c>
      <c r="H31" s="47"/>
      <c r="I31" s="34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.75" x14ac:dyDescent="0.3">
      <c r="D32" s="48" t="s">
        <v>26</v>
      </c>
      <c r="E32" s="49">
        <f>+E30-E31</f>
        <v>2.5870000000000006</v>
      </c>
      <c r="I32" s="34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ht="15.75" x14ac:dyDescent="0.3">
      <c r="E33" s="25" t="s">
        <v>27</v>
      </c>
      <c r="F33" s="25" t="s">
        <v>28</v>
      </c>
      <c r="G33" s="25" t="s">
        <v>28</v>
      </c>
      <c r="H33" s="25" t="s">
        <v>28</v>
      </c>
      <c r="I33" s="34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t="15.75" x14ac:dyDescent="0.3">
      <c r="D34" s="45" t="s">
        <v>29</v>
      </c>
      <c r="E34" s="50">
        <f>+E32</f>
        <v>2.5870000000000006</v>
      </c>
      <c r="F34" s="50">
        <v>0</v>
      </c>
      <c r="G34" s="50">
        <v>0</v>
      </c>
      <c r="H34" s="50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t="15.75" x14ac:dyDescent="0.3">
      <c r="D35" s="45" t="s">
        <v>30</v>
      </c>
      <c r="E35" s="50">
        <f>+E34*1.15</f>
        <v>2.9750500000000004</v>
      </c>
      <c r="F35" s="50">
        <v>0</v>
      </c>
      <c r="G35" s="50">
        <v>0</v>
      </c>
      <c r="H35" s="50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t="16.5" thickBot="1" x14ac:dyDescent="0.35">
      <c r="A36" s="3"/>
      <c r="G36" s="45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t="15.75" x14ac:dyDescent="0.3">
      <c r="A37" s="3"/>
      <c r="B37" s="25"/>
      <c r="C37" s="34"/>
      <c r="E37" s="10" t="s">
        <v>31</v>
      </c>
      <c r="F37" s="11" t="s">
        <v>32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t="16.5" thickBot="1" x14ac:dyDescent="0.35">
      <c r="A38" s="4" t="s">
        <v>33</v>
      </c>
      <c r="C38" s="51">
        <v>2</v>
      </c>
      <c r="D38" s="52" t="s">
        <v>34</v>
      </c>
      <c r="E38" s="13"/>
      <c r="F38" s="14" t="s">
        <v>35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t="15.75" x14ac:dyDescent="0.3">
      <c r="A39" s="4"/>
      <c r="C39" s="25"/>
      <c r="D39" s="1" t="s">
        <v>36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t="15.75" x14ac:dyDescent="0.3">
      <c r="A40" s="4" t="s">
        <v>37</v>
      </c>
      <c r="B40" s="5"/>
      <c r="C40" s="53">
        <f>+B48/F17</f>
        <v>200</v>
      </c>
      <c r="D40" s="28">
        <v>400</v>
      </c>
      <c r="F40" s="48" t="s">
        <v>38</v>
      </c>
      <c r="G40" s="27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15.75" x14ac:dyDescent="0.3">
      <c r="A41" s="4" t="s">
        <v>39</v>
      </c>
      <c r="C41" s="38">
        <f>+C40+D40</f>
        <v>600</v>
      </c>
      <c r="F41" s="48" t="s">
        <v>40</v>
      </c>
      <c r="G41" s="27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t="15.75" x14ac:dyDescent="0.3">
      <c r="A42" s="4" t="s">
        <v>41</v>
      </c>
      <c r="C42" s="38">
        <f>+C41/C38</f>
        <v>300</v>
      </c>
      <c r="F42" s="48" t="s">
        <v>42</v>
      </c>
      <c r="G42" s="27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.75" x14ac:dyDescent="0.3">
      <c r="A43" s="4"/>
      <c r="C43" s="25"/>
      <c r="F43" s="45" t="s">
        <v>43</v>
      </c>
      <c r="G43" s="27">
        <f>+C40/1000</f>
        <v>0.2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ht="15.75" x14ac:dyDescent="0.3">
      <c r="A44" s="4"/>
      <c r="C44" s="54"/>
      <c r="F44" s="48" t="s">
        <v>44</v>
      </c>
      <c r="G44" s="51">
        <f>+C41*F17</f>
        <v>600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ht="15.75" x14ac:dyDescent="0.3">
      <c r="A45" s="4"/>
      <c r="C45" s="25"/>
      <c r="E45" s="48"/>
      <c r="F45" s="48"/>
      <c r="G45" s="34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ht="15.75" x14ac:dyDescent="0.3">
      <c r="A46" s="4" t="s">
        <v>45</v>
      </c>
      <c r="C46" s="29">
        <f>+C42*C38</f>
        <v>600</v>
      </c>
      <c r="F46" s="48"/>
      <c r="G46" s="34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ht="15.75" x14ac:dyDescent="0.3">
      <c r="A48" s="4" t="s">
        <v>46</v>
      </c>
      <c r="B48" s="25">
        <v>200</v>
      </c>
      <c r="C48" s="3"/>
      <c r="D48" s="29" t="s">
        <v>47</v>
      </c>
      <c r="E48" s="29" t="s">
        <v>48</v>
      </c>
      <c r="F48" s="29" t="s">
        <v>49</v>
      </c>
      <c r="G48" s="29" t="s">
        <v>50</v>
      </c>
      <c r="H48" s="29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ht="15.75" x14ac:dyDescent="0.3">
      <c r="A49" s="55" t="s">
        <v>52</v>
      </c>
      <c r="B49" s="56"/>
      <c r="C49" s="3"/>
      <c r="D49" s="25">
        <v>1</v>
      </c>
      <c r="E49" s="25">
        <v>1</v>
      </c>
      <c r="F49" s="25" t="s">
        <v>53</v>
      </c>
      <c r="G49" s="34">
        <f>185+145</f>
        <v>330</v>
      </c>
      <c r="H49" s="34">
        <f>+(D49*E49)*G49</f>
        <v>330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5.75" x14ac:dyDescent="0.3">
      <c r="A50" s="56" t="s">
        <v>54</v>
      </c>
      <c r="B50" s="57">
        <f>+E34*C42</f>
        <v>776.10000000000014</v>
      </c>
      <c r="C50" s="3"/>
      <c r="D50" s="25">
        <v>1</v>
      </c>
      <c r="E50" s="25">
        <v>1</v>
      </c>
      <c r="F50" s="25" t="s">
        <v>55</v>
      </c>
      <c r="G50" s="34">
        <v>185</v>
      </c>
      <c r="H50" s="34">
        <f>+(D50*E50)*G50</f>
        <v>185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ht="15.75" x14ac:dyDescent="0.3">
      <c r="A51" s="56" t="s">
        <v>13</v>
      </c>
      <c r="B51" s="57">
        <f>+H61</f>
        <v>4060</v>
      </c>
      <c r="C51" s="3"/>
      <c r="D51" s="25">
        <v>0</v>
      </c>
      <c r="E51" s="25">
        <v>0</v>
      </c>
      <c r="F51" s="25" t="s">
        <v>90</v>
      </c>
      <c r="G51" s="34">
        <v>145</v>
      </c>
      <c r="H51" s="34">
        <f t="shared" ref="H51:H58" si="0">+(D51*E51)*G51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ht="16.5" x14ac:dyDescent="0.3">
      <c r="A52" s="56" t="s">
        <v>126</v>
      </c>
      <c r="B52" s="57">
        <f>150</f>
        <v>150</v>
      </c>
      <c r="C52" s="3"/>
      <c r="D52" s="25">
        <v>1</v>
      </c>
      <c r="E52" s="25">
        <f>+B48*1.1</f>
        <v>220.00000000000003</v>
      </c>
      <c r="F52" s="25" t="s">
        <v>56</v>
      </c>
      <c r="G52" s="34">
        <v>9</v>
      </c>
      <c r="H52" s="34">
        <f t="shared" si="0"/>
        <v>1980.0000000000002</v>
      </c>
      <c r="I52" s="58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ht="16.5" x14ac:dyDescent="0.3">
      <c r="A53" s="56" t="s">
        <v>82</v>
      </c>
      <c r="B53" s="57">
        <v>150</v>
      </c>
      <c r="C53" s="3"/>
      <c r="D53" s="25">
        <v>1</v>
      </c>
      <c r="E53" s="25">
        <v>1</v>
      </c>
      <c r="F53" s="25" t="s">
        <v>57</v>
      </c>
      <c r="G53" s="34">
        <v>145</v>
      </c>
      <c r="H53" s="34">
        <f t="shared" si="0"/>
        <v>145</v>
      </c>
      <c r="I53" s="58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ht="15.75" x14ac:dyDescent="0.3">
      <c r="A54" s="59" t="s">
        <v>58</v>
      </c>
      <c r="B54" s="57">
        <f>95*1</f>
        <v>95</v>
      </c>
      <c r="C54" s="3" t="s">
        <v>59</v>
      </c>
      <c r="D54" s="25">
        <v>1</v>
      </c>
      <c r="E54" s="25">
        <v>2</v>
      </c>
      <c r="F54" s="25" t="s">
        <v>60</v>
      </c>
      <c r="G54" s="34">
        <v>145</v>
      </c>
      <c r="H54" s="34">
        <f t="shared" si="0"/>
        <v>290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ht="15.75" x14ac:dyDescent="0.3">
      <c r="A55" s="59" t="s">
        <v>61</v>
      </c>
      <c r="B55" s="57">
        <v>120</v>
      </c>
      <c r="D55" s="25">
        <v>1</v>
      </c>
      <c r="E55" s="25">
        <v>2</v>
      </c>
      <c r="F55" s="25" t="s">
        <v>81</v>
      </c>
      <c r="G55" s="34">
        <f>120+120</f>
        <v>240</v>
      </c>
      <c r="H55" s="34">
        <f t="shared" si="0"/>
        <v>480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ht="15.75" x14ac:dyDescent="0.3">
      <c r="A56" s="59" t="s">
        <v>62</v>
      </c>
      <c r="B56" s="57">
        <f>+C101</f>
        <v>195</v>
      </c>
      <c r="D56" s="25">
        <v>1</v>
      </c>
      <c r="E56" s="25">
        <v>1</v>
      </c>
      <c r="F56" s="25" t="s">
        <v>91</v>
      </c>
      <c r="G56" s="34">
        <v>100</v>
      </c>
      <c r="H56" s="34">
        <f t="shared" si="0"/>
        <v>100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ht="15.75" x14ac:dyDescent="0.3">
      <c r="A57" s="59"/>
      <c r="B57" s="59"/>
      <c r="D57" s="25">
        <v>0</v>
      </c>
      <c r="E57" s="25">
        <v>0</v>
      </c>
      <c r="F57" s="25" t="s">
        <v>63</v>
      </c>
      <c r="G57" s="34">
        <v>0.5</v>
      </c>
      <c r="H57" s="34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5" t="s">
        <v>64</v>
      </c>
      <c r="B58" s="60">
        <f>SUM(B50:B54)</f>
        <v>5231.1000000000004</v>
      </c>
      <c r="C58" s="3"/>
      <c r="D58" s="25">
        <v>1</v>
      </c>
      <c r="E58" s="25">
        <v>1</v>
      </c>
      <c r="F58" s="3" t="s">
        <v>65</v>
      </c>
      <c r="G58" s="34">
        <f>+G80</f>
        <v>550</v>
      </c>
      <c r="H58" s="34">
        <f t="shared" si="0"/>
        <v>550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9"/>
      <c r="B59" s="61"/>
      <c r="C59" s="3"/>
      <c r="D59" s="25"/>
      <c r="E59" s="25"/>
      <c r="F59" s="3"/>
      <c r="G59" s="3"/>
      <c r="H59" s="34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6">
        <f>+B58/B48</f>
        <v>26.155500000000004</v>
      </c>
      <c r="C60" s="4" t="s">
        <v>66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2" t="s">
        <v>67</v>
      </c>
      <c r="H61" s="34">
        <f>SUM(H49:H60)</f>
        <v>4060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68</v>
      </c>
      <c r="H62" s="63">
        <v>1.6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69</v>
      </c>
      <c r="B63" s="3"/>
      <c r="C63" s="3"/>
      <c r="E63" s="36">
        <f>+B74/C40</f>
        <v>42.735074999999995</v>
      </c>
      <c r="G63" s="1" t="s">
        <v>70</v>
      </c>
      <c r="H63" s="64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71</v>
      </c>
      <c r="C64" s="29" t="s">
        <v>72</v>
      </c>
      <c r="D64" s="3"/>
      <c r="E64" s="3"/>
      <c r="F64" s="3"/>
      <c r="G64" s="1" t="s">
        <v>70</v>
      </c>
      <c r="H64" s="64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ht="15.75" x14ac:dyDescent="0.3">
      <c r="A65" s="55" t="s">
        <v>73</v>
      </c>
      <c r="B65" s="56"/>
      <c r="C65" s="3"/>
      <c r="D65" s="3">
        <f>+B74*C70</f>
        <v>0</v>
      </c>
      <c r="E65" s="3"/>
      <c r="F65" s="3"/>
      <c r="G65" s="5" t="s">
        <v>74</v>
      </c>
      <c r="H65" s="64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4" ht="15.75" x14ac:dyDescent="0.3">
      <c r="A66" s="56" t="s">
        <v>54</v>
      </c>
      <c r="B66" s="57">
        <f>+E35*C42</f>
        <v>892.5150000000001</v>
      </c>
      <c r="C66" s="65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4" ht="15.75" x14ac:dyDescent="0.3">
      <c r="A67" s="56" t="s">
        <v>13</v>
      </c>
      <c r="B67" s="57">
        <f>+H61*H62</f>
        <v>6496</v>
      </c>
      <c r="C67" s="65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4" ht="15.75" x14ac:dyDescent="0.3">
      <c r="A68" s="56" t="str">
        <f>+A52</f>
        <v xml:space="preserve">Fondo </v>
      </c>
      <c r="B68" s="57">
        <f>+B52*H62</f>
        <v>240</v>
      </c>
      <c r="C68" s="65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4" ht="15.75" x14ac:dyDescent="0.3">
      <c r="A69" s="56" t="str">
        <f>+A53</f>
        <v>Prueba de colo</v>
      </c>
      <c r="B69" s="57">
        <f>+B53*H63</f>
        <v>262.5</v>
      </c>
      <c r="C69" s="65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4" ht="15.75" x14ac:dyDescent="0.3">
      <c r="A70" s="56" t="str">
        <f>+A54</f>
        <v>Remaches</v>
      </c>
      <c r="B70" s="57">
        <f>+B54*H62</f>
        <v>152</v>
      </c>
      <c r="C70" s="65"/>
      <c r="G70" s="66" t="s">
        <v>75</v>
      </c>
      <c r="H70" s="36">
        <f>+B60</f>
        <v>26.155500000000004</v>
      </c>
      <c r="I70" s="67">
        <f>+H70*B48</f>
        <v>5231.1000000000004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4" ht="15.75" x14ac:dyDescent="0.3">
      <c r="A71" s="56" t="str">
        <f>+A55</f>
        <v>Mensajeria</v>
      </c>
      <c r="B71" s="57">
        <f>+B55*H62</f>
        <v>192</v>
      </c>
      <c r="C71" s="65"/>
      <c r="G71" s="66" t="s">
        <v>76</v>
      </c>
      <c r="H71" s="36">
        <f>+C74</f>
        <v>42.735074999999995</v>
      </c>
      <c r="I71" s="67">
        <f>+H71*B48</f>
        <v>8547.0149999999994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4" ht="15.75" x14ac:dyDescent="0.3">
      <c r="A72" s="56" t="str">
        <f>+A56</f>
        <v>Listón</v>
      </c>
      <c r="B72" s="57">
        <f>+B56*H62</f>
        <v>312</v>
      </c>
      <c r="C72" s="68"/>
      <c r="G72" s="69" t="s">
        <v>77</v>
      </c>
      <c r="H72" s="70">
        <f>+H71-H70</f>
        <v>16.579574999999991</v>
      </c>
      <c r="I72" s="73">
        <f>+H72*B48</f>
        <v>3315.9149999999981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4" ht="15.75" x14ac:dyDescent="0.3">
      <c r="A73" s="56"/>
      <c r="B73" s="57"/>
      <c r="C73" s="68"/>
      <c r="G73" s="90" t="s">
        <v>84</v>
      </c>
      <c r="H73" s="91"/>
      <c r="I73" s="73">
        <f>+(B74/100)*2.5</f>
        <v>213.67537499999997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4" ht="16.5" x14ac:dyDescent="0.3">
      <c r="A74" s="55" t="s">
        <v>64</v>
      </c>
      <c r="B74" s="60">
        <f>SUM(B65:B73)</f>
        <v>8547.0149999999994</v>
      </c>
      <c r="C74" s="70">
        <f>+B74/B48</f>
        <v>42.735074999999995</v>
      </c>
      <c r="D74" s="71" t="s">
        <v>78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4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4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4" ht="16.5" thickBot="1" x14ac:dyDescent="0.35">
      <c r="A77" s="5" t="s">
        <v>92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</row>
    <row r="78" spans="1:24" ht="15.75" x14ac:dyDescent="0.3">
      <c r="A78" s="10" t="s">
        <v>93</v>
      </c>
      <c r="B78" s="11"/>
      <c r="C78" s="11"/>
      <c r="D78" s="11"/>
      <c r="E78" s="11"/>
      <c r="F78" s="11"/>
      <c r="G78" s="12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</row>
    <row r="79" spans="1:24" ht="15.75" x14ac:dyDescent="0.3">
      <c r="A79" s="20">
        <f>+F16</f>
        <v>42</v>
      </c>
      <c r="B79" s="21">
        <f>+H16</f>
        <v>47.5</v>
      </c>
      <c r="C79" s="7" t="s">
        <v>94</v>
      </c>
      <c r="D79" s="21" t="s">
        <v>95</v>
      </c>
      <c r="E79" s="7" t="s">
        <v>96</v>
      </c>
      <c r="F79" s="23" t="s">
        <v>97</v>
      </c>
      <c r="G79" s="75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</row>
    <row r="80" spans="1:24" ht="15.75" x14ac:dyDescent="0.3">
      <c r="A80" s="20">
        <f>0.42*0.475*C41</f>
        <v>119.69999999999999</v>
      </c>
      <c r="B80" s="76">
        <v>4</v>
      </c>
      <c r="C80" s="76">
        <f>+A80*B80</f>
        <v>478.79999999999995</v>
      </c>
      <c r="D80" s="76">
        <v>0</v>
      </c>
      <c r="E80" s="88">
        <f>+(C80+D80)</f>
        <v>478.79999999999995</v>
      </c>
      <c r="F80" s="89" t="s">
        <v>98</v>
      </c>
      <c r="G80" s="78">
        <v>550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</row>
    <row r="81" spans="1:24" ht="15.75" x14ac:dyDescent="0.3">
      <c r="A81" s="6"/>
      <c r="B81" s="76"/>
      <c r="C81" s="76"/>
      <c r="D81" s="76"/>
      <c r="E81" s="76"/>
      <c r="G81" s="8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</row>
    <row r="82" spans="1:24" ht="15.75" x14ac:dyDescent="0.3">
      <c r="A82" s="20">
        <f>+A79</f>
        <v>42</v>
      </c>
      <c r="B82" s="21">
        <f>+B79</f>
        <v>47.5</v>
      </c>
      <c r="C82" s="7" t="s">
        <v>94</v>
      </c>
      <c r="D82" s="21" t="s">
        <v>95</v>
      </c>
      <c r="E82" s="7" t="s">
        <v>96</v>
      </c>
      <c r="F82" s="23" t="s">
        <v>99</v>
      </c>
      <c r="G82" s="8"/>
      <c r="H82"/>
      <c r="I82"/>
      <c r="J82" s="72"/>
    </row>
    <row r="83" spans="1:24" ht="15.75" x14ac:dyDescent="0.3">
      <c r="A83" s="20">
        <f>0.61*0.45*C32</f>
        <v>0</v>
      </c>
      <c r="B83" s="76">
        <f>3.9*3</f>
        <v>11.7</v>
      </c>
      <c r="C83" s="76">
        <f>+A83*B83</f>
        <v>0</v>
      </c>
      <c r="D83" s="76">
        <v>360</v>
      </c>
      <c r="E83" s="76">
        <f>+C83+D83</f>
        <v>360</v>
      </c>
      <c r="F83" s="77" t="s">
        <v>98</v>
      </c>
      <c r="G83" s="78">
        <v>1000</v>
      </c>
      <c r="H83"/>
      <c r="I83"/>
    </row>
    <row r="84" spans="1:24" ht="15.75" x14ac:dyDescent="0.3">
      <c r="A84" s="6"/>
      <c r="B84" s="7"/>
      <c r="C84" s="76"/>
      <c r="D84" s="76"/>
      <c r="E84" s="76"/>
      <c r="F84" s="76"/>
      <c r="G84" s="8"/>
      <c r="H84"/>
      <c r="I84"/>
    </row>
    <row r="85" spans="1:24" ht="16.5" thickBot="1" x14ac:dyDescent="0.35">
      <c r="A85" s="13"/>
      <c r="B85" s="14"/>
      <c r="C85" s="14"/>
      <c r="D85" s="14"/>
      <c r="E85" s="14"/>
      <c r="F85" s="14"/>
      <c r="G85" s="15"/>
      <c r="H85"/>
      <c r="I85"/>
    </row>
    <row r="86" spans="1:24" ht="15.75" x14ac:dyDescent="0.3">
      <c r="H86"/>
      <c r="I86"/>
    </row>
    <row r="88" spans="1:24" ht="15.75" x14ac:dyDescent="0.3">
      <c r="A88" s="5" t="s">
        <v>100</v>
      </c>
      <c r="G88"/>
    </row>
    <row r="89" spans="1:24" ht="15.75" x14ac:dyDescent="0.3">
      <c r="B89" s="62" t="s">
        <v>101</v>
      </c>
      <c r="C89" s="92" t="s">
        <v>102</v>
      </c>
      <c r="D89" s="93"/>
      <c r="G89"/>
    </row>
    <row r="90" spans="1:24" ht="15.75" x14ac:dyDescent="0.3">
      <c r="B90" s="45" t="s">
        <v>103</v>
      </c>
      <c r="C90" s="79" t="s">
        <v>104</v>
      </c>
      <c r="D90" s="80"/>
      <c r="F90" s="5"/>
      <c r="G90"/>
    </row>
    <row r="91" spans="1:24" x14ac:dyDescent="0.3">
      <c r="B91" s="45" t="s">
        <v>15</v>
      </c>
      <c r="C91" s="81" t="s">
        <v>105</v>
      </c>
      <c r="D91" s="80"/>
    </row>
    <row r="92" spans="1:24" x14ac:dyDescent="0.3">
      <c r="B92" s="45" t="s">
        <v>106</v>
      </c>
      <c r="C92" s="81">
        <v>45</v>
      </c>
      <c r="D92" s="80" t="s">
        <v>107</v>
      </c>
    </row>
    <row r="93" spans="1:24" ht="15.75" x14ac:dyDescent="0.3">
      <c r="B93" s="45" t="s">
        <v>108</v>
      </c>
      <c r="C93" s="81">
        <f>95*100</f>
        <v>9500</v>
      </c>
      <c r="D93" s="80" t="s">
        <v>120</v>
      </c>
      <c r="G93"/>
    </row>
    <row r="94" spans="1:24" ht="15.75" x14ac:dyDescent="0.3">
      <c r="B94" s="45" t="s">
        <v>109</v>
      </c>
      <c r="C94" s="81">
        <f>+D94/C93</f>
        <v>2.2736842105263158</v>
      </c>
      <c r="D94" s="82">
        <f>+(((B48*2)*C92)*1.2)</f>
        <v>21600</v>
      </c>
      <c r="G94"/>
    </row>
    <row r="95" spans="1:24" ht="15.75" x14ac:dyDescent="0.3">
      <c r="B95" s="45" t="s">
        <v>110</v>
      </c>
      <c r="C95" s="83"/>
      <c r="D95" s="80"/>
      <c r="G95"/>
    </row>
    <row r="96" spans="1:24" ht="15.75" x14ac:dyDescent="0.3">
      <c r="B96" s="45" t="s">
        <v>111</v>
      </c>
      <c r="C96" s="83">
        <v>65</v>
      </c>
      <c r="D96" s="84" t="s">
        <v>112</v>
      </c>
      <c r="E96" s="85"/>
      <c r="G96"/>
    </row>
    <row r="97" spans="2:7" ht="15.75" x14ac:dyDescent="0.3">
      <c r="B97" s="45" t="s">
        <v>113</v>
      </c>
      <c r="C97" s="83">
        <f>+C96*3</f>
        <v>195</v>
      </c>
      <c r="D97" s="80"/>
      <c r="G97"/>
    </row>
    <row r="98" spans="2:7" ht="15.75" x14ac:dyDescent="0.3">
      <c r="B98" s="45" t="s">
        <v>114</v>
      </c>
      <c r="C98" s="83">
        <v>0</v>
      </c>
      <c r="D98" s="80"/>
      <c r="G98"/>
    </row>
    <row r="99" spans="2:7" ht="15.75" x14ac:dyDescent="0.3">
      <c r="B99" s="45" t="s">
        <v>115</v>
      </c>
      <c r="C99" s="83">
        <v>0</v>
      </c>
      <c r="D99" s="80"/>
      <c r="G99"/>
    </row>
    <row r="100" spans="2:7" ht="15.75" x14ac:dyDescent="0.3">
      <c r="B100" s="1" t="s">
        <v>116</v>
      </c>
      <c r="C100" s="83">
        <v>0</v>
      </c>
      <c r="D100" s="80"/>
      <c r="G100"/>
    </row>
    <row r="101" spans="2:7" ht="15.75" x14ac:dyDescent="0.3">
      <c r="B101" s="45" t="s">
        <v>117</v>
      </c>
      <c r="C101" s="86">
        <f>+C97</f>
        <v>195</v>
      </c>
      <c r="D101" s="87">
        <f>+C97/B48</f>
        <v>0.97499999999999998</v>
      </c>
      <c r="E101" s="1" t="s">
        <v>118</v>
      </c>
      <c r="G101"/>
    </row>
    <row r="102" spans="2:7" x14ac:dyDescent="0.3">
      <c r="B102" s="45" t="s">
        <v>119</v>
      </c>
      <c r="C102" s="86">
        <f>+C101*H62</f>
        <v>312</v>
      </c>
      <c r="D102" s="87">
        <f>+D101*H62</f>
        <v>1.56</v>
      </c>
      <c r="E102" s="1" t="s">
        <v>118</v>
      </c>
      <c r="G102" s="7"/>
    </row>
    <row r="103" spans="2:7" ht="16.5" x14ac:dyDescent="0.3">
      <c r="C103" s="58"/>
      <c r="D103" s="58"/>
      <c r="E103" s="58"/>
    </row>
  </sheetData>
  <mergeCells count="2">
    <mergeCell ref="G73:H73"/>
    <mergeCell ref="C89:D89"/>
  </mergeCells>
  <pageMargins left="0.70866141732283472" right="0.70866141732283472" top="0.74803149606299213" bottom="0.74803149606299213" header="0.31496062992125984" footer="0.31496062992125984"/>
  <pageSetup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bolsas freixenet</vt:lpstr>
      <vt:lpstr>bolsas Costers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2017-05-26T17:50:08Z</cp:lastPrinted>
  <dcterms:created xsi:type="dcterms:W3CDTF">2015-04-13T23:38:41Z</dcterms:created>
  <dcterms:modified xsi:type="dcterms:W3CDTF">2017-06-09T17:26:12Z</dcterms:modified>
</cp:coreProperties>
</file>