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Bolsa M seri 60" sheetId="3" r:id="rId1"/>
    <sheet name="Bolsa M seri" sheetId="2" r:id="rId2"/>
  </sheets>
  <calcPr calcId="145621"/>
</workbook>
</file>

<file path=xl/calcChain.xml><?xml version="1.0" encoding="utf-8"?>
<calcChain xmlns="http://schemas.openxmlformats.org/spreadsheetml/2006/main">
  <c r="H49" i="3" l="1"/>
  <c r="H48" i="3"/>
  <c r="H47" i="3"/>
  <c r="H46" i="3"/>
  <c r="H45" i="3"/>
  <c r="H44" i="3"/>
  <c r="G43" i="3"/>
  <c r="H43" i="3" s="1"/>
  <c r="E100" i="3"/>
  <c r="D98" i="3"/>
  <c r="C98" i="3" s="1"/>
  <c r="C101" i="3" s="1"/>
  <c r="C88" i="3"/>
  <c r="C89" i="3" s="1"/>
  <c r="C90" i="3" s="1"/>
  <c r="C78" i="3"/>
  <c r="C79" i="3" s="1"/>
  <c r="C75" i="3"/>
  <c r="A75" i="3"/>
  <c r="F74" i="3"/>
  <c r="D74" i="3"/>
  <c r="F73" i="3"/>
  <c r="F75" i="3" s="1"/>
  <c r="D73" i="3"/>
  <c r="D75" i="3" s="1"/>
  <c r="B66" i="3"/>
  <c r="A66" i="3"/>
  <c r="B65" i="3"/>
  <c r="A65" i="3"/>
  <c r="A64" i="3"/>
  <c r="A63" i="3"/>
  <c r="B62" i="3"/>
  <c r="A62" i="3"/>
  <c r="H52" i="3"/>
  <c r="H51" i="3"/>
  <c r="H50" i="3"/>
  <c r="E50" i="3"/>
  <c r="C36" i="3"/>
  <c r="G38" i="3" s="1"/>
  <c r="E28" i="3"/>
  <c r="E27" i="3"/>
  <c r="E29" i="3" s="1"/>
  <c r="E31" i="3" s="1"/>
  <c r="H23" i="3"/>
  <c r="E23" i="3"/>
  <c r="F23" i="3" s="1"/>
  <c r="C23" i="3"/>
  <c r="C24" i="3" s="1"/>
  <c r="H22" i="3"/>
  <c r="H24" i="3" s="1"/>
  <c r="F22" i="3"/>
  <c r="C95" i="2"/>
  <c r="C96" i="2" s="1"/>
  <c r="C97" i="2" s="1"/>
  <c r="C86" i="2"/>
  <c r="C85" i="2"/>
  <c r="C87" i="2" s="1"/>
  <c r="C89" i="2" s="1"/>
  <c r="C90" i="2" s="1"/>
  <c r="C82" i="2"/>
  <c r="A82" i="2"/>
  <c r="F81" i="2"/>
  <c r="D81" i="2"/>
  <c r="F80" i="2"/>
  <c r="F82" i="2" s="1"/>
  <c r="D80" i="2"/>
  <c r="D82" i="2" s="1"/>
  <c r="B72" i="2"/>
  <c r="A72" i="2"/>
  <c r="B71" i="2"/>
  <c r="A71" i="2"/>
  <c r="A70" i="2"/>
  <c r="B69" i="2"/>
  <c r="A69" i="2"/>
  <c r="B68" i="2"/>
  <c r="A68" i="2"/>
  <c r="H59" i="2"/>
  <c r="H58" i="2"/>
  <c r="H57" i="2"/>
  <c r="E56" i="2"/>
  <c r="H56" i="2" s="1"/>
  <c r="H55" i="2"/>
  <c r="H54" i="2"/>
  <c r="H53" i="2"/>
  <c r="H52" i="2"/>
  <c r="H51" i="2"/>
  <c r="H50" i="2"/>
  <c r="G49" i="2"/>
  <c r="H49" i="2" s="1"/>
  <c r="H61" i="2" s="1"/>
  <c r="G43" i="2"/>
  <c r="C41" i="2"/>
  <c r="G44" i="2" s="1"/>
  <c r="H44" i="2" s="1"/>
  <c r="C40" i="2"/>
  <c r="E30" i="2"/>
  <c r="F26" i="2"/>
  <c r="E26" i="2"/>
  <c r="E27" i="2" s="1"/>
  <c r="C26" i="2"/>
  <c r="H26" i="2" s="1"/>
  <c r="H25" i="2"/>
  <c r="H27" i="2" s="1"/>
  <c r="F25" i="2"/>
  <c r="F27" i="2" s="1"/>
  <c r="E32" i="3" l="1"/>
  <c r="D105" i="3"/>
  <c r="D106" i="3" s="1"/>
  <c r="C105" i="3"/>
  <c r="F24" i="3"/>
  <c r="H54" i="3"/>
  <c r="E24" i="3"/>
  <c r="C37" i="3"/>
  <c r="C80" i="3"/>
  <c r="C82" i="3" s="1"/>
  <c r="C83" i="3" s="1"/>
  <c r="F89" i="3" s="1"/>
  <c r="B64" i="3" s="1"/>
  <c r="B51" i="2"/>
  <c r="B67" i="2"/>
  <c r="F96" i="2"/>
  <c r="B70" i="2" s="1"/>
  <c r="F95" i="2"/>
  <c r="B54" i="2" s="1"/>
  <c r="C27" i="2"/>
  <c r="E31" i="2"/>
  <c r="E32" i="2" s="1"/>
  <c r="E34" i="2" s="1"/>
  <c r="C42" i="2"/>
  <c r="C46" i="2" s="1"/>
  <c r="G39" i="3" l="1"/>
  <c r="C38" i="3"/>
  <c r="F88" i="3"/>
  <c r="B48" i="3" s="1"/>
  <c r="B45" i="3"/>
  <c r="B61" i="3"/>
  <c r="C106" i="3"/>
  <c r="B63" i="3" s="1"/>
  <c r="B47" i="3"/>
  <c r="B60" i="3"/>
  <c r="B68" i="3" s="1"/>
  <c r="B50" i="2"/>
  <c r="B58" i="2" s="1"/>
  <c r="B60" i="2" s="1"/>
  <c r="H68" i="2" s="1"/>
  <c r="I68" i="2" s="1"/>
  <c r="E35" i="2"/>
  <c r="B66" i="2" s="1"/>
  <c r="B74" i="2" s="1"/>
  <c r="C68" i="3" l="1"/>
  <c r="H63" i="3" s="1"/>
  <c r="I65" i="3"/>
  <c r="I47" i="3"/>
  <c r="C40" i="3"/>
  <c r="B44" i="3"/>
  <c r="B52" i="3" s="1"/>
  <c r="B53" i="3" s="1"/>
  <c r="H62" i="3" s="1"/>
  <c r="I62" i="3" s="1"/>
  <c r="C74" i="2"/>
  <c r="H69" i="2" s="1"/>
  <c r="E63" i="2"/>
  <c r="I53" i="2"/>
  <c r="D65" i="2"/>
  <c r="H64" i="3" l="1"/>
  <c r="I63" i="3"/>
  <c r="I64" i="3" s="1"/>
  <c r="H70" i="2"/>
  <c r="I69" i="2"/>
  <c r="I70" i="2" s="1"/>
  <c r="H71" i="2" s="1"/>
</calcChain>
</file>

<file path=xl/sharedStrings.xml><?xml version="1.0" encoding="utf-8"?>
<sst xmlns="http://schemas.openxmlformats.org/spreadsheetml/2006/main" count="281" uniqueCount="129">
  <si>
    <t>Presupuesto</t>
  </si>
  <si>
    <t>Elabora</t>
  </si>
  <si>
    <t>Lourdes Velasco</t>
  </si>
  <si>
    <t>Fecha</t>
  </si>
  <si>
    <t>02 de mayo de 2017.</t>
  </si>
  <si>
    <t>ODT</t>
  </si>
  <si>
    <t>Cliente</t>
  </si>
  <si>
    <t>Braya</t>
  </si>
  <si>
    <t>Observaciones</t>
  </si>
  <si>
    <t>Proyecto</t>
  </si>
  <si>
    <t>Herradura Doble Barrica</t>
  </si>
  <si>
    <t>Descripción</t>
  </si>
  <si>
    <t>Bolsas Mediana</t>
  </si>
  <si>
    <t>Tamaño extendido</t>
  </si>
  <si>
    <t>cartulina importación</t>
  </si>
  <si>
    <t>X</t>
  </si>
  <si>
    <t>tamaño 36 X  26 X 19 cm.</t>
  </si>
  <si>
    <t>por tamaño</t>
  </si>
  <si>
    <t>hot stamping 1 cara</t>
  </si>
  <si>
    <t>asa de listón especial</t>
  </si>
  <si>
    <t>Papel:</t>
  </si>
  <si>
    <t xml:space="preserve">Ispira </t>
  </si>
  <si>
    <t xml:space="preserve">Color </t>
  </si>
  <si>
    <t>Negro</t>
  </si>
  <si>
    <t>250 gr.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</si>
  <si>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</si>
  <si>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</si>
  <si>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</si>
  <si>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</si>
  <si>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</si>
  <si>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</si>
  <si>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</si>
  <si>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POCHTECA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</si>
  <si>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</si>
  <si>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</si>
  <si>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</si>
  <si>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</si>
  <si>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</si>
  <si>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</si>
  <si>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</si>
  <si>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</si>
  <si>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Tamaños por pliego</t>
  </si>
  <si>
    <t>* manual</t>
  </si>
  <si>
    <t>Nota p/offset</t>
  </si>
  <si>
    <t xml:space="preserve">500 piezas siempre de sobrante para correr, </t>
  </si>
  <si>
    <t>Para correr</t>
  </si>
  <si>
    <t xml:space="preserve">aun cuando sean menos de 100 tiros. 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</si>
  <si>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</si>
  <si>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</si>
  <si>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</si>
  <si>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</si>
  <si>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</si>
  <si>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</si>
  <si>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</si>
  <si>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</si>
  <si>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</si>
  <si>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</si>
  <si>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</si>
  <si>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</si>
  <si>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</si>
  <si>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</si>
  <si>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</si>
  <si>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>Papel</t>
  </si>
  <si>
    <t>Impresión</t>
  </si>
  <si>
    <t>Grabado</t>
  </si>
  <si>
    <t>Placa HS</t>
  </si>
  <si>
    <t>Hot stamping</t>
  </si>
  <si>
    <t>listón</t>
  </si>
  <si>
    <t>corte</t>
  </si>
  <si>
    <t>Caple Refuerzo</t>
  </si>
  <si>
    <t>arreglo suaje</t>
  </si>
  <si>
    <t>Empaque</t>
  </si>
  <si>
    <t>SUAJE</t>
  </si>
  <si>
    <t>Mensajeria</t>
  </si>
  <si>
    <t>armado + pegado</t>
  </si>
  <si>
    <t>pegue etiqueta</t>
  </si>
  <si>
    <t>Total</t>
  </si>
  <si>
    <t>UV brillante Reg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</si>
  <si>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</si>
  <si>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</si>
  <si>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</si>
  <si>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</si>
  <si>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</si>
  <si>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</si>
  <si>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</si>
  <si>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</si>
  <si>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</si>
  <si>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</si>
  <si>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</si>
  <si>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</si>
  <si>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Comisiones</t>
  </si>
  <si>
    <t>FONDO + REFUERZO BOLSA CALCULO</t>
  </si>
  <si>
    <t>Caple</t>
  </si>
  <si>
    <t>Reverso Blanco</t>
  </si>
  <si>
    <t>20 pts.</t>
  </si>
  <si>
    <t>Costo Historias</t>
  </si>
  <si>
    <t>Precio Venta</t>
  </si>
  <si>
    <t>Partes Adicionales</t>
  </si>
  <si>
    <t xml:space="preserve">Producto </t>
  </si>
  <si>
    <t>Asa Listón</t>
  </si>
  <si>
    <t xml:space="preserve">Material </t>
  </si>
  <si>
    <t>Popotillo negro con apresto ancho 3(1.5 cm)</t>
  </si>
  <si>
    <t>Jorge confirmo nov 17, 16</t>
  </si>
  <si>
    <t>satin ancho 3, 1.5 cm $58.00 90 mts</t>
  </si>
  <si>
    <t>Tamaño Final</t>
  </si>
  <si>
    <t>cm</t>
  </si>
  <si>
    <t>popottillo ancho 3, 1.5 cm $33.00 45 mts</t>
  </si>
  <si>
    <t xml:space="preserve">Presentación </t>
  </si>
  <si>
    <t>cm. (1 mt)</t>
  </si>
  <si>
    <t>Cantidad a comprar</t>
  </si>
  <si>
    <t xml:space="preserve">Precio por pza. </t>
  </si>
  <si>
    <t>Precio por Paquete</t>
  </si>
  <si>
    <t>mt</t>
  </si>
  <si>
    <t>Importe de la compra</t>
  </si>
  <si>
    <t>Suajado</t>
  </si>
  <si>
    <t>Colocado</t>
  </si>
  <si>
    <t>Maquila Armado</t>
  </si>
  <si>
    <t>TT Costo</t>
  </si>
  <si>
    <t>Unitario</t>
  </si>
  <si>
    <t>TT Utilidad</t>
  </si>
  <si>
    <t>04 de mayo de 2017.</t>
  </si>
  <si>
    <t>impresas a 1 tinta serigrafía</t>
  </si>
  <si>
    <t>Cientos a imprimir</t>
  </si>
  <si>
    <t>arreglo y marco</t>
  </si>
  <si>
    <t>Serigrafía 1C</t>
  </si>
  <si>
    <t>Tabla de suaje</t>
  </si>
  <si>
    <t>Ganancia %</t>
  </si>
  <si>
    <t>FONDO BOLSA CALCULO</t>
  </si>
  <si>
    <t>18 pts.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</si>
</sst>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9"/>
      <name val="Century Gothic"/>
      <family val="2"/>
    </font>
    <font>
      <b/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b/>
      <sz val="9"/>
      <name val="Century Gothic"/>
      <family val="2"/>
    </font>
    <font>
      <b/>
      <sz val="9"/>
      <color rgb="FFFF0000"/>
      <name val="Century Gothic"/>
      <family val="2"/>
    </font>
    <font>
      <sz val="11"/>
      <color theme="1"/>
      <name val="Century Gothic"/>
      <family val="2"/>
    </font>
    <font>
      <b/>
      <sz val="9"/>
      <color theme="0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i/>
      <sz val="9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5" borderId="14" applyNumberFormat="0" applyAlignment="0" applyProtection="0"/>
    <xf numFmtId="0" fontId="12" fillId="6" borderId="15" applyNumberFormat="0" applyAlignment="0" applyProtection="0"/>
    <xf numFmtId="0" fontId="13" fillId="7" borderId="0" applyNumberFormat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/>
    <xf numFmtId="0" fontId="18" fillId="8" borderId="19" applyNumberFormat="0" applyFont="0" applyAlignment="0" applyProtection="0"/>
  </cellStyleXfs>
  <cellXfs count="9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2" fontId="6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4" fillId="0" borderId="4" xfId="0" applyFont="1" applyBorder="1"/>
    <xf numFmtId="2" fontId="3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4" fillId="0" borderId="0" xfId="0" applyNumberFormat="1" applyFont="1"/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7" fillId="2" borderId="10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0" fontId="7" fillId="0" borderId="0" xfId="0" applyFont="1" applyAlignment="1"/>
    <xf numFmtId="0" fontId="7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3" fillId="2" borderId="0" xfId="1" applyFont="1" applyFill="1" applyAlignment="1">
      <alignment horizontal="center"/>
    </xf>
    <xf numFmtId="4" fontId="2" fillId="0" borderId="0" xfId="0" applyNumberFormat="1" applyFont="1"/>
    <xf numFmtId="9" fontId="2" fillId="0" borderId="0" xfId="2" applyFont="1" applyAlignment="1">
      <alignment horizontal="center"/>
    </xf>
    <xf numFmtId="0" fontId="3" fillId="0" borderId="0" xfId="0" applyFont="1" applyAlignment="1">
      <alignment horizontal="right"/>
    </xf>
    <xf numFmtId="44" fontId="6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1" fontId="7" fillId="2" borderId="0" xfId="0" applyNumberFormat="1" applyFont="1" applyFill="1" applyAlignment="1">
      <alignment horizontal="center"/>
    </xf>
    <xf numFmtId="0" fontId="7" fillId="0" borderId="0" xfId="0" applyFont="1"/>
    <xf numFmtId="0" fontId="6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0" borderId="11" xfId="0" applyFont="1" applyBorder="1"/>
    <xf numFmtId="0" fontId="3" fillId="0" borderId="11" xfId="0" applyFont="1" applyBorder="1"/>
    <xf numFmtId="2" fontId="3" fillId="0" borderId="11" xfId="0" applyNumberFormat="1" applyFont="1" applyBorder="1" applyAlignment="1">
      <alignment horizontal="center"/>
    </xf>
    <xf numFmtId="0" fontId="8" fillId="0" borderId="0" xfId="0" applyFont="1"/>
    <xf numFmtId="0" fontId="2" fillId="0" borderId="11" xfId="0" applyFont="1" applyBorder="1"/>
    <xf numFmtId="2" fontId="6" fillId="0" borderId="1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Border="1"/>
    <xf numFmtId="0" fontId="4" fillId="0" borderId="0" xfId="0" applyFont="1" applyAlignment="1">
      <alignment horizontal="right"/>
    </xf>
    <xf numFmtId="9" fontId="4" fillId="0" borderId="0" xfId="0" applyNumberFormat="1" applyFont="1"/>
    <xf numFmtId="9" fontId="2" fillId="0" borderId="0" xfId="0" applyNumberFormat="1" applyFont="1"/>
    <xf numFmtId="2" fontId="3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44" fontId="2" fillId="0" borderId="0" xfId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6" fillId="3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44" fontId="4" fillId="0" borderId="0" xfId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44" fontId="7" fillId="2" borderId="0" xfId="0" applyNumberFormat="1" applyFont="1" applyFill="1" applyAlignment="1">
      <alignment horizontal="center"/>
    </xf>
    <xf numFmtId="44" fontId="6" fillId="2" borderId="0" xfId="0" applyNumberFormat="1" applyFont="1" applyFill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12" xfId="0" applyFont="1" applyBorder="1" applyAlignment="1">
      <alignment horizontal="left"/>
    </xf>
    <xf numFmtId="1" fontId="2" fillId="0" borderId="13" xfId="0" applyNumberFormat="1" applyFont="1" applyBorder="1" applyAlignment="1">
      <alignment horizontal="center"/>
    </xf>
    <xf numFmtId="44" fontId="2" fillId="0" borderId="12" xfId="1" applyFont="1" applyBorder="1" applyAlignment="1">
      <alignment horizontal="left"/>
    </xf>
    <xf numFmtId="0" fontId="4" fillId="0" borderId="13" xfId="0" applyFont="1" applyBorder="1"/>
    <xf numFmtId="44" fontId="2" fillId="0" borderId="0" xfId="1" applyFont="1"/>
    <xf numFmtId="44" fontId="2" fillId="0" borderId="12" xfId="0" applyNumberFormat="1" applyFont="1" applyBorder="1"/>
    <xf numFmtId="44" fontId="2" fillId="0" borderId="13" xfId="1" applyFont="1" applyBorder="1" applyAlignment="1">
      <alignment horizontal="right"/>
    </xf>
    <xf numFmtId="1" fontId="19" fillId="0" borderId="0" xfId="0" applyNumberFormat="1" applyFont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6" fillId="9" borderId="10" xfId="0" applyNumberFormat="1" applyFont="1" applyFill="1" applyBorder="1" applyAlignment="1">
      <alignment horizontal="center"/>
    </xf>
    <xf numFmtId="2" fontId="9" fillId="4" borderId="0" xfId="0" applyNumberFormat="1" applyFont="1" applyFill="1" applyBorder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7"/>
  <sheetViews>
    <sheetView tabSelected="1" topLeftCell="A7" zoomScale="85" zoomScaleNormal="85" workbookViewId="0">
      <selection activeCell="D15" sqref="C15:D3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2"/>
      <c r="U3" s="2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3"/>
      <c r="J5"/>
      <c r="K5"/>
      <c r="L5"/>
      <c r="M5"/>
      <c r="N5"/>
      <c r="O5"/>
      <c r="P5"/>
      <c r="Q5"/>
      <c r="R5"/>
      <c r="S5"/>
    </row>
    <row r="6" spans="1:21" ht="18.75" x14ac:dyDescent="0.3">
      <c r="A6" s="4" t="s">
        <v>0</v>
      </c>
      <c r="E6" s="3" t="s">
        <v>1</v>
      </c>
      <c r="F6" s="1" t="s">
        <v>2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s="3" customFormat="1" ht="15.75" x14ac:dyDescent="0.3">
      <c r="A8" s="3" t="s">
        <v>3</v>
      </c>
      <c r="C8" s="3" t="s">
        <v>4</v>
      </c>
      <c r="H8" s="3" t="s">
        <v>5</v>
      </c>
      <c r="J8"/>
      <c r="K8"/>
      <c r="L8"/>
      <c r="M8"/>
      <c r="N8"/>
      <c r="O8"/>
      <c r="P8"/>
      <c r="Q8"/>
      <c r="R8"/>
      <c r="S8"/>
      <c r="T8" s="1"/>
      <c r="U8" s="1"/>
    </row>
    <row r="9" spans="1:21" ht="15.75" x14ac:dyDescent="0.3">
      <c r="J9"/>
      <c r="K9"/>
      <c r="L9"/>
      <c r="M9"/>
      <c r="N9"/>
      <c r="O9"/>
      <c r="P9"/>
      <c r="Q9"/>
      <c r="R9"/>
      <c r="S9"/>
    </row>
    <row r="10" spans="1:21" ht="16.5" thickBot="1" x14ac:dyDescent="0.35">
      <c r="A10" s="3" t="s">
        <v>6</v>
      </c>
      <c r="C10" s="1" t="s">
        <v>7</v>
      </c>
      <c r="F10" s="3" t="s">
        <v>8</v>
      </c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3"/>
      <c r="F11" s="5"/>
      <c r="G11" s="6"/>
      <c r="H11" s="7"/>
      <c r="J11"/>
      <c r="K11"/>
      <c r="L11"/>
      <c r="M11"/>
      <c r="N11"/>
      <c r="O11"/>
      <c r="P11"/>
      <c r="Q11"/>
      <c r="R11"/>
    </row>
    <row r="12" spans="1:21" ht="15.75" x14ac:dyDescent="0.3">
      <c r="A12" s="3" t="s">
        <v>9</v>
      </c>
      <c r="C12" s="1" t="s">
        <v>10</v>
      </c>
      <c r="F12" s="8"/>
      <c r="G12" s="9"/>
      <c r="H12" s="10"/>
      <c r="J12"/>
      <c r="K12"/>
      <c r="L12"/>
      <c r="M12"/>
      <c r="N12"/>
      <c r="O12"/>
      <c r="P12"/>
      <c r="Q12"/>
      <c r="R12"/>
    </row>
    <row r="13" spans="1:21" ht="15.75" x14ac:dyDescent="0.3">
      <c r="A13" s="3"/>
      <c r="F13" s="8"/>
      <c r="G13" s="9"/>
      <c r="H13" s="10"/>
      <c r="J13"/>
      <c r="K13"/>
      <c r="L13"/>
      <c r="M13"/>
      <c r="N13"/>
      <c r="O13"/>
      <c r="P13"/>
      <c r="Q13"/>
      <c r="R13"/>
    </row>
    <row r="14" spans="1:21" ht="15.75" x14ac:dyDescent="0.3">
      <c r="A14" s="3" t="s">
        <v>11</v>
      </c>
      <c r="C14" s="11" t="s">
        <v>12</v>
      </c>
      <c r="D14" s="12"/>
      <c r="E14" s="12"/>
      <c r="F14" s="13" t="s">
        <v>13</v>
      </c>
      <c r="G14" s="9"/>
      <c r="H14" s="10"/>
      <c r="J14"/>
      <c r="K14"/>
      <c r="L14"/>
      <c r="M14"/>
      <c r="N14"/>
      <c r="O14"/>
      <c r="P14"/>
      <c r="Q14"/>
      <c r="R14"/>
    </row>
    <row r="15" spans="1:21" ht="15.75" x14ac:dyDescent="0.3">
      <c r="C15" s="14" t="s">
        <v>14</v>
      </c>
      <c r="D15" s="12"/>
      <c r="E15" s="12"/>
      <c r="F15" s="15">
        <v>48.2</v>
      </c>
      <c r="G15" s="16" t="s">
        <v>15</v>
      </c>
      <c r="H15" s="17">
        <v>39.5</v>
      </c>
      <c r="J15"/>
      <c r="K15"/>
      <c r="L15"/>
      <c r="M15"/>
      <c r="N15"/>
      <c r="O15"/>
      <c r="P15"/>
      <c r="Q15"/>
      <c r="R15"/>
    </row>
    <row r="16" spans="1:21" ht="15.75" x14ac:dyDescent="0.3">
      <c r="C16" s="14" t="s">
        <v>16</v>
      </c>
      <c r="D16" s="12"/>
      <c r="E16" s="12"/>
      <c r="F16" s="13">
        <v>0.5</v>
      </c>
      <c r="G16" s="18" t="s">
        <v>17</v>
      </c>
      <c r="H16" s="10"/>
      <c r="J16"/>
      <c r="K16"/>
      <c r="L16"/>
      <c r="M16"/>
      <c r="N16"/>
      <c r="O16"/>
      <c r="P16"/>
      <c r="Q16"/>
      <c r="R16"/>
    </row>
    <row r="17" spans="1:18" ht="15.75" x14ac:dyDescent="0.3">
      <c r="C17" s="14" t="s">
        <v>18</v>
      </c>
      <c r="D17" s="12"/>
      <c r="E17" s="12"/>
      <c r="F17" s="8"/>
      <c r="G17" s="9"/>
      <c r="H17" s="10"/>
      <c r="J17"/>
      <c r="K17"/>
      <c r="L17"/>
      <c r="M17"/>
      <c r="N17"/>
      <c r="O17"/>
      <c r="P17"/>
      <c r="Q17"/>
      <c r="R17"/>
    </row>
    <row r="18" spans="1:18" ht="15.75" x14ac:dyDescent="0.3">
      <c r="C18" s="14" t="s">
        <v>19</v>
      </c>
      <c r="D18" s="12"/>
      <c r="E18" s="12"/>
      <c r="F18" s="8"/>
      <c r="G18" s="9"/>
      <c r="H18" s="10"/>
      <c r="J18"/>
      <c r="K18"/>
      <c r="L18"/>
      <c r="M18"/>
      <c r="N18"/>
      <c r="O18"/>
      <c r="P18"/>
      <c r="Q18"/>
      <c r="R18"/>
    </row>
    <row r="19" spans="1:18" ht="16.5" thickBot="1" x14ac:dyDescent="0.35">
      <c r="C19" s="12"/>
      <c r="D19" s="12"/>
      <c r="E19" s="12"/>
      <c r="F19" s="19"/>
      <c r="G19" s="20"/>
      <c r="H19" s="21"/>
      <c r="J19"/>
      <c r="K19"/>
      <c r="L19"/>
      <c r="M19"/>
      <c r="N19"/>
      <c r="O19"/>
      <c r="P19"/>
    </row>
    <row r="20" spans="1:18" ht="15.75" x14ac:dyDescent="0.3">
      <c r="A20" s="22" t="s">
        <v>20</v>
      </c>
      <c r="C20" s="23" t="s">
        <v>21</v>
      </c>
      <c r="D20" s="3" t="s">
        <v>22</v>
      </c>
      <c r="E20" s="24" t="s">
        <v>23</v>
      </c>
      <c r="F20" s="1" t="s">
        <v>24</v>
      </c>
      <c r="J20"/>
      <c r="K20"/>
      <c r="L20"/>
      <c r="M20"/>
      <c r="N20"/>
      <c r="O20"/>
      <c r="P20"/>
    </row>
    <row r="22" spans="1:18" x14ac:dyDescent="0.3">
      <c r="A22" s="22" t="s">
        <v>25</v>
      </c>
      <c r="C22" s="25">
        <v>70</v>
      </c>
      <c r="D22" s="24" t="s">
        <v>26</v>
      </c>
      <c r="E22" s="26">
        <v>102</v>
      </c>
      <c r="F22" s="27">
        <f>+C22</f>
        <v>70</v>
      </c>
      <c r="G22" s="28" t="s">
        <v>26</v>
      </c>
      <c r="H22" s="28">
        <f>+E22</f>
        <v>102</v>
      </c>
    </row>
    <row r="23" spans="1:18" x14ac:dyDescent="0.3">
      <c r="A23" s="22" t="s">
        <v>27</v>
      </c>
      <c r="B23" s="2"/>
      <c r="C23" s="29">
        <f>+F15</f>
        <v>48.2</v>
      </c>
      <c r="D23" s="30" t="s">
        <v>26</v>
      </c>
      <c r="E23" s="29">
        <f>+H15</f>
        <v>39.5</v>
      </c>
      <c r="F23" s="31">
        <f>+E23</f>
        <v>39.5</v>
      </c>
      <c r="G23" s="31" t="s">
        <v>26</v>
      </c>
      <c r="H23" s="31">
        <f>+C23</f>
        <v>48.2</v>
      </c>
      <c r="I23" s="32"/>
    </row>
    <row r="24" spans="1:18" ht="15" thickBot="1" x14ac:dyDescent="0.35">
      <c r="A24" s="2" t="s">
        <v>28</v>
      </c>
      <c r="B24" s="33"/>
      <c r="C24" s="34">
        <f>+C22/C23</f>
        <v>1.4522821576763485</v>
      </c>
      <c r="D24" s="35"/>
      <c r="E24" s="34">
        <f>+E22/E23</f>
        <v>2.5822784810126582</v>
      </c>
      <c r="F24" s="34">
        <f>+F22/F23</f>
        <v>1.7721518987341771</v>
      </c>
      <c r="G24" s="35"/>
      <c r="H24" s="34">
        <f>+H22/H23</f>
        <v>2.1161825726141079</v>
      </c>
      <c r="I24" s="32"/>
    </row>
    <row r="25" spans="1:18" ht="15" thickBot="1" x14ac:dyDescent="0.35">
      <c r="A25" s="2" t="s">
        <v>29</v>
      </c>
      <c r="B25" s="36"/>
      <c r="C25" s="37"/>
      <c r="D25" s="38">
        <v>2</v>
      </c>
      <c r="E25" s="39"/>
      <c r="F25" s="40"/>
      <c r="G25" s="41">
        <v>2</v>
      </c>
      <c r="H25" s="42" t="s">
        <v>30</v>
      </c>
    </row>
    <row r="26" spans="1:18" x14ac:dyDescent="0.3">
      <c r="A26" s="2"/>
      <c r="B26" s="23"/>
      <c r="C26" s="32"/>
      <c r="G26" s="43"/>
      <c r="H26" s="32"/>
    </row>
    <row r="27" spans="1:18" x14ac:dyDescent="0.3">
      <c r="A27" s="27" t="s">
        <v>31</v>
      </c>
      <c r="B27" s="27" t="s">
        <v>32</v>
      </c>
      <c r="D27" s="43" t="s">
        <v>33</v>
      </c>
      <c r="E27" s="44">
        <f>+F27/1000</f>
        <v>63.884</v>
      </c>
      <c r="F27" s="45">
        <v>63884</v>
      </c>
      <c r="G27" s="1" t="s">
        <v>34</v>
      </c>
      <c r="H27" s="46">
        <v>0.5</v>
      </c>
    </row>
    <row r="28" spans="1:18" ht="15.75" x14ac:dyDescent="0.3">
      <c r="A28" s="2"/>
      <c r="B28" s="2"/>
      <c r="C28" s="2"/>
      <c r="D28" s="47" t="s">
        <v>35</v>
      </c>
      <c r="E28" s="44">
        <f>+H27*E27</f>
        <v>31.942</v>
      </c>
      <c r="H28" s="46"/>
      <c r="I28" s="32"/>
      <c r="Q28"/>
      <c r="R28"/>
    </row>
    <row r="29" spans="1:18" ht="15.75" x14ac:dyDescent="0.3">
      <c r="D29" s="47" t="s">
        <v>36</v>
      </c>
      <c r="E29" s="48">
        <f>+E27-E28</f>
        <v>31.942</v>
      </c>
      <c r="I29" s="32"/>
      <c r="Q29"/>
      <c r="R29"/>
    </row>
    <row r="30" spans="1:18" ht="15.75" x14ac:dyDescent="0.3">
      <c r="E30" s="23" t="s">
        <v>37</v>
      </c>
      <c r="F30" s="23" t="s">
        <v>38</v>
      </c>
      <c r="G30" s="23" t="s">
        <v>38</v>
      </c>
      <c r="H30" s="23" t="s">
        <v>38</v>
      </c>
      <c r="I30" s="32"/>
      <c r="Q30"/>
      <c r="R30"/>
    </row>
    <row r="31" spans="1:18" ht="15.75" x14ac:dyDescent="0.3">
      <c r="D31" s="43" t="s">
        <v>39</v>
      </c>
      <c r="E31" s="49">
        <f>+E29</f>
        <v>31.942</v>
      </c>
      <c r="F31" s="49">
        <v>0</v>
      </c>
      <c r="G31" s="49">
        <v>0</v>
      </c>
      <c r="H31" s="49">
        <v>0</v>
      </c>
      <c r="Q31"/>
      <c r="R31"/>
    </row>
    <row r="32" spans="1:18" ht="15.75" x14ac:dyDescent="0.3">
      <c r="D32" s="43" t="s">
        <v>40</v>
      </c>
      <c r="E32" s="49">
        <f>+E31*1.1</f>
        <v>35.136200000000002</v>
      </c>
      <c r="F32" s="49">
        <v>0</v>
      </c>
      <c r="G32" s="49">
        <v>0</v>
      </c>
      <c r="H32" s="49">
        <v>0</v>
      </c>
      <c r="Q32"/>
      <c r="R32"/>
    </row>
    <row r="33" spans="1:22" ht="16.5" thickBot="1" x14ac:dyDescent="0.35">
      <c r="A33" s="2"/>
      <c r="G33" s="43"/>
      <c r="Q33"/>
      <c r="R33"/>
    </row>
    <row r="34" spans="1:22" ht="15.75" x14ac:dyDescent="0.3">
      <c r="A34" s="22" t="s">
        <v>41</v>
      </c>
      <c r="C34" s="50">
        <v>2</v>
      </c>
      <c r="D34" s="51" t="s">
        <v>42</v>
      </c>
      <c r="E34" s="5" t="s">
        <v>43</v>
      </c>
      <c r="F34" s="6" t="s">
        <v>44</v>
      </c>
      <c r="G34" s="6"/>
      <c r="H34" s="7"/>
      <c r="Q34"/>
      <c r="R34"/>
    </row>
    <row r="35" spans="1:22" ht="16.5" thickBot="1" x14ac:dyDescent="0.35">
      <c r="A35" s="22"/>
      <c r="C35" s="23"/>
      <c r="D35" s="1" t="s">
        <v>45</v>
      </c>
      <c r="E35" s="19"/>
      <c r="F35" s="20" t="s">
        <v>46</v>
      </c>
      <c r="G35" s="20"/>
      <c r="H35" s="21"/>
      <c r="Q35"/>
      <c r="R35"/>
    </row>
    <row r="36" spans="1:22" ht="15.75" x14ac:dyDescent="0.3">
      <c r="A36" s="22" t="s">
        <v>47</v>
      </c>
      <c r="B36" s="3"/>
      <c r="C36" s="52">
        <f>+B42/F16</f>
        <v>120</v>
      </c>
      <c r="D36" s="26">
        <v>40</v>
      </c>
      <c r="F36" s="47" t="s">
        <v>48</v>
      </c>
      <c r="G36" s="25">
        <v>1</v>
      </c>
      <c r="H36" s="2"/>
      <c r="Q36"/>
      <c r="R36"/>
    </row>
    <row r="37" spans="1:22" ht="15.75" x14ac:dyDescent="0.3">
      <c r="A37" s="22" t="s">
        <v>49</v>
      </c>
      <c r="C37" s="36">
        <f>+C36+D36</f>
        <v>160</v>
      </c>
      <c r="F37" s="47" t="s">
        <v>50</v>
      </c>
      <c r="G37" s="25">
        <v>1</v>
      </c>
      <c r="H37" s="2"/>
      <c r="Q37"/>
      <c r="R37"/>
    </row>
    <row r="38" spans="1:22" ht="15.75" x14ac:dyDescent="0.3">
      <c r="A38" s="22" t="s">
        <v>51</v>
      </c>
      <c r="C38" s="36">
        <f>+C37/C34</f>
        <v>80</v>
      </c>
      <c r="F38" s="43" t="s">
        <v>52</v>
      </c>
      <c r="G38" s="25">
        <f>+C36/1000</f>
        <v>0.12</v>
      </c>
      <c r="H38" s="2"/>
      <c r="Q38"/>
      <c r="R38"/>
    </row>
    <row r="39" spans="1:22" ht="15.75" x14ac:dyDescent="0.3">
      <c r="A39" s="22"/>
      <c r="C39" s="23"/>
      <c r="F39" s="47" t="s">
        <v>53</v>
      </c>
      <c r="G39" s="53">
        <f>+C37*F16</f>
        <v>80</v>
      </c>
      <c r="H39" s="2"/>
      <c r="Q39"/>
      <c r="R39"/>
    </row>
    <row r="40" spans="1:22" ht="15.75" x14ac:dyDescent="0.3">
      <c r="A40" s="22" t="s">
        <v>54</v>
      </c>
      <c r="C40" s="27">
        <f>+C38*C34</f>
        <v>160</v>
      </c>
      <c r="F40" s="47"/>
      <c r="G40" s="32"/>
      <c r="H40" s="2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2"/>
      <c r="B41" s="2"/>
      <c r="C41" s="2"/>
      <c r="D41" s="2"/>
      <c r="E41" s="2"/>
      <c r="H41" s="2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22" t="s">
        <v>55</v>
      </c>
      <c r="B42" s="23">
        <v>60</v>
      </c>
      <c r="C42" s="54"/>
      <c r="D42" s="27" t="s">
        <v>56</v>
      </c>
      <c r="E42" s="27" t="s">
        <v>57</v>
      </c>
      <c r="F42" s="27" t="s">
        <v>58</v>
      </c>
      <c r="G42" s="27" t="s">
        <v>59</v>
      </c>
      <c r="H42" s="27" t="s">
        <v>60</v>
      </c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55" t="s">
        <v>61</v>
      </c>
      <c r="B43" s="56"/>
      <c r="C43" s="2"/>
      <c r="D43" s="23">
        <v>1</v>
      </c>
      <c r="E43" s="23">
        <v>1</v>
      </c>
      <c r="F43" s="23" t="s">
        <v>123</v>
      </c>
      <c r="G43" s="32">
        <f>145+140</f>
        <v>285</v>
      </c>
      <c r="H43" s="32">
        <f>+(D43*E43)*G43</f>
        <v>285</v>
      </c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56" t="s">
        <v>62</v>
      </c>
      <c r="B44" s="57">
        <f>+E31*C38</f>
        <v>2555.36</v>
      </c>
      <c r="C44" s="2"/>
      <c r="D44" s="23">
        <v>1</v>
      </c>
      <c r="E44" s="23">
        <v>1</v>
      </c>
      <c r="F44" s="23" t="s">
        <v>124</v>
      </c>
      <c r="G44" s="32">
        <v>300</v>
      </c>
      <c r="H44" s="32">
        <f>+(D44*E44)*G44</f>
        <v>300</v>
      </c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56" t="s">
        <v>63</v>
      </c>
      <c r="B45" s="57">
        <f>+H54</f>
        <v>1915</v>
      </c>
      <c r="C45" s="2"/>
      <c r="D45" s="23">
        <v>0</v>
      </c>
      <c r="E45" s="23">
        <v>0</v>
      </c>
      <c r="F45" s="23" t="s">
        <v>64</v>
      </c>
      <c r="G45" s="32">
        <v>0.8</v>
      </c>
      <c r="H45" s="32">
        <f>+(D45*E45)*G45</f>
        <v>0</v>
      </c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6.5" x14ac:dyDescent="0.3">
      <c r="A46" s="56" t="s">
        <v>65</v>
      </c>
      <c r="B46" s="57">
        <v>0</v>
      </c>
      <c r="C46" s="2"/>
      <c r="D46" s="23">
        <v>0</v>
      </c>
      <c r="E46" s="23">
        <v>0</v>
      </c>
      <c r="F46" s="23" t="s">
        <v>66</v>
      </c>
      <c r="G46" s="32">
        <v>3</v>
      </c>
      <c r="H46" s="32">
        <f>+G46*E46*D46</f>
        <v>0</v>
      </c>
      <c r="I46" s="58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59" t="s">
        <v>67</v>
      </c>
      <c r="B47" s="57">
        <f>+C105</f>
        <v>250.80000000000004</v>
      </c>
      <c r="C47" s="2"/>
      <c r="D47" s="23">
        <v>1</v>
      </c>
      <c r="E47" s="23">
        <v>1</v>
      </c>
      <c r="F47" s="23" t="s">
        <v>68</v>
      </c>
      <c r="G47" s="32">
        <v>50</v>
      </c>
      <c r="H47" s="32">
        <f t="shared" ref="H47:H49" si="0">+(D47*E47)*G47</f>
        <v>50</v>
      </c>
      <c r="I47" s="32">
        <f>+B68/100</f>
        <v>65.416800000000009</v>
      </c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59" t="s">
        <v>69</v>
      </c>
      <c r="B48" s="57">
        <f>+F88</f>
        <v>56.44</v>
      </c>
      <c r="C48" s="2"/>
      <c r="D48" s="23">
        <v>1</v>
      </c>
      <c r="E48" s="23">
        <v>1</v>
      </c>
      <c r="F48" s="23" t="s">
        <v>70</v>
      </c>
      <c r="G48" s="32">
        <v>145</v>
      </c>
      <c r="H48" s="32">
        <f t="shared" si="0"/>
        <v>145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9" t="s">
        <v>71</v>
      </c>
      <c r="B49" s="57">
        <v>100</v>
      </c>
      <c r="D49" s="23">
        <v>1</v>
      </c>
      <c r="E49" s="23">
        <v>1</v>
      </c>
      <c r="F49" s="23" t="s">
        <v>72</v>
      </c>
      <c r="G49" s="32">
        <v>145</v>
      </c>
      <c r="H49" s="32">
        <f t="shared" si="0"/>
        <v>145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9" t="s">
        <v>73</v>
      </c>
      <c r="B50" s="57">
        <v>180</v>
      </c>
      <c r="D50" s="23">
        <v>1</v>
      </c>
      <c r="E50" s="23">
        <f>+B42*1.1</f>
        <v>66</v>
      </c>
      <c r="F50" s="23" t="s">
        <v>74</v>
      </c>
      <c r="G50" s="32">
        <v>15</v>
      </c>
      <c r="H50" s="32">
        <f t="shared" ref="H50" si="1">+(D50*E50)*G50</f>
        <v>990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9"/>
      <c r="B51" s="59"/>
      <c r="D51" s="23">
        <v>0</v>
      </c>
      <c r="E51" s="23">
        <v>0</v>
      </c>
      <c r="F51" s="23" t="s">
        <v>75</v>
      </c>
      <c r="G51" s="32">
        <v>1</v>
      </c>
      <c r="H51" s="32">
        <f t="shared" ref="H51:H52" si="2">+G51*E51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5" t="s">
        <v>76</v>
      </c>
      <c r="B52" s="60">
        <f>SUM(B44:B51)</f>
        <v>5057.6000000000004</v>
      </c>
      <c r="C52" s="2"/>
      <c r="D52" s="23">
        <v>0</v>
      </c>
      <c r="E52" s="23">
        <v>0</v>
      </c>
      <c r="F52" s="61" t="s">
        <v>77</v>
      </c>
      <c r="G52" s="32">
        <v>380</v>
      </c>
      <c r="H52" s="32">
        <f t="shared" si="2"/>
        <v>0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62"/>
      <c r="B53" s="34">
        <f>+B52/B42</f>
        <v>84.293333333333337</v>
      </c>
      <c r="C53" s="22" t="s">
        <v>78</v>
      </c>
      <c r="D53" s="2"/>
      <c r="E53" s="2"/>
      <c r="F53" s="2"/>
      <c r="G53" s="2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2"/>
      <c r="B54" s="2"/>
      <c r="D54" s="2"/>
      <c r="E54" s="2"/>
      <c r="F54" s="2"/>
      <c r="G54" s="63" t="s">
        <v>79</v>
      </c>
      <c r="H54" s="32">
        <f>SUM(H43:H53)</f>
        <v>1915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D55" s="2"/>
      <c r="E55" s="2"/>
      <c r="G55" s="3" t="s">
        <v>80</v>
      </c>
      <c r="H55" s="64">
        <v>1.5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D56" s="2"/>
      <c r="E56" s="2"/>
      <c r="G56" s="3"/>
      <c r="H56" s="64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22" t="s">
        <v>81</v>
      </c>
      <c r="B57" s="2"/>
      <c r="C57" s="2"/>
      <c r="E57" s="34"/>
      <c r="G57" s="1" t="s">
        <v>82</v>
      </c>
      <c r="H57" s="65">
        <v>1.75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2"/>
      <c r="B58" s="22" t="s">
        <v>83</v>
      </c>
      <c r="C58" s="27" t="s">
        <v>84</v>
      </c>
      <c r="D58" s="2"/>
      <c r="E58" s="2"/>
      <c r="F58" s="2"/>
      <c r="G58" s="1" t="s">
        <v>82</v>
      </c>
      <c r="H58" s="65">
        <v>2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55" t="s">
        <v>85</v>
      </c>
      <c r="B59" s="56"/>
      <c r="C59" s="2"/>
      <c r="D59" s="2"/>
      <c r="E59" s="2"/>
      <c r="F59" s="2"/>
      <c r="G59" s="3" t="s">
        <v>86</v>
      </c>
      <c r="H59" s="65">
        <v>2.5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56" t="s">
        <v>62</v>
      </c>
      <c r="B60" s="57">
        <f>+E32*C38</f>
        <v>2810.8960000000002</v>
      </c>
      <c r="C60" s="66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56" t="s">
        <v>63</v>
      </c>
      <c r="B61" s="57">
        <f>+H54*H55</f>
        <v>2872.5</v>
      </c>
      <c r="C61" s="66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A62" s="56" t="str">
        <f>+A46</f>
        <v>Placa HS</v>
      </c>
      <c r="B62" s="57">
        <f>+B46*H55</f>
        <v>0</v>
      </c>
      <c r="C62" s="66"/>
      <c r="G62" s="67" t="s">
        <v>87</v>
      </c>
      <c r="H62" s="34">
        <f>+B53</f>
        <v>84.293333333333337</v>
      </c>
      <c r="I62" s="68">
        <f>+H62*B42</f>
        <v>5057.6000000000004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56" t="str">
        <f>+A47</f>
        <v>listón</v>
      </c>
      <c r="B63" s="57">
        <f>+C106</f>
        <v>376.20000000000005</v>
      </c>
      <c r="C63" s="66"/>
      <c r="G63" s="67" t="s">
        <v>88</v>
      </c>
      <c r="H63" s="34">
        <f>+C68</f>
        <v>109.02800000000001</v>
      </c>
      <c r="I63" s="68">
        <f>+H63*B42</f>
        <v>6541.68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56" t="str">
        <f>+A48</f>
        <v>Caple Refuerzo</v>
      </c>
      <c r="B64" s="57">
        <f>+F89</f>
        <v>62.084000000000003</v>
      </c>
      <c r="C64" s="69"/>
      <c r="G64" s="70" t="s">
        <v>89</v>
      </c>
      <c r="H64" s="71">
        <f>+H63-H62</f>
        <v>24.734666666666669</v>
      </c>
      <c r="I64" s="68">
        <f>+I63-I62</f>
        <v>1484.08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6" t="str">
        <f>+A49</f>
        <v>Empaque</v>
      </c>
      <c r="B65" s="57">
        <f>+B49*H55</f>
        <v>150</v>
      </c>
      <c r="C65" s="69"/>
      <c r="G65" s="89" t="s">
        <v>90</v>
      </c>
      <c r="H65" s="89"/>
      <c r="I65" s="72">
        <f>+(B68/100)*2.5</f>
        <v>163.54200000000003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6" t="str">
        <f>+A50</f>
        <v>Mensajeria</v>
      </c>
      <c r="B66" s="57">
        <f>+B50*H55</f>
        <v>270</v>
      </c>
      <c r="C66" s="69"/>
      <c r="G66" s="9"/>
      <c r="H66" s="71"/>
      <c r="I66" s="7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6"/>
      <c r="B67" s="57"/>
      <c r="C67" s="69"/>
      <c r="H67" s="46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5" t="s">
        <v>76</v>
      </c>
      <c r="B68" s="60">
        <f>SUM(B59:B67)</f>
        <v>6541.68</v>
      </c>
      <c r="C68" s="71">
        <f>+B68/B42</f>
        <v>109.02800000000001</v>
      </c>
      <c r="D68" s="90"/>
      <c r="E68" s="90"/>
      <c r="F68" s="7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D69" s="90"/>
      <c r="E69" s="90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3" t="s">
        <v>91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23" t="s">
        <v>92</v>
      </c>
      <c r="B71" s="3" t="s">
        <v>22</v>
      </c>
      <c r="C71" s="24" t="s">
        <v>93</v>
      </c>
      <c r="D71" s="1" t="s">
        <v>94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25">
        <v>90</v>
      </c>
      <c r="B73" s="24" t="s">
        <v>26</v>
      </c>
      <c r="C73" s="26">
        <v>125</v>
      </c>
      <c r="D73" s="27">
        <f>+A73</f>
        <v>90</v>
      </c>
      <c r="E73" s="28" t="s">
        <v>26</v>
      </c>
      <c r="F73" s="28">
        <f>+C73</f>
        <v>125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A74" s="29">
        <v>36</v>
      </c>
      <c r="B74" s="30" t="s">
        <v>26</v>
      </c>
      <c r="C74" s="29">
        <v>25</v>
      </c>
      <c r="D74" s="31">
        <f>+C74</f>
        <v>25</v>
      </c>
      <c r="E74" s="31" t="s">
        <v>26</v>
      </c>
      <c r="F74" s="31">
        <f>+A74</f>
        <v>36</v>
      </c>
      <c r="G74" s="32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6.5" thickBot="1" x14ac:dyDescent="0.35">
      <c r="A75" s="34">
        <f>+A73/A74</f>
        <v>2.5</v>
      </c>
      <c r="B75" s="35"/>
      <c r="C75" s="34">
        <f>+C73/C74</f>
        <v>5</v>
      </c>
      <c r="D75" s="34">
        <f>+D73/D74</f>
        <v>3.6</v>
      </c>
      <c r="E75" s="35"/>
      <c r="F75" s="34">
        <f>+F73/F74</f>
        <v>3.4722222222222223</v>
      </c>
      <c r="G75" s="32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6.5" thickBot="1" x14ac:dyDescent="0.35">
      <c r="A76" s="37"/>
      <c r="B76" s="38">
        <v>10</v>
      </c>
      <c r="C76" s="39"/>
      <c r="D76" s="40"/>
      <c r="E76" s="41">
        <v>9</v>
      </c>
      <c r="F76" s="42" t="s">
        <v>30</v>
      </c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x14ac:dyDescent="0.3">
      <c r="A77" s="32"/>
      <c r="E77" s="43"/>
      <c r="F77" s="32"/>
    </row>
    <row r="78" spans="1:22" x14ac:dyDescent="0.3">
      <c r="B78" s="43" t="s">
        <v>33</v>
      </c>
      <c r="C78" s="44">
        <f>+D78/1000</f>
        <v>14.11</v>
      </c>
      <c r="D78" s="45">
        <v>14110</v>
      </c>
      <c r="E78" s="1" t="s">
        <v>34</v>
      </c>
      <c r="F78" s="46">
        <v>0.5</v>
      </c>
    </row>
    <row r="79" spans="1:22" x14ac:dyDescent="0.3">
      <c r="A79" s="2"/>
      <c r="B79" s="47" t="s">
        <v>35</v>
      </c>
      <c r="C79" s="44">
        <f>+F78*C78</f>
        <v>7.0549999999999997</v>
      </c>
      <c r="F79" s="46"/>
      <c r="G79" s="32"/>
    </row>
    <row r="80" spans="1:22" x14ac:dyDescent="0.3">
      <c r="B80" s="47" t="s">
        <v>36</v>
      </c>
      <c r="C80" s="48">
        <f>+C78-C79</f>
        <v>7.0549999999999997</v>
      </c>
      <c r="G80" s="32"/>
    </row>
    <row r="81" spans="1:18" ht="15.75" x14ac:dyDescent="0.3">
      <c r="C81" s="23" t="s">
        <v>37</v>
      </c>
      <c r="D81"/>
      <c r="E81"/>
      <c r="F81"/>
      <c r="G81" s="32"/>
    </row>
    <row r="82" spans="1:18" ht="16.5" x14ac:dyDescent="0.3">
      <c r="B82" s="43" t="s">
        <v>39</v>
      </c>
      <c r="C82" s="49">
        <f>+C80</f>
        <v>7.0549999999999997</v>
      </c>
      <c r="D82"/>
      <c r="E82"/>
      <c r="F82"/>
      <c r="J82" s="58"/>
      <c r="K82" s="58"/>
      <c r="L82" s="58"/>
      <c r="M82" s="58"/>
      <c r="N82" s="58"/>
      <c r="O82" s="58"/>
      <c r="P82" s="58"/>
      <c r="Q82" s="58"/>
      <c r="R82" s="58"/>
    </row>
    <row r="83" spans="1:18" ht="16.5" x14ac:dyDescent="0.3">
      <c r="B83" s="43" t="s">
        <v>40</v>
      </c>
      <c r="C83" s="49">
        <f>+C82*1.1</f>
        <v>7.7605000000000004</v>
      </c>
      <c r="D83"/>
      <c r="E83"/>
      <c r="F83"/>
      <c r="J83" s="58"/>
      <c r="K83" s="58"/>
      <c r="L83" s="58"/>
      <c r="M83" s="58"/>
      <c r="N83" s="58"/>
      <c r="O83" s="58"/>
      <c r="P83" s="58"/>
      <c r="Q83" s="58"/>
      <c r="R83" s="58"/>
    </row>
    <row r="84" spans="1:18" ht="16.5" x14ac:dyDescent="0.3">
      <c r="E84"/>
      <c r="F84"/>
      <c r="G84"/>
      <c r="J84" s="58"/>
      <c r="K84" s="58"/>
      <c r="L84" s="58"/>
      <c r="M84" s="58"/>
      <c r="N84" s="58"/>
      <c r="O84" s="58"/>
      <c r="P84" s="58"/>
      <c r="Q84" s="58"/>
      <c r="R84" s="58"/>
    </row>
    <row r="85" spans="1:18" ht="16.5" x14ac:dyDescent="0.3">
      <c r="A85" s="2"/>
      <c r="B85" s="23"/>
      <c r="C85" s="32"/>
      <c r="E85"/>
      <c r="F85"/>
      <c r="G85"/>
      <c r="J85" s="58"/>
      <c r="K85" s="58"/>
      <c r="L85" s="58"/>
      <c r="M85" s="58"/>
      <c r="N85" s="58"/>
      <c r="O85" s="58"/>
      <c r="P85" s="58"/>
      <c r="Q85" s="58"/>
      <c r="R85" s="58"/>
    </row>
    <row r="86" spans="1:18" ht="16.5" x14ac:dyDescent="0.3">
      <c r="A86" s="22" t="s">
        <v>41</v>
      </c>
      <c r="C86" s="50">
        <v>10</v>
      </c>
      <c r="D86" s="51" t="s">
        <v>42</v>
      </c>
      <c r="E86"/>
      <c r="F86"/>
      <c r="G86"/>
      <c r="J86" s="58"/>
      <c r="K86" s="58"/>
      <c r="L86" s="58"/>
      <c r="M86" s="58"/>
      <c r="N86" s="58"/>
      <c r="O86" s="58"/>
      <c r="P86" s="58"/>
      <c r="Q86" s="58"/>
      <c r="R86" s="58"/>
    </row>
    <row r="87" spans="1:18" ht="16.5" x14ac:dyDescent="0.3">
      <c r="A87" s="22"/>
      <c r="C87" s="23"/>
      <c r="D87" s="1" t="s">
        <v>45</v>
      </c>
      <c r="E87" s="2"/>
      <c r="F87" s="2"/>
      <c r="J87" s="58"/>
      <c r="K87" s="58"/>
      <c r="L87" s="58"/>
      <c r="M87" s="58"/>
      <c r="N87" s="58"/>
      <c r="O87" s="58"/>
      <c r="P87" s="58"/>
      <c r="Q87" s="58"/>
      <c r="R87" s="58"/>
    </row>
    <row r="88" spans="1:18" ht="16.5" x14ac:dyDescent="0.3">
      <c r="A88" s="22" t="s">
        <v>47</v>
      </c>
      <c r="B88" s="3"/>
      <c r="C88" s="52">
        <f>+B42</f>
        <v>60</v>
      </c>
      <c r="D88" s="26">
        <v>20</v>
      </c>
      <c r="E88" s="74" t="s">
        <v>95</v>
      </c>
      <c r="F88" s="75">
        <f>+C90*C82</f>
        <v>56.44</v>
      </c>
      <c r="J88" s="58"/>
      <c r="K88" s="58"/>
      <c r="L88" s="58"/>
      <c r="M88" s="58"/>
      <c r="N88" s="58"/>
      <c r="O88" s="58"/>
      <c r="P88" s="58"/>
      <c r="Q88" s="58"/>
      <c r="R88" s="58"/>
    </row>
    <row r="89" spans="1:18" ht="16.5" x14ac:dyDescent="0.3">
      <c r="A89" s="22" t="s">
        <v>49</v>
      </c>
      <c r="C89" s="36">
        <f>+C88+D88</f>
        <v>80</v>
      </c>
      <c r="E89" s="67" t="s">
        <v>96</v>
      </c>
      <c r="F89" s="76">
        <f>+C90*C83</f>
        <v>62.084000000000003</v>
      </c>
      <c r="J89" s="58"/>
      <c r="K89" s="58"/>
      <c r="L89" s="58"/>
      <c r="M89" s="58"/>
      <c r="N89" s="58"/>
      <c r="O89" s="58"/>
      <c r="P89" s="58"/>
      <c r="Q89" s="58"/>
      <c r="R89" s="58"/>
    </row>
    <row r="90" spans="1:18" ht="16.5" x14ac:dyDescent="0.3">
      <c r="A90" s="22" t="s">
        <v>51</v>
      </c>
      <c r="C90" s="36">
        <f>+C89/C86</f>
        <v>8</v>
      </c>
      <c r="F90"/>
      <c r="G90"/>
      <c r="J90" s="58"/>
      <c r="K90" s="58"/>
      <c r="L90" s="58"/>
      <c r="M90" s="58"/>
      <c r="N90" s="58"/>
      <c r="O90" s="58"/>
      <c r="P90" s="58"/>
      <c r="Q90" s="58"/>
      <c r="R90" s="58"/>
    </row>
    <row r="91" spans="1:18" ht="16.5" x14ac:dyDescent="0.3">
      <c r="A91" s="22"/>
      <c r="C91" s="23"/>
      <c r="F91"/>
      <c r="G91"/>
      <c r="J91" s="58"/>
      <c r="K91" s="58"/>
      <c r="L91" s="58"/>
      <c r="M91" s="58"/>
      <c r="N91" s="58"/>
      <c r="O91" s="58"/>
      <c r="P91" s="58"/>
      <c r="Q91" s="58"/>
      <c r="R91" s="58"/>
    </row>
    <row r="92" spans="1:18" ht="15.75" x14ac:dyDescent="0.3">
      <c r="A92" s="3" t="s">
        <v>97</v>
      </c>
      <c r="G92"/>
    </row>
    <row r="93" spans="1:18" ht="15.75" x14ac:dyDescent="0.3">
      <c r="B93" s="63" t="s">
        <v>98</v>
      </c>
      <c r="C93" s="91" t="s">
        <v>99</v>
      </c>
      <c r="D93" s="92"/>
      <c r="G93"/>
    </row>
    <row r="94" spans="1:18" ht="15.75" x14ac:dyDescent="0.3">
      <c r="B94" s="43" t="s">
        <v>100</v>
      </c>
      <c r="C94" s="77" t="s">
        <v>101</v>
      </c>
      <c r="D94" s="78"/>
      <c r="F94" s="3" t="s">
        <v>102</v>
      </c>
      <c r="G94"/>
    </row>
    <row r="95" spans="1:18" x14ac:dyDescent="0.3">
      <c r="B95" s="43" t="s">
        <v>22</v>
      </c>
      <c r="C95" s="79" t="s">
        <v>23</v>
      </c>
      <c r="D95" s="78"/>
      <c r="F95" s="1" t="s">
        <v>103</v>
      </c>
    </row>
    <row r="96" spans="1:18" x14ac:dyDescent="0.3">
      <c r="B96" s="43" t="s">
        <v>104</v>
      </c>
      <c r="C96" s="79">
        <v>50</v>
      </c>
      <c r="D96" s="78" t="s">
        <v>105</v>
      </c>
      <c r="F96" s="1" t="s">
        <v>106</v>
      </c>
    </row>
    <row r="97" spans="2:7" ht="15.75" x14ac:dyDescent="0.3">
      <c r="B97" s="43" t="s">
        <v>107</v>
      </c>
      <c r="C97" s="79">
        <v>100</v>
      </c>
      <c r="D97" s="78" t="s">
        <v>108</v>
      </c>
      <c r="G97"/>
    </row>
    <row r="98" spans="2:7" ht="15.75" x14ac:dyDescent="0.3">
      <c r="B98" s="43" t="s">
        <v>109</v>
      </c>
      <c r="C98" s="79">
        <f>+D98/C97</f>
        <v>66.000000000000014</v>
      </c>
      <c r="D98" s="80">
        <f>+(((B42*2)*C96)*1.1)</f>
        <v>6600.0000000000009</v>
      </c>
      <c r="G98"/>
    </row>
    <row r="99" spans="2:7" ht="15.75" x14ac:dyDescent="0.3">
      <c r="B99" s="43" t="s">
        <v>110</v>
      </c>
      <c r="C99" s="81"/>
      <c r="D99" s="78"/>
      <c r="G99"/>
    </row>
    <row r="100" spans="2:7" ht="15.75" x14ac:dyDescent="0.3">
      <c r="B100" s="43" t="s">
        <v>111</v>
      </c>
      <c r="C100" s="81">
        <v>3.8</v>
      </c>
      <c r="D100" s="82" t="s">
        <v>112</v>
      </c>
      <c r="E100" s="83">
        <f>2.8*1.3</f>
        <v>3.6399999999999997</v>
      </c>
      <c r="G100"/>
    </row>
    <row r="101" spans="2:7" ht="15.75" x14ac:dyDescent="0.3">
      <c r="B101" s="43" t="s">
        <v>113</v>
      </c>
      <c r="C101" s="81">
        <f>+C100*C98</f>
        <v>250.80000000000004</v>
      </c>
      <c r="D101" s="78"/>
      <c r="G101"/>
    </row>
    <row r="102" spans="2:7" ht="15.75" x14ac:dyDescent="0.3">
      <c r="B102" s="43" t="s">
        <v>114</v>
      </c>
      <c r="C102" s="81">
        <v>0</v>
      </c>
      <c r="D102" s="78"/>
      <c r="G102"/>
    </row>
    <row r="103" spans="2:7" ht="15.75" x14ac:dyDescent="0.3">
      <c r="B103" s="43" t="s">
        <v>115</v>
      </c>
      <c r="C103" s="81">
        <v>0</v>
      </c>
      <c r="D103" s="78"/>
      <c r="G103"/>
    </row>
    <row r="104" spans="2:7" ht="15.75" x14ac:dyDescent="0.3">
      <c r="B104" s="1" t="s">
        <v>116</v>
      </c>
      <c r="C104" s="81">
        <v>0</v>
      </c>
      <c r="D104" s="78"/>
      <c r="G104"/>
    </row>
    <row r="105" spans="2:7" ht="15.75" x14ac:dyDescent="0.3">
      <c r="B105" s="43" t="s">
        <v>117</v>
      </c>
      <c r="C105" s="84">
        <f>+C101</f>
        <v>250.80000000000004</v>
      </c>
      <c r="D105" s="85">
        <f>+C101/B42</f>
        <v>4.1800000000000006</v>
      </c>
      <c r="E105" s="1" t="s">
        <v>118</v>
      </c>
      <c r="G105"/>
    </row>
    <row r="106" spans="2:7" x14ac:dyDescent="0.3">
      <c r="B106" s="43" t="s">
        <v>119</v>
      </c>
      <c r="C106" s="84">
        <f>+C105*H55</f>
        <v>376.20000000000005</v>
      </c>
      <c r="D106" s="85">
        <f>+D105*H55</f>
        <v>6.2700000000000014</v>
      </c>
      <c r="E106" s="1" t="s">
        <v>118</v>
      </c>
      <c r="G106" s="9"/>
    </row>
    <row r="107" spans="2:7" ht="16.5" x14ac:dyDescent="0.3">
      <c r="C107" s="58"/>
      <c r="D107" s="58"/>
      <c r="E107" s="58"/>
    </row>
  </sheetData>
  <mergeCells count="4">
    <mergeCell ref="G65:H65"/>
    <mergeCell ref="D68:E68"/>
    <mergeCell ref="D69:E69"/>
    <mergeCell ref="C93:D93"/>
  </mergeCells>
  <pageMargins left="0.70866141732283472" right="0.70866141732283472" top="0.74803149606299213" bottom="0.74803149606299213" header="0.31496062992125984" footer="0.31496062992125984"/>
  <pageSetup scale="80" fitToHeight="0" orientation="portrait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"/>
  <sheetViews>
    <sheetView zoomScale="85" zoomScaleNormal="85" workbookViewId="0">
      <selection activeCell="D21" sqref="D2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2"/>
      <c r="U3" s="2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3"/>
      <c r="J5"/>
      <c r="K5"/>
      <c r="L5"/>
      <c r="M5"/>
      <c r="N5"/>
      <c r="O5"/>
      <c r="P5"/>
      <c r="Q5"/>
      <c r="R5"/>
      <c r="S5"/>
    </row>
    <row r="6" spans="1:21" ht="18.75" x14ac:dyDescent="0.3">
      <c r="A6" s="4" t="s">
        <v>0</v>
      </c>
      <c r="E6" s="3" t="s">
        <v>1</v>
      </c>
      <c r="F6" s="1" t="s">
        <v>2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3" customFormat="1" ht="15.75" x14ac:dyDescent="0.3">
      <c r="A9" s="3" t="s">
        <v>3</v>
      </c>
      <c r="C9" s="3" t="s">
        <v>120</v>
      </c>
      <c r="H9" s="3" t="s">
        <v>5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3" t="s">
        <v>6</v>
      </c>
      <c r="C11" s="1" t="s">
        <v>7</v>
      </c>
      <c r="F11" s="3" t="s">
        <v>8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3"/>
      <c r="F12" s="5"/>
      <c r="G12" s="6"/>
      <c r="H12" s="7"/>
      <c r="J12"/>
      <c r="K12"/>
      <c r="L12"/>
      <c r="M12"/>
      <c r="N12"/>
      <c r="O12"/>
      <c r="P12"/>
      <c r="Q12"/>
      <c r="R12"/>
    </row>
    <row r="13" spans="1:21" ht="15.75" x14ac:dyDescent="0.3">
      <c r="A13" s="3" t="s">
        <v>9</v>
      </c>
      <c r="C13" s="1" t="s">
        <v>10</v>
      </c>
      <c r="F13" s="8"/>
      <c r="G13" s="9"/>
      <c r="H13" s="10"/>
      <c r="J13"/>
      <c r="K13"/>
      <c r="L13"/>
      <c r="M13"/>
      <c r="N13"/>
      <c r="O13"/>
      <c r="P13"/>
      <c r="Q13"/>
      <c r="R13"/>
    </row>
    <row r="14" spans="1:21" ht="15.75" x14ac:dyDescent="0.3">
      <c r="A14" s="3"/>
      <c r="F14" s="8"/>
      <c r="G14" s="9"/>
      <c r="H14" s="10"/>
      <c r="J14"/>
      <c r="K14"/>
      <c r="L14"/>
      <c r="M14"/>
      <c r="N14"/>
      <c r="O14"/>
      <c r="P14"/>
      <c r="Q14"/>
      <c r="R14"/>
    </row>
    <row r="15" spans="1:21" ht="15.75" x14ac:dyDescent="0.3">
      <c r="A15" s="3" t="s">
        <v>11</v>
      </c>
      <c r="C15" s="11" t="s">
        <v>12</v>
      </c>
      <c r="D15" s="12"/>
      <c r="E15" s="12"/>
      <c r="F15" s="13" t="s">
        <v>13</v>
      </c>
      <c r="G15" s="9"/>
      <c r="H15" s="10"/>
      <c r="J15"/>
      <c r="K15"/>
      <c r="L15"/>
      <c r="M15"/>
      <c r="N15"/>
      <c r="O15"/>
      <c r="P15"/>
      <c r="Q15"/>
      <c r="R15"/>
    </row>
    <row r="16" spans="1:21" ht="15.75" x14ac:dyDescent="0.3">
      <c r="C16" s="14" t="s">
        <v>14</v>
      </c>
      <c r="D16" s="12"/>
      <c r="E16" s="12"/>
      <c r="F16" s="15">
        <v>48.2</v>
      </c>
      <c r="G16" s="16" t="s">
        <v>15</v>
      </c>
      <c r="H16" s="17">
        <v>39.5</v>
      </c>
      <c r="J16"/>
      <c r="K16"/>
      <c r="L16"/>
      <c r="M16"/>
      <c r="N16"/>
      <c r="O16"/>
      <c r="P16"/>
      <c r="Q16"/>
      <c r="R16"/>
    </row>
    <row r="17" spans="1:18" ht="15.75" x14ac:dyDescent="0.3">
      <c r="C17" s="14" t="s">
        <v>16</v>
      </c>
      <c r="D17" s="12"/>
      <c r="E17" s="12"/>
      <c r="F17" s="13">
        <v>0.5</v>
      </c>
      <c r="G17" s="18" t="s">
        <v>17</v>
      </c>
      <c r="H17" s="10"/>
      <c r="J17"/>
      <c r="K17"/>
      <c r="L17"/>
      <c r="M17"/>
      <c r="N17"/>
      <c r="O17"/>
      <c r="P17"/>
      <c r="Q17"/>
      <c r="R17"/>
    </row>
    <row r="18" spans="1:18" ht="15.75" x14ac:dyDescent="0.3">
      <c r="C18" s="14" t="s">
        <v>121</v>
      </c>
      <c r="D18" s="12"/>
      <c r="E18" s="12"/>
      <c r="F18" s="8"/>
      <c r="G18" s="9"/>
      <c r="H18" s="10"/>
      <c r="J18"/>
      <c r="K18"/>
      <c r="L18"/>
      <c r="M18"/>
      <c r="N18"/>
      <c r="O18"/>
      <c r="P18"/>
      <c r="Q18"/>
      <c r="R18"/>
    </row>
    <row r="19" spans="1:18" ht="15.75" x14ac:dyDescent="0.3">
      <c r="C19" s="14" t="s">
        <v>19</v>
      </c>
      <c r="D19" s="12"/>
      <c r="E19" s="12"/>
      <c r="F19" s="8"/>
      <c r="G19" s="9"/>
      <c r="H19" s="10"/>
      <c r="J19"/>
      <c r="K19"/>
      <c r="L19"/>
      <c r="M19"/>
      <c r="N19"/>
      <c r="O19"/>
      <c r="P19"/>
      <c r="Q19"/>
      <c r="R19"/>
    </row>
    <row r="20" spans="1:18" ht="15.75" x14ac:dyDescent="0.3">
      <c r="C20" s="14"/>
      <c r="D20" s="12"/>
      <c r="E20" s="12"/>
      <c r="F20" s="8"/>
      <c r="G20" s="9"/>
      <c r="H20" s="10"/>
      <c r="J20"/>
      <c r="K20"/>
      <c r="L20"/>
      <c r="M20"/>
      <c r="N20"/>
      <c r="O20"/>
      <c r="P20"/>
      <c r="Q20"/>
      <c r="R20"/>
    </row>
    <row r="21" spans="1:18" ht="15.75" x14ac:dyDescent="0.3">
      <c r="C21" s="14"/>
      <c r="D21" s="12"/>
      <c r="E21" s="12"/>
      <c r="F21" s="8"/>
      <c r="G21" s="9"/>
      <c r="H21" s="10"/>
      <c r="J21"/>
      <c r="K21"/>
      <c r="L21"/>
      <c r="M21"/>
      <c r="N21"/>
      <c r="O21"/>
      <c r="P21"/>
      <c r="Q21"/>
      <c r="R21"/>
    </row>
    <row r="22" spans="1:18" ht="16.5" thickBot="1" x14ac:dyDescent="0.35">
      <c r="C22" s="12"/>
      <c r="D22" s="12"/>
      <c r="E22" s="12"/>
      <c r="F22" s="19"/>
      <c r="G22" s="20"/>
      <c r="H22" s="21"/>
      <c r="J22"/>
      <c r="K22"/>
      <c r="L22"/>
      <c r="M22"/>
      <c r="N22"/>
      <c r="O22"/>
      <c r="P22"/>
    </row>
    <row r="23" spans="1:18" ht="15.75" x14ac:dyDescent="0.3">
      <c r="A23" s="22" t="s">
        <v>20</v>
      </c>
      <c r="C23" s="23" t="s">
        <v>21</v>
      </c>
      <c r="D23" s="3" t="s">
        <v>22</v>
      </c>
      <c r="E23" s="24" t="s">
        <v>23</v>
      </c>
      <c r="F23" s="1" t="s">
        <v>24</v>
      </c>
      <c r="J23"/>
      <c r="K23"/>
      <c r="L23"/>
      <c r="M23"/>
      <c r="N23"/>
      <c r="O23"/>
      <c r="P23"/>
    </row>
    <row r="25" spans="1:18" x14ac:dyDescent="0.3">
      <c r="A25" s="22" t="s">
        <v>25</v>
      </c>
      <c r="C25" s="25">
        <v>70</v>
      </c>
      <c r="D25" s="24" t="s">
        <v>26</v>
      </c>
      <c r="E25" s="26">
        <v>102</v>
      </c>
      <c r="F25" s="27">
        <f>+C25</f>
        <v>70</v>
      </c>
      <c r="G25" s="28" t="s">
        <v>26</v>
      </c>
      <c r="H25" s="28">
        <f>+E25</f>
        <v>102</v>
      </c>
    </row>
    <row r="26" spans="1:18" x14ac:dyDescent="0.3">
      <c r="A26" s="22" t="s">
        <v>27</v>
      </c>
      <c r="B26" s="2"/>
      <c r="C26" s="29">
        <f>+F16</f>
        <v>48.2</v>
      </c>
      <c r="D26" s="30" t="s">
        <v>26</v>
      </c>
      <c r="E26" s="29">
        <f>+H16</f>
        <v>39.5</v>
      </c>
      <c r="F26" s="31">
        <f>+E26</f>
        <v>39.5</v>
      </c>
      <c r="G26" s="31" t="s">
        <v>26</v>
      </c>
      <c r="H26" s="31">
        <f>+C26</f>
        <v>48.2</v>
      </c>
      <c r="I26" s="32"/>
    </row>
    <row r="27" spans="1:18" ht="15" thickBot="1" x14ac:dyDescent="0.35">
      <c r="A27" s="2" t="s">
        <v>28</v>
      </c>
      <c r="B27" s="33"/>
      <c r="C27" s="34">
        <f>+C25/C26</f>
        <v>1.4522821576763485</v>
      </c>
      <c r="D27" s="35"/>
      <c r="E27" s="34">
        <f>+E25/E26</f>
        <v>2.5822784810126582</v>
      </c>
      <c r="F27" s="34">
        <f>+F25/F26</f>
        <v>1.7721518987341771</v>
      </c>
      <c r="G27" s="35"/>
      <c r="H27" s="34">
        <f>+H25/H26</f>
        <v>2.1161825726141079</v>
      </c>
      <c r="I27" s="32"/>
    </row>
    <row r="28" spans="1:18" ht="15" thickBot="1" x14ac:dyDescent="0.35">
      <c r="A28" s="2" t="s">
        <v>29</v>
      </c>
      <c r="B28" s="36"/>
      <c r="C28" s="37"/>
      <c r="D28" s="38">
        <v>2</v>
      </c>
      <c r="E28" s="39"/>
      <c r="F28" s="40"/>
      <c r="G28" s="41">
        <v>2</v>
      </c>
      <c r="H28" s="42" t="s">
        <v>30</v>
      </c>
    </row>
    <row r="29" spans="1:18" x14ac:dyDescent="0.3">
      <c r="A29" s="2"/>
      <c r="B29" s="23"/>
      <c r="C29" s="32"/>
      <c r="G29" s="43"/>
      <c r="H29" s="32"/>
    </row>
    <row r="30" spans="1:18" x14ac:dyDescent="0.3">
      <c r="A30" s="27" t="s">
        <v>31</v>
      </c>
      <c r="B30" s="27" t="s">
        <v>32</v>
      </c>
      <c r="D30" s="43" t="s">
        <v>33</v>
      </c>
      <c r="E30" s="44">
        <f>+F30/1000</f>
        <v>63.884</v>
      </c>
      <c r="F30" s="45">
        <v>63884</v>
      </c>
      <c r="G30" s="1" t="s">
        <v>34</v>
      </c>
      <c r="H30" s="46">
        <v>0.5</v>
      </c>
    </row>
    <row r="31" spans="1:18" ht="15.75" x14ac:dyDescent="0.3">
      <c r="A31" s="2"/>
      <c r="B31" s="2"/>
      <c r="C31" s="2"/>
      <c r="D31" s="47" t="s">
        <v>35</v>
      </c>
      <c r="E31" s="44">
        <f>+H30*E30</f>
        <v>31.942</v>
      </c>
      <c r="H31" s="46"/>
      <c r="I31" s="32"/>
      <c r="Q31"/>
      <c r="R31"/>
    </row>
    <row r="32" spans="1:18" ht="15.75" x14ac:dyDescent="0.3">
      <c r="D32" s="47" t="s">
        <v>36</v>
      </c>
      <c r="E32" s="48">
        <f>+E30-E31</f>
        <v>31.942</v>
      </c>
      <c r="I32" s="32"/>
      <c r="Q32"/>
      <c r="R32"/>
    </row>
    <row r="33" spans="1:22" ht="15.75" x14ac:dyDescent="0.3">
      <c r="E33" s="23" t="s">
        <v>37</v>
      </c>
      <c r="F33" s="23" t="s">
        <v>38</v>
      </c>
      <c r="G33" s="23" t="s">
        <v>38</v>
      </c>
      <c r="H33" s="23" t="s">
        <v>38</v>
      </c>
      <c r="I33" s="32"/>
      <c r="Q33"/>
      <c r="R33"/>
    </row>
    <row r="34" spans="1:22" ht="15.75" x14ac:dyDescent="0.3">
      <c r="D34" s="43" t="s">
        <v>39</v>
      </c>
      <c r="E34" s="49">
        <f>+E32</f>
        <v>31.942</v>
      </c>
      <c r="F34" s="49">
        <v>0</v>
      </c>
      <c r="G34" s="49">
        <v>0</v>
      </c>
      <c r="H34" s="49">
        <v>0</v>
      </c>
      <c r="Q34"/>
      <c r="R34"/>
    </row>
    <row r="35" spans="1:22" ht="15.75" x14ac:dyDescent="0.3">
      <c r="D35" s="43" t="s">
        <v>40</v>
      </c>
      <c r="E35" s="49">
        <f>+E34*1.2</f>
        <v>38.330399999999997</v>
      </c>
      <c r="F35" s="49">
        <v>0</v>
      </c>
      <c r="G35" s="49">
        <v>0</v>
      </c>
      <c r="H35" s="49">
        <v>0</v>
      </c>
      <c r="Q35"/>
      <c r="R35"/>
    </row>
    <row r="36" spans="1:22" ht="16.5" thickBot="1" x14ac:dyDescent="0.35">
      <c r="A36" s="2"/>
      <c r="G36" s="43"/>
      <c r="Q36"/>
      <c r="R36"/>
    </row>
    <row r="37" spans="1:22" ht="15.75" x14ac:dyDescent="0.3">
      <c r="A37" s="2"/>
      <c r="B37" s="23"/>
      <c r="C37" s="32"/>
      <c r="E37" s="5" t="s">
        <v>43</v>
      </c>
      <c r="F37" s="6" t="s">
        <v>44</v>
      </c>
      <c r="G37" s="6"/>
      <c r="H37" s="7"/>
      <c r="Q37"/>
      <c r="R37"/>
    </row>
    <row r="38" spans="1:22" ht="16.5" thickBot="1" x14ac:dyDescent="0.35">
      <c r="A38" s="22" t="s">
        <v>41</v>
      </c>
      <c r="C38" s="50">
        <v>2</v>
      </c>
      <c r="D38" s="51" t="s">
        <v>42</v>
      </c>
      <c r="E38" s="19"/>
      <c r="F38" s="20" t="s">
        <v>46</v>
      </c>
      <c r="G38" s="20"/>
      <c r="H38" s="21"/>
      <c r="Q38"/>
      <c r="R38"/>
    </row>
    <row r="39" spans="1:22" ht="15.75" x14ac:dyDescent="0.3">
      <c r="A39" s="22"/>
      <c r="C39" s="23"/>
      <c r="D39" s="1" t="s">
        <v>45</v>
      </c>
      <c r="E39" s="2"/>
      <c r="F39" s="2"/>
      <c r="Q39"/>
      <c r="R39"/>
    </row>
    <row r="40" spans="1:22" ht="15.75" x14ac:dyDescent="0.3">
      <c r="A40" s="22" t="s">
        <v>47</v>
      </c>
      <c r="B40" s="3"/>
      <c r="C40" s="52">
        <f>+B48/F17</f>
        <v>40</v>
      </c>
      <c r="D40" s="26">
        <v>40</v>
      </c>
      <c r="F40" s="47" t="s">
        <v>48</v>
      </c>
      <c r="G40" s="25">
        <v>1</v>
      </c>
      <c r="H40" s="2"/>
      <c r="Q40"/>
      <c r="R40"/>
    </row>
    <row r="41" spans="1:22" ht="15.75" x14ac:dyDescent="0.3">
      <c r="A41" s="22" t="s">
        <v>49</v>
      </c>
      <c r="C41" s="36">
        <f>+C40+D40</f>
        <v>80</v>
      </c>
      <c r="F41" s="47" t="s">
        <v>50</v>
      </c>
      <c r="G41" s="25">
        <v>1</v>
      </c>
      <c r="H41" s="2"/>
      <c r="Q41"/>
      <c r="R41"/>
    </row>
    <row r="42" spans="1:22" ht="15.75" x14ac:dyDescent="0.3">
      <c r="A42" s="22" t="s">
        <v>51</v>
      </c>
      <c r="C42" s="36">
        <f>+C41/C38</f>
        <v>40</v>
      </c>
      <c r="F42" s="47" t="s">
        <v>122</v>
      </c>
      <c r="G42" s="25"/>
      <c r="H42" s="2"/>
      <c r="Q42"/>
      <c r="R42"/>
    </row>
    <row r="43" spans="1:22" ht="15.75" x14ac:dyDescent="0.3">
      <c r="A43" s="22"/>
      <c r="C43" s="23"/>
      <c r="F43" s="43" t="s">
        <v>52</v>
      </c>
      <c r="G43" s="25">
        <f>+C40/1000</f>
        <v>0.04</v>
      </c>
      <c r="H43" s="2"/>
      <c r="Q43"/>
      <c r="R43"/>
    </row>
    <row r="44" spans="1:22" ht="15.75" x14ac:dyDescent="0.3">
      <c r="A44" s="22"/>
      <c r="C44" s="86"/>
      <c r="F44" s="47" t="s">
        <v>53</v>
      </c>
      <c r="G44" s="53">
        <f>+C41*F17</f>
        <v>40</v>
      </c>
      <c r="H44" s="2">
        <f>+G44*F19</f>
        <v>0</v>
      </c>
      <c r="Q44"/>
      <c r="R44"/>
    </row>
    <row r="45" spans="1:22" ht="15.75" x14ac:dyDescent="0.3">
      <c r="A45" s="22"/>
      <c r="C45" s="23"/>
      <c r="E45" s="47"/>
      <c r="F45" s="47"/>
      <c r="G45" s="32"/>
      <c r="I45" s="2"/>
      <c r="J45" s="22"/>
      <c r="L45" s="23"/>
      <c r="N45" s="47"/>
      <c r="O45" s="47"/>
      <c r="P45" s="32"/>
      <c r="Q45"/>
      <c r="R45"/>
    </row>
    <row r="46" spans="1:22" ht="15.75" x14ac:dyDescent="0.3">
      <c r="A46" s="22" t="s">
        <v>54</v>
      </c>
      <c r="C46" s="27">
        <f>+C42*C38</f>
        <v>80</v>
      </c>
      <c r="F46" s="47"/>
      <c r="G46" s="32"/>
      <c r="H46" s="2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2"/>
      <c r="B47" s="2"/>
      <c r="C47" s="2"/>
      <c r="D47" s="2"/>
      <c r="E47" s="2"/>
      <c r="H47" s="2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22" t="s">
        <v>55</v>
      </c>
      <c r="B48" s="23">
        <v>20</v>
      </c>
      <c r="C48" s="54"/>
      <c r="D48" s="27" t="s">
        <v>56</v>
      </c>
      <c r="E48" s="27" t="s">
        <v>57</v>
      </c>
      <c r="F48" s="27" t="s">
        <v>58</v>
      </c>
      <c r="G48" s="27" t="s">
        <v>59</v>
      </c>
      <c r="H48" s="27" t="s">
        <v>60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5" t="s">
        <v>61</v>
      </c>
      <c r="B49" s="56"/>
      <c r="C49" s="2"/>
      <c r="D49" s="23">
        <v>1</v>
      </c>
      <c r="E49" s="23">
        <v>1</v>
      </c>
      <c r="F49" s="23" t="s">
        <v>123</v>
      </c>
      <c r="G49" s="32">
        <f>145+140</f>
        <v>285</v>
      </c>
      <c r="H49" s="32">
        <f>+(D49*E49)*G49</f>
        <v>285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6" t="s">
        <v>62</v>
      </c>
      <c r="B50" s="57">
        <f>+E34*C42</f>
        <v>1277.68</v>
      </c>
      <c r="C50" s="2"/>
      <c r="D50" s="23">
        <v>1</v>
      </c>
      <c r="E50" s="23">
        <v>1</v>
      </c>
      <c r="F50" s="23" t="s">
        <v>124</v>
      </c>
      <c r="G50" s="32">
        <v>300</v>
      </c>
      <c r="H50" s="32">
        <f>+(D50*E50)*G50</f>
        <v>300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6" t="s">
        <v>63</v>
      </c>
      <c r="B51" s="57">
        <f>+H61</f>
        <v>1409</v>
      </c>
      <c r="C51" s="2"/>
      <c r="D51" s="23">
        <v>0</v>
      </c>
      <c r="E51" s="23">
        <v>0</v>
      </c>
      <c r="F51" s="23" t="s">
        <v>64</v>
      </c>
      <c r="G51" s="32">
        <v>0.8</v>
      </c>
      <c r="H51" s="32">
        <f>+(D51*E51)*G51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6.5" x14ac:dyDescent="0.3">
      <c r="A52" s="56" t="s">
        <v>125</v>
      </c>
      <c r="B52" s="57">
        <v>0</v>
      </c>
      <c r="C52" s="2"/>
      <c r="D52" s="23">
        <v>0</v>
      </c>
      <c r="E52" s="23">
        <v>0</v>
      </c>
      <c r="F52" s="23" t="s">
        <v>66</v>
      </c>
      <c r="G52" s="32">
        <v>3</v>
      </c>
      <c r="H52" s="32">
        <f>+G52*E52*D52</f>
        <v>0</v>
      </c>
      <c r="I52" s="58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59" t="s">
        <v>67</v>
      </c>
      <c r="B53" s="57">
        <v>150</v>
      </c>
      <c r="C53" s="2"/>
      <c r="D53" s="23">
        <v>1</v>
      </c>
      <c r="E53" s="23">
        <v>1</v>
      </c>
      <c r="F53" s="23" t="s">
        <v>68</v>
      </c>
      <c r="G53" s="32">
        <v>50</v>
      </c>
      <c r="H53" s="32">
        <f t="shared" ref="H53:H56" si="0">+(D53*E53)*G53</f>
        <v>50</v>
      </c>
      <c r="I53" s="32">
        <f>+B74/100</f>
        <v>46.393059999999998</v>
      </c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9" t="s">
        <v>69</v>
      </c>
      <c r="B54" s="57">
        <f>+F95</f>
        <v>32.283333333333339</v>
      </c>
      <c r="C54" s="2"/>
      <c r="D54" s="23">
        <v>1</v>
      </c>
      <c r="E54" s="23">
        <v>1</v>
      </c>
      <c r="F54" s="23" t="s">
        <v>70</v>
      </c>
      <c r="G54" s="32">
        <v>145</v>
      </c>
      <c r="H54" s="32">
        <f t="shared" si="0"/>
        <v>145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9" t="s">
        <v>71</v>
      </c>
      <c r="B55" s="57">
        <v>150</v>
      </c>
      <c r="D55" s="23">
        <v>1</v>
      </c>
      <c r="E55" s="23">
        <v>1</v>
      </c>
      <c r="F55" s="23" t="s">
        <v>72</v>
      </c>
      <c r="G55" s="32">
        <v>145</v>
      </c>
      <c r="H55" s="32">
        <f t="shared" si="0"/>
        <v>145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9" t="s">
        <v>73</v>
      </c>
      <c r="B56" s="57">
        <v>200</v>
      </c>
      <c r="D56" s="23">
        <v>1</v>
      </c>
      <c r="E56" s="23">
        <f>+B48*1.1</f>
        <v>22</v>
      </c>
      <c r="F56" s="23" t="s">
        <v>74</v>
      </c>
      <c r="G56" s="32">
        <v>22</v>
      </c>
      <c r="H56" s="32">
        <f t="shared" si="0"/>
        <v>484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9"/>
      <c r="B57" s="59"/>
      <c r="D57" s="23">
        <v>0</v>
      </c>
      <c r="E57" s="23">
        <v>0</v>
      </c>
      <c r="F57" s="23" t="s">
        <v>75</v>
      </c>
      <c r="G57" s="32">
        <v>1</v>
      </c>
      <c r="H57" s="32">
        <f t="shared" ref="H57:H59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5" t="s">
        <v>76</v>
      </c>
      <c r="B58" s="60">
        <f>SUM(B50:B57)</f>
        <v>3218.9633333333336</v>
      </c>
      <c r="C58" s="2"/>
      <c r="D58" s="23">
        <v>0</v>
      </c>
      <c r="E58" s="23">
        <v>0</v>
      </c>
      <c r="F58" s="61" t="s">
        <v>77</v>
      </c>
      <c r="G58" s="32">
        <v>380</v>
      </c>
      <c r="H58" s="32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62"/>
      <c r="B59" s="87"/>
      <c r="C59" s="2"/>
      <c r="D59" s="23"/>
      <c r="E59" s="23"/>
      <c r="F59" s="2"/>
      <c r="G59" s="2"/>
      <c r="H59" s="32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62"/>
      <c r="B60" s="34">
        <f>+B58/B48</f>
        <v>160.94816666666668</v>
      </c>
      <c r="C60" s="22" t="s">
        <v>78</v>
      </c>
      <c r="D60" s="2"/>
      <c r="E60" s="2"/>
      <c r="F60" s="2"/>
      <c r="G60" s="2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2"/>
      <c r="B61" s="2"/>
      <c r="D61" s="2"/>
      <c r="E61" s="2"/>
      <c r="F61" s="2"/>
      <c r="G61" s="63" t="s">
        <v>79</v>
      </c>
      <c r="H61" s="32">
        <f>SUM(H49:H60)</f>
        <v>1409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2"/>
      <c r="E62" s="2"/>
      <c r="G62" s="3" t="s">
        <v>80</v>
      </c>
      <c r="H62" s="64">
        <v>1.65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22" t="s">
        <v>81</v>
      </c>
      <c r="B63" s="2"/>
      <c r="C63" s="2"/>
      <c r="E63" s="34">
        <f>+B74/C40</f>
        <v>115.98264999999999</v>
      </c>
      <c r="G63" s="1" t="s">
        <v>82</v>
      </c>
      <c r="H63" s="65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2"/>
      <c r="B64" s="22" t="s">
        <v>83</v>
      </c>
      <c r="C64" s="27" t="s">
        <v>84</v>
      </c>
      <c r="D64" s="2"/>
      <c r="E64" s="2"/>
      <c r="F64" s="2"/>
      <c r="G64" s="1" t="s">
        <v>82</v>
      </c>
      <c r="H64" s="65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5" t="s">
        <v>85</v>
      </c>
      <c r="B65" s="56"/>
      <c r="C65" s="2"/>
      <c r="D65" s="2">
        <f>+B74*C68</f>
        <v>0</v>
      </c>
      <c r="E65" s="2"/>
      <c r="F65" s="2"/>
      <c r="G65" s="3" t="s">
        <v>86</v>
      </c>
      <c r="H65" s="65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6" t="s">
        <v>62</v>
      </c>
      <c r="B66" s="57">
        <f>+E35*C42</f>
        <v>1533.2159999999999</v>
      </c>
      <c r="C66" s="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6" t="s">
        <v>63</v>
      </c>
      <c r="B67" s="57">
        <f>+H61*H62</f>
        <v>2324.85</v>
      </c>
      <c r="C67" s="66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6" t="str">
        <f>+A52</f>
        <v>Tabla de suaje</v>
      </c>
      <c r="B68" s="57">
        <f>+B52*H62</f>
        <v>0</v>
      </c>
      <c r="C68" s="66"/>
      <c r="G68" s="67" t="s">
        <v>87</v>
      </c>
      <c r="H68" s="34">
        <f>+B60</f>
        <v>160.94816666666668</v>
      </c>
      <c r="I68" s="68">
        <f>+H68*B48</f>
        <v>3218.9633333333336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6" t="str">
        <f>+A53</f>
        <v>listón</v>
      </c>
      <c r="B69" s="57">
        <f>+B53*1.1</f>
        <v>165</v>
      </c>
      <c r="C69" s="66"/>
      <c r="G69" s="67" t="s">
        <v>88</v>
      </c>
      <c r="H69" s="34">
        <f>+C74</f>
        <v>231.96529999999998</v>
      </c>
      <c r="I69" s="68">
        <f>+H69*B48</f>
        <v>4639.3059999999996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6.5" thickBot="1" x14ac:dyDescent="0.35">
      <c r="A70" s="56" t="str">
        <f>+A54</f>
        <v>Caple Refuerzo</v>
      </c>
      <c r="B70" s="57">
        <f>+F96</f>
        <v>38.74</v>
      </c>
      <c r="C70" s="69"/>
      <c r="G70" s="70" t="s">
        <v>89</v>
      </c>
      <c r="H70" s="71">
        <f>+H69-H68</f>
        <v>71.017133333333305</v>
      </c>
      <c r="I70" s="68">
        <f>+I69-I68</f>
        <v>1420.342666666666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6" t="str">
        <f>+A55</f>
        <v>Empaque</v>
      </c>
      <c r="B71" s="57">
        <f>+B55*H62</f>
        <v>247.5</v>
      </c>
      <c r="C71" s="69"/>
      <c r="G71" s="88" t="s">
        <v>126</v>
      </c>
      <c r="H71" s="71">
        <f>+I70</f>
        <v>1420.342666666666</v>
      </c>
      <c r="I71" s="73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6" t="str">
        <f>+A56</f>
        <v>Mensajeria</v>
      </c>
      <c r="B72" s="57">
        <f>+B56*H62</f>
        <v>330</v>
      </c>
      <c r="C72" s="69"/>
      <c r="H72" s="71"/>
      <c r="I72" s="73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6"/>
      <c r="B73" s="57"/>
      <c r="C73" s="69"/>
      <c r="H73" s="46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A74" s="55" t="s">
        <v>76</v>
      </c>
      <c r="B74" s="60">
        <f>SUM(B65:B73)</f>
        <v>4639.3059999999996</v>
      </c>
      <c r="C74" s="71">
        <f>+B74/B48</f>
        <v>231.96529999999998</v>
      </c>
      <c r="D74" s="90"/>
      <c r="E74" s="90"/>
      <c r="F74" s="73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D75" s="90"/>
      <c r="E75" s="90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A77" s="3" t="s">
        <v>127</v>
      </c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A78" s="23" t="s">
        <v>92</v>
      </c>
      <c r="B78" s="3" t="s">
        <v>22</v>
      </c>
      <c r="C78" s="24" t="s">
        <v>93</v>
      </c>
      <c r="D78" s="1" t="s">
        <v>128</v>
      </c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75" x14ac:dyDescent="0.3">
      <c r="A80" s="25">
        <v>71</v>
      </c>
      <c r="B80" s="24" t="s">
        <v>26</v>
      </c>
      <c r="C80" s="26">
        <v>125</v>
      </c>
      <c r="D80" s="27">
        <f>+A80</f>
        <v>71</v>
      </c>
      <c r="E80" s="28" t="s">
        <v>26</v>
      </c>
      <c r="F80" s="28">
        <f>+C80</f>
        <v>125</v>
      </c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:22" ht="15.75" x14ac:dyDescent="0.3">
      <c r="A81" s="29">
        <v>36</v>
      </c>
      <c r="B81" s="30" t="s">
        <v>26</v>
      </c>
      <c r="C81" s="29">
        <v>26</v>
      </c>
      <c r="D81" s="31">
        <f>+C81</f>
        <v>26</v>
      </c>
      <c r="E81" s="31" t="s">
        <v>26</v>
      </c>
      <c r="F81" s="31">
        <f>+A81</f>
        <v>36</v>
      </c>
      <c r="G81" s="32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:22" ht="16.5" thickBot="1" x14ac:dyDescent="0.35">
      <c r="A82" s="34">
        <f>+A80/A81</f>
        <v>1.9722222222222223</v>
      </c>
      <c r="B82" s="35"/>
      <c r="C82" s="34">
        <f>+C80/C81</f>
        <v>4.8076923076923075</v>
      </c>
      <c r="D82" s="34">
        <f>+D80/D81</f>
        <v>2.7307692307692308</v>
      </c>
      <c r="E82" s="35"/>
      <c r="F82" s="34">
        <f>+F80/F81</f>
        <v>3.4722222222222223</v>
      </c>
      <c r="G82" s="32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:22" ht="16.5" thickBot="1" x14ac:dyDescent="0.35">
      <c r="A83" s="37"/>
      <c r="B83" s="38">
        <v>4</v>
      </c>
      <c r="C83" s="39"/>
      <c r="D83" s="40"/>
      <c r="E83" s="41">
        <v>6</v>
      </c>
      <c r="F83" s="42" t="s">
        <v>30</v>
      </c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1:22" x14ac:dyDescent="0.3">
      <c r="A84" s="32"/>
      <c r="E84" s="43"/>
      <c r="F84" s="32"/>
    </row>
    <row r="85" spans="1:22" x14ac:dyDescent="0.3">
      <c r="B85" s="43" t="s">
        <v>33</v>
      </c>
      <c r="C85" s="44">
        <f>+D85/1000</f>
        <v>9.6850000000000005</v>
      </c>
      <c r="D85" s="45">
        <v>9685</v>
      </c>
      <c r="E85" s="1" t="s">
        <v>34</v>
      </c>
      <c r="F85" s="46">
        <v>0.5</v>
      </c>
    </row>
    <row r="86" spans="1:22" x14ac:dyDescent="0.3">
      <c r="A86" s="2"/>
      <c r="B86" s="47" t="s">
        <v>35</v>
      </c>
      <c r="C86" s="44">
        <f>+F85*C85</f>
        <v>4.8425000000000002</v>
      </c>
      <c r="F86" s="46"/>
      <c r="G86" s="32"/>
    </row>
    <row r="87" spans="1:22" x14ac:dyDescent="0.3">
      <c r="B87" s="47" t="s">
        <v>36</v>
      </c>
      <c r="C87" s="48">
        <f>+C85-C86</f>
        <v>4.8425000000000002</v>
      </c>
      <c r="G87" s="32"/>
    </row>
    <row r="88" spans="1:22" ht="15.75" x14ac:dyDescent="0.3">
      <c r="C88" s="23" t="s">
        <v>37</v>
      </c>
      <c r="D88"/>
      <c r="E88"/>
      <c r="F88"/>
      <c r="G88" s="32"/>
    </row>
    <row r="89" spans="1:22" ht="16.5" x14ac:dyDescent="0.3">
      <c r="B89" s="43" t="s">
        <v>39</v>
      </c>
      <c r="C89" s="49">
        <f>+C87</f>
        <v>4.8425000000000002</v>
      </c>
      <c r="D89"/>
      <c r="E89"/>
      <c r="F89"/>
      <c r="J89" s="58"/>
      <c r="K89" s="58"/>
      <c r="L89" s="58"/>
      <c r="M89" s="58"/>
      <c r="N89" s="58"/>
      <c r="O89" s="58"/>
      <c r="P89" s="58"/>
      <c r="Q89" s="58"/>
      <c r="R89" s="58"/>
    </row>
    <row r="90" spans="1:22" ht="16.5" x14ac:dyDescent="0.3">
      <c r="B90" s="43" t="s">
        <v>40</v>
      </c>
      <c r="C90" s="49">
        <f>+C89*1.2</f>
        <v>5.8109999999999999</v>
      </c>
      <c r="D90"/>
      <c r="E90"/>
      <c r="F90"/>
      <c r="J90" s="58"/>
      <c r="K90" s="58"/>
      <c r="L90" s="58"/>
      <c r="M90" s="58"/>
      <c r="N90" s="58"/>
      <c r="O90" s="58"/>
      <c r="P90" s="58"/>
      <c r="Q90" s="58"/>
      <c r="R90" s="58"/>
    </row>
    <row r="91" spans="1:22" ht="16.5" x14ac:dyDescent="0.3">
      <c r="E91"/>
      <c r="F91"/>
      <c r="G91"/>
      <c r="J91" s="58"/>
      <c r="K91" s="58"/>
      <c r="L91" s="58"/>
      <c r="M91" s="58"/>
      <c r="N91" s="58"/>
      <c r="O91" s="58"/>
      <c r="P91" s="58"/>
      <c r="Q91" s="58"/>
      <c r="R91" s="58"/>
    </row>
    <row r="92" spans="1:22" ht="16.5" x14ac:dyDescent="0.3">
      <c r="A92" s="2"/>
      <c r="B92" s="23"/>
      <c r="C92" s="32"/>
      <c r="E92"/>
      <c r="F92"/>
      <c r="G92"/>
      <c r="J92" s="58"/>
      <c r="K92" s="58"/>
      <c r="L92" s="58"/>
      <c r="M92" s="58"/>
      <c r="N92" s="58"/>
      <c r="O92" s="58"/>
      <c r="P92" s="58"/>
      <c r="Q92" s="58"/>
      <c r="R92" s="58"/>
    </row>
    <row r="93" spans="1:22" ht="16.5" x14ac:dyDescent="0.3">
      <c r="A93" s="22" t="s">
        <v>41</v>
      </c>
      <c r="C93" s="50">
        <v>6</v>
      </c>
      <c r="D93" s="51" t="s">
        <v>42</v>
      </c>
      <c r="E93"/>
      <c r="F93"/>
      <c r="G93"/>
      <c r="J93" s="58"/>
      <c r="K93" s="58"/>
      <c r="L93" s="58"/>
      <c r="M93" s="58"/>
      <c r="N93" s="58"/>
      <c r="O93" s="58"/>
      <c r="P93" s="58"/>
      <c r="Q93" s="58"/>
      <c r="R93" s="58"/>
    </row>
    <row r="94" spans="1:22" ht="16.5" x14ac:dyDescent="0.3">
      <c r="A94" s="22"/>
      <c r="C94" s="23"/>
      <c r="D94" s="1" t="s">
        <v>45</v>
      </c>
      <c r="E94" s="2"/>
      <c r="F94" s="2"/>
      <c r="J94" s="58"/>
      <c r="K94" s="58"/>
      <c r="L94" s="58"/>
      <c r="M94" s="58"/>
      <c r="N94" s="58"/>
      <c r="O94" s="58"/>
      <c r="P94" s="58"/>
      <c r="Q94" s="58"/>
      <c r="R94" s="58"/>
    </row>
    <row r="95" spans="1:22" ht="16.5" x14ac:dyDescent="0.3">
      <c r="A95" s="22" t="s">
        <v>47</v>
      </c>
      <c r="B95" s="3"/>
      <c r="C95" s="52">
        <f>+B48</f>
        <v>20</v>
      </c>
      <c r="D95" s="26">
        <v>20</v>
      </c>
      <c r="E95" s="74" t="s">
        <v>95</v>
      </c>
      <c r="F95" s="75">
        <f>+C97*C89</f>
        <v>32.283333333333339</v>
      </c>
      <c r="J95" s="58"/>
      <c r="K95" s="58"/>
      <c r="L95" s="58"/>
      <c r="M95" s="58"/>
      <c r="N95" s="58"/>
      <c r="O95" s="58"/>
      <c r="P95" s="58"/>
      <c r="Q95" s="58"/>
      <c r="R95" s="58"/>
    </row>
    <row r="96" spans="1:22" ht="16.5" x14ac:dyDescent="0.3">
      <c r="A96" s="22" t="s">
        <v>49</v>
      </c>
      <c r="C96" s="36">
        <f>+C95+D95</f>
        <v>40</v>
      </c>
      <c r="E96" s="67" t="s">
        <v>96</v>
      </c>
      <c r="F96" s="76">
        <f>+C97*C90</f>
        <v>38.74</v>
      </c>
      <c r="J96" s="58"/>
      <c r="K96" s="58"/>
      <c r="L96" s="58"/>
      <c r="M96" s="58"/>
      <c r="N96" s="58"/>
      <c r="O96" s="58"/>
      <c r="P96" s="58"/>
      <c r="Q96" s="58"/>
      <c r="R96" s="58"/>
    </row>
    <row r="97" spans="1:18" ht="16.5" x14ac:dyDescent="0.3">
      <c r="A97" s="22" t="s">
        <v>51</v>
      </c>
      <c r="C97" s="36">
        <f>+C96/C93</f>
        <v>6.666666666666667</v>
      </c>
      <c r="F97"/>
      <c r="G97"/>
      <c r="J97" s="58"/>
      <c r="K97" s="58"/>
      <c r="L97" s="58"/>
      <c r="M97" s="58"/>
      <c r="N97" s="58"/>
      <c r="O97" s="58"/>
      <c r="P97" s="58"/>
      <c r="Q97" s="58"/>
      <c r="R97" s="58"/>
    </row>
    <row r="98" spans="1:18" ht="16.5" x14ac:dyDescent="0.3">
      <c r="A98" s="22"/>
      <c r="C98" s="23"/>
      <c r="F98"/>
      <c r="G98"/>
      <c r="J98" s="58"/>
      <c r="K98" s="58"/>
      <c r="L98" s="58"/>
      <c r="M98" s="58"/>
      <c r="N98" s="58"/>
      <c r="O98" s="58"/>
      <c r="P98" s="58"/>
      <c r="Q98" s="58"/>
      <c r="R98" s="58"/>
    </row>
    <row r="99" spans="1:18" ht="15.75" x14ac:dyDescent="0.3">
      <c r="A99" s="22"/>
      <c r="C99" s="86"/>
      <c r="F99"/>
      <c r="G99"/>
    </row>
    <row r="100" spans="1:18" ht="15.75" x14ac:dyDescent="0.3">
      <c r="F100"/>
      <c r="G100"/>
    </row>
  </sheetData>
  <mergeCells count="2">
    <mergeCell ref="D74:E74"/>
    <mergeCell ref="D75:E75"/>
  </mergeCells>
  <pageMargins left="0.70866141732283472" right="0.70866141732283472" top="0.74803149606299213" bottom="0.74803149606299213" header="0.31496062992125984" footer="0.31496062992125984"/>
  <pageSetup scale="46" orientation="portrait" r:id="rId1"/>
  <headerFooter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Bolsa M seri 60</vt:lpstr>
      <vt:lpstr>Bolsa M seri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2017-05-04T18:25:59Z</cp:lastPrinted>
  <dcterms:created xsi:type="dcterms:W3CDTF">2017-05-04T18:17:19Z</dcterms:created>
  <dcterms:modified xsi:type="dcterms:W3CDTF">2017-05-16T21:03:15Z</dcterms:modified>
</cp:coreProperties>
</file>