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envoltura 1000" sheetId="2" r:id="rId1"/>
    <sheet name="envoltura 500" sheetId="1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B54" i="1" l="1"/>
  <c r="B54" i="2"/>
  <c r="B72" i="2"/>
  <c r="A72" i="2"/>
  <c r="B71" i="2"/>
  <c r="A71" i="2"/>
  <c r="B70" i="2"/>
  <c r="A70" i="2"/>
  <c r="A69" i="2"/>
  <c r="H60" i="2"/>
  <c r="H59" i="2"/>
  <c r="H58" i="2"/>
  <c r="H57" i="2"/>
  <c r="H56" i="2"/>
  <c r="H55" i="2"/>
  <c r="H54" i="2"/>
  <c r="H53" i="2"/>
  <c r="H52" i="2"/>
  <c r="H51" i="2"/>
  <c r="H50" i="2"/>
  <c r="H62" i="2" s="1"/>
  <c r="C41" i="2"/>
  <c r="E31" i="2"/>
  <c r="E32" i="2" s="1"/>
  <c r="H26" i="2"/>
  <c r="F26" i="2"/>
  <c r="H16" i="2"/>
  <c r="E27" i="2" s="1"/>
  <c r="F16" i="2"/>
  <c r="B69" i="2" s="1"/>
  <c r="C9" i="2"/>
  <c r="H16" i="1"/>
  <c r="F16" i="1"/>
  <c r="B69" i="1"/>
  <c r="B72" i="1"/>
  <c r="A72" i="1"/>
  <c r="B71" i="1"/>
  <c r="A71" i="1"/>
  <c r="B70" i="1"/>
  <c r="A70" i="1"/>
  <c r="A69" i="1"/>
  <c r="H60" i="1"/>
  <c r="H59" i="1"/>
  <c r="H58" i="1"/>
  <c r="H57" i="1"/>
  <c r="H55" i="1"/>
  <c r="H54" i="1"/>
  <c r="H53" i="1"/>
  <c r="H52" i="1"/>
  <c r="H51" i="1"/>
  <c r="H50" i="1"/>
  <c r="H56" i="1"/>
  <c r="E31" i="1"/>
  <c r="E32" i="1" s="1"/>
  <c r="F27" i="1"/>
  <c r="E27" i="1"/>
  <c r="E28" i="1" s="1"/>
  <c r="C27" i="1"/>
  <c r="H27" i="1" s="1"/>
  <c r="H26" i="1"/>
  <c r="F26" i="1"/>
  <c r="F28" i="1" s="1"/>
  <c r="C9" i="1"/>
  <c r="B68" i="2" l="1"/>
  <c r="B52" i="2"/>
  <c r="E28" i="2"/>
  <c r="F27" i="2"/>
  <c r="F28" i="2" s="1"/>
  <c r="G44" i="2"/>
  <c r="C42" i="2"/>
  <c r="C27" i="2"/>
  <c r="E33" i="2"/>
  <c r="E35" i="2" s="1"/>
  <c r="H28" i="1"/>
  <c r="H62" i="1"/>
  <c r="C28" i="1"/>
  <c r="E33" i="1"/>
  <c r="E35" i="1" s="1"/>
  <c r="C41" i="1"/>
  <c r="E36" i="2" l="1"/>
  <c r="C43" i="2"/>
  <c r="G45" i="2"/>
  <c r="H27" i="2"/>
  <c r="H28" i="2" s="1"/>
  <c r="C28" i="2"/>
  <c r="G44" i="1"/>
  <c r="C42" i="1"/>
  <c r="E36" i="1"/>
  <c r="B68" i="1"/>
  <c r="B52" i="1"/>
  <c r="B67" i="2" l="1"/>
  <c r="B74" i="2" s="1"/>
  <c r="H74" i="2" s="1"/>
  <c r="C47" i="2"/>
  <c r="C44" i="2"/>
  <c r="B51" i="2"/>
  <c r="C43" i="1"/>
  <c r="G45" i="1"/>
  <c r="B59" i="2" l="1"/>
  <c r="B61" i="2" s="1"/>
  <c r="G71" i="2" s="1"/>
  <c r="H71" i="2" s="1"/>
  <c r="C51" i="2"/>
  <c r="C74" i="2"/>
  <c r="G72" i="2" s="1"/>
  <c r="D66" i="2"/>
  <c r="E64" i="2"/>
  <c r="I53" i="2"/>
  <c r="C47" i="1"/>
  <c r="C44" i="1"/>
  <c r="B51" i="1"/>
  <c r="B67" i="1"/>
  <c r="B74" i="1" s="1"/>
  <c r="H74" i="1" s="1"/>
  <c r="H72" i="2" l="1"/>
  <c r="G73" i="2"/>
  <c r="H73" i="2" s="1"/>
  <c r="C74" i="1"/>
  <c r="G72" i="1" s="1"/>
  <c r="D66" i="1"/>
  <c r="E64" i="1"/>
  <c r="I53" i="1"/>
  <c r="B59" i="1"/>
  <c r="B61" i="1" s="1"/>
  <c r="G71" i="1" s="1"/>
  <c r="H71" i="1" s="1"/>
  <c r="C51" i="1"/>
  <c r="H72" i="1" l="1"/>
  <c r="G73" i="1"/>
  <c r="H73" i="1" s="1"/>
</calcChain>
</file>

<file path=xl/sharedStrings.xml><?xml version="1.0" encoding="utf-8"?>
<sst xmlns="http://schemas.openxmlformats.org/spreadsheetml/2006/main" count="204" uniqueCount="92">
  <si>
    <t>Presupuesto</t>
  </si>
  <si>
    <t>Elabora</t>
  </si>
  <si>
    <t>Lourdes Velasco</t>
  </si>
  <si>
    <t>Fecha</t>
  </si>
  <si>
    <t>ODT</t>
  </si>
  <si>
    <t>Cliente</t>
  </si>
  <si>
    <t>Observaciones</t>
  </si>
  <si>
    <t>Proyecto</t>
  </si>
  <si>
    <t>Descripción</t>
  </si>
  <si>
    <t>Tamaño extendido</t>
  </si>
  <si>
    <t>X</t>
  </si>
  <si>
    <t>por tamaño</t>
  </si>
  <si>
    <t>Papel:</t>
  </si>
  <si>
    <t xml:space="preserve">Bond </t>
  </si>
  <si>
    <t xml:space="preserve">Color </t>
  </si>
  <si>
    <t>Ahuesado</t>
  </si>
  <si>
    <t>90 gr.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</si>
  <si>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</si>
  <si>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</si>
  <si>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</si>
  <si>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</si>
  <si>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</si>
  <si>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</si>
  <si>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</si>
  <si>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LUMEN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</si>
  <si>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</si>
  <si>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</si>
  <si>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</si>
  <si>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</si>
  <si>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</si>
  <si>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</si>
  <si>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</si>
  <si>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</si>
  <si>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</si>
  <si>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</si>
  <si>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</si>
  <si>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</si>
  <si>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</si>
  <si>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</si>
  <si>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</si>
  <si>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</si>
  <si>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</si>
  <si>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Salen por tamaño</t>
  </si>
  <si>
    <t>Pliegos Requeridos</t>
  </si>
  <si>
    <t>Cientos a imprimir</t>
  </si>
  <si>
    <t>Cantidad de piezas a imp.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</si>
  <si>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</si>
  <si>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</si>
  <si>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</si>
  <si>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</si>
  <si>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</si>
  <si>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</si>
  <si>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</si>
  <si>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</si>
  <si>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</si>
  <si>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 xml:space="preserve">Costos </t>
  </si>
  <si>
    <t>laminas</t>
  </si>
  <si>
    <t>Papel</t>
  </si>
  <si>
    <t>Tinta F</t>
  </si>
  <si>
    <t>Impresión</t>
  </si>
  <si>
    <t>Tinta V</t>
  </si>
  <si>
    <t>corte</t>
  </si>
  <si>
    <t>Pruebas de Color</t>
  </si>
  <si>
    <t>empalme</t>
  </si>
  <si>
    <t>Placas HS</t>
  </si>
  <si>
    <t>despunte</t>
  </si>
  <si>
    <t>Cosido</t>
  </si>
  <si>
    <t>Hot stamping</t>
  </si>
  <si>
    <t xml:space="preserve">Colocar liston </t>
  </si>
  <si>
    <t>Total</t>
  </si>
  <si>
    <t>Laminado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</si>
  <si>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</si>
  <si>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</si>
  <si>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</si>
  <si>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</si>
  <si>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</si>
  <si>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</si>
  <si>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</si>
  <si>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Precio</t>
  </si>
  <si>
    <t>Urgencia</t>
  </si>
  <si>
    <t>Costo</t>
  </si>
  <si>
    <t>Precio final</t>
  </si>
  <si>
    <t>Utilidad</t>
  </si>
  <si>
    <t>Braya</t>
  </si>
  <si>
    <t>Pliego Envoltura</t>
  </si>
  <si>
    <t>tamaño 50 X 72 cm.</t>
  </si>
  <si>
    <t>papel couche 150 gr.</t>
  </si>
  <si>
    <t>terminado refinado</t>
  </si>
  <si>
    <t>Empaque</t>
  </si>
  <si>
    <t>Mensajeria</t>
  </si>
  <si>
    <t>Comisiones</t>
  </si>
  <si>
    <t>impreso a 1 X 0 tinta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</si>
</sst>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b/>
      <sz val="9"/>
      <name val="Century Gothic"/>
      <family val="2"/>
    </font>
    <font>
      <sz val="9"/>
      <color rgb="FFFF0000"/>
      <name val="Century Gothic"/>
      <family val="2"/>
    </font>
    <font>
      <sz val="9"/>
      <name val="Arial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b/>
      <sz val="9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12" applyNumberFormat="0" applyAlignment="0" applyProtection="0"/>
    <xf numFmtId="0" fontId="13" fillId="5" borderId="13" applyNumberFormat="0" applyAlignment="0" applyProtection="0"/>
    <xf numFmtId="0" fontId="14" fillId="6" borderId="0" applyNumberFormat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7" borderId="17" applyNumberFormat="0" applyFont="0" applyAlignment="0" applyProtection="0"/>
    <xf numFmtId="44" fontId="19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2" fontId="6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4" fillId="0" borderId="4" xfId="0" applyFont="1" applyBorder="1"/>
    <xf numFmtId="2" fontId="3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4" fillId="0" borderId="0" xfId="0" applyNumberFormat="1" applyFont="1"/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2" fillId="2" borderId="10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4" fontId="3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3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0" fontId="6" fillId="0" borderId="11" xfId="0" applyFont="1" applyBorder="1"/>
    <xf numFmtId="0" fontId="3" fillId="0" borderId="11" xfId="0" applyFont="1" applyBorder="1"/>
    <xf numFmtId="2" fontId="3" fillId="0" borderId="11" xfId="0" applyNumberFormat="1" applyFont="1" applyBorder="1" applyAlignment="1">
      <alignment horizontal="center"/>
    </xf>
    <xf numFmtId="0" fontId="10" fillId="0" borderId="0" xfId="0" applyFont="1"/>
    <xf numFmtId="0" fontId="2" fillId="0" borderId="11" xfId="0" applyFont="1" applyBorder="1"/>
    <xf numFmtId="2" fontId="6" fillId="0" borderId="11" xfId="0" applyNumberFormat="1" applyFont="1" applyBorder="1" applyAlignment="1">
      <alignment horizontal="center"/>
    </xf>
    <xf numFmtId="0" fontId="6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/>
    <xf numFmtId="9" fontId="2" fillId="0" borderId="0" xfId="0" applyNumberFormat="1" applyFont="1"/>
    <xf numFmtId="2" fontId="3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6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44" fontId="2" fillId="0" borderId="0" xfId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44" fontId="8" fillId="0" borderId="5" xfId="13" applyFont="1" applyFill="1" applyBorder="1" applyAlignment="1">
      <alignment vertical="center"/>
    </xf>
    <xf numFmtId="0" fontId="20" fillId="8" borderId="0" xfId="0" applyFont="1" applyFill="1"/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Moneda 6" xfId="13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ntas-Empresarial/Documents/Empresarial/IPADE/Presupuestos/Presupuesto%20IPADE%20CIMAD%20moleskine%20QUEM%20cambio%20abr%2025,%2017%20(100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rrollo"/>
      <sheetName val="cartón portada"/>
      <sheetName val="Interiores"/>
      <sheetName val="guarda INT"/>
      <sheetName val="forro cartera final"/>
    </sheetNames>
    <sheetDataSet>
      <sheetData sheetId="0"/>
      <sheetData sheetId="1">
        <row r="9">
          <cell r="C9" t="str">
            <v>25 de abril de 2017.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5"/>
  <sheetViews>
    <sheetView zoomScale="85" zoomScaleNormal="85" workbookViewId="0">
      <selection activeCell="C19" sqref="C15:C19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</row>
    <row r="2" spans="1:21" ht="15.75" x14ac:dyDescent="0.3">
      <c r="J2"/>
      <c r="K2"/>
      <c r="L2"/>
      <c r="M2"/>
      <c r="N2"/>
      <c r="O2"/>
      <c r="P2"/>
      <c r="Q2"/>
      <c r="R2"/>
    </row>
    <row r="3" spans="1:21" ht="15.75" x14ac:dyDescent="0.3">
      <c r="J3"/>
      <c r="K3"/>
      <c r="L3"/>
      <c r="M3"/>
      <c r="N3"/>
      <c r="O3"/>
      <c r="P3"/>
      <c r="Q3"/>
      <c r="R3"/>
      <c r="S3" s="2"/>
      <c r="T3" s="2"/>
      <c r="U3" s="2"/>
    </row>
    <row r="4" spans="1:21" ht="15.75" x14ac:dyDescent="0.3">
      <c r="J4"/>
      <c r="K4"/>
      <c r="L4"/>
      <c r="M4"/>
      <c r="N4"/>
      <c r="O4"/>
      <c r="P4"/>
      <c r="Q4"/>
      <c r="R4"/>
    </row>
    <row r="5" spans="1:21" ht="15.75" x14ac:dyDescent="0.3">
      <c r="A5" s="3"/>
      <c r="J5"/>
      <c r="K5"/>
      <c r="L5"/>
      <c r="M5"/>
      <c r="N5"/>
      <c r="O5"/>
      <c r="P5"/>
      <c r="Q5"/>
      <c r="R5"/>
    </row>
    <row r="6" spans="1:21" ht="18.75" x14ac:dyDescent="0.3">
      <c r="A6" s="4" t="s">
        <v>0</v>
      </c>
      <c r="E6" s="3" t="s">
        <v>1</v>
      </c>
      <c r="F6" s="1" t="s">
        <v>2</v>
      </c>
      <c r="J6"/>
      <c r="K6"/>
      <c r="L6"/>
      <c r="M6"/>
      <c r="N6"/>
      <c r="O6"/>
      <c r="P6"/>
      <c r="Q6"/>
      <c r="R6"/>
    </row>
    <row r="7" spans="1:21" ht="15.75" x14ac:dyDescent="0.3">
      <c r="J7"/>
      <c r="K7"/>
      <c r="L7"/>
      <c r="M7"/>
      <c r="N7"/>
      <c r="O7"/>
      <c r="P7"/>
      <c r="Q7"/>
      <c r="R7"/>
    </row>
    <row r="8" spans="1:21" ht="15.75" x14ac:dyDescent="0.3">
      <c r="J8"/>
      <c r="K8"/>
      <c r="L8"/>
      <c r="M8"/>
      <c r="N8"/>
      <c r="O8"/>
      <c r="P8"/>
      <c r="Q8"/>
      <c r="R8"/>
    </row>
    <row r="9" spans="1:21" s="3" customFormat="1" ht="15.75" x14ac:dyDescent="0.3">
      <c r="A9" s="3" t="s">
        <v>3</v>
      </c>
      <c r="C9" s="3" t="str">
        <f>+'[1]cartón portada'!C9</f>
        <v>25 de abril de 2017.</v>
      </c>
      <c r="H9" s="3" t="s">
        <v>4</v>
      </c>
      <c r="J9"/>
      <c r="K9"/>
      <c r="L9"/>
      <c r="M9"/>
      <c r="N9"/>
      <c r="O9"/>
      <c r="P9"/>
      <c r="Q9"/>
      <c r="R9"/>
      <c r="S9" s="1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</row>
    <row r="11" spans="1:21" ht="16.5" thickBot="1" x14ac:dyDescent="0.35">
      <c r="A11" s="3" t="s">
        <v>5</v>
      </c>
      <c r="C11" s="1" t="s">
        <v>83</v>
      </c>
      <c r="F11" s="3" t="s">
        <v>6</v>
      </c>
      <c r="J11"/>
      <c r="K11"/>
      <c r="L11"/>
      <c r="M11"/>
      <c r="N11"/>
      <c r="O11"/>
      <c r="P11"/>
      <c r="Q11"/>
      <c r="R11"/>
    </row>
    <row r="12" spans="1:21" ht="15.75" x14ac:dyDescent="0.3">
      <c r="A12" s="3"/>
      <c r="F12" s="5"/>
      <c r="G12" s="6"/>
      <c r="H12" s="7"/>
      <c r="J12"/>
      <c r="K12"/>
      <c r="L12"/>
      <c r="M12"/>
      <c r="N12"/>
      <c r="O12"/>
      <c r="P12"/>
      <c r="Q12"/>
      <c r="R12"/>
    </row>
    <row r="13" spans="1:21" ht="15.75" x14ac:dyDescent="0.3">
      <c r="A13" s="3" t="s">
        <v>7</v>
      </c>
      <c r="F13" s="8"/>
      <c r="G13" s="9"/>
      <c r="H13" s="10"/>
      <c r="J13"/>
      <c r="K13"/>
      <c r="L13"/>
      <c r="M13"/>
      <c r="N13"/>
      <c r="O13"/>
      <c r="P13"/>
      <c r="Q13"/>
      <c r="R13"/>
    </row>
    <row r="14" spans="1:21" ht="15.75" x14ac:dyDescent="0.3">
      <c r="A14" s="3"/>
      <c r="F14" s="8"/>
      <c r="G14" s="9"/>
      <c r="H14" s="10"/>
      <c r="J14"/>
      <c r="K14"/>
      <c r="L14"/>
      <c r="M14"/>
      <c r="N14"/>
      <c r="O14"/>
      <c r="P14"/>
      <c r="Q14"/>
      <c r="R14"/>
    </row>
    <row r="15" spans="1:21" ht="15.75" x14ac:dyDescent="0.3">
      <c r="A15" s="3" t="s">
        <v>8</v>
      </c>
      <c r="C15" s="11" t="s">
        <v>84</v>
      </c>
      <c r="D15" s="12"/>
      <c r="E15" s="12"/>
      <c r="F15" s="13" t="s">
        <v>9</v>
      </c>
      <c r="G15" s="9"/>
      <c r="H15" s="10"/>
      <c r="J15"/>
      <c r="K15"/>
      <c r="L15"/>
      <c r="M15"/>
      <c r="N15"/>
      <c r="O15"/>
      <c r="P15"/>
      <c r="Q15"/>
      <c r="R15"/>
    </row>
    <row r="16" spans="1:21" ht="15.75" x14ac:dyDescent="0.3">
      <c r="C16" s="14" t="s">
        <v>85</v>
      </c>
      <c r="D16" s="12"/>
      <c r="E16" s="12"/>
      <c r="F16" s="15">
        <f>+F20</f>
        <v>50</v>
      </c>
      <c r="G16" s="16" t="s">
        <v>10</v>
      </c>
      <c r="H16" s="17">
        <f>+H20</f>
        <v>70</v>
      </c>
      <c r="J16"/>
      <c r="K16"/>
      <c r="L16"/>
      <c r="M16"/>
      <c r="N16"/>
      <c r="O16"/>
      <c r="P16"/>
      <c r="Q16"/>
      <c r="R16"/>
    </row>
    <row r="17" spans="1:19" ht="15.75" x14ac:dyDescent="0.3">
      <c r="C17" s="14" t="s">
        <v>86</v>
      </c>
      <c r="D17" s="12"/>
      <c r="E17" s="12"/>
      <c r="F17" s="13">
        <v>1</v>
      </c>
      <c r="G17" s="18" t="s">
        <v>11</v>
      </c>
      <c r="H17" s="10"/>
      <c r="J17"/>
      <c r="K17"/>
      <c r="L17"/>
      <c r="M17"/>
      <c r="N17"/>
      <c r="O17"/>
      <c r="P17"/>
      <c r="Q17"/>
      <c r="R17"/>
    </row>
    <row r="18" spans="1:19" ht="15.75" x14ac:dyDescent="0.3">
      <c r="C18" s="14" t="s">
        <v>91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9" ht="15.75" x14ac:dyDescent="0.3">
      <c r="C19" s="14" t="s">
        <v>87</v>
      </c>
      <c r="D19" s="12"/>
      <c r="E19" s="12"/>
      <c r="F19" s="8"/>
      <c r="G19" s="9"/>
      <c r="H19" s="10"/>
      <c r="J19"/>
      <c r="K19"/>
      <c r="L19"/>
      <c r="M19"/>
      <c r="N19"/>
      <c r="O19"/>
      <c r="P19"/>
      <c r="Q19"/>
      <c r="R19"/>
    </row>
    <row r="20" spans="1:19" ht="15.75" x14ac:dyDescent="0.3">
      <c r="C20" s="12"/>
      <c r="D20" s="12"/>
      <c r="E20" s="12"/>
      <c r="F20" s="15">
        <v>50</v>
      </c>
      <c r="G20" s="16" t="s">
        <v>10</v>
      </c>
      <c r="H20" s="17">
        <v>70</v>
      </c>
      <c r="J20"/>
      <c r="K20"/>
      <c r="L20"/>
      <c r="M20"/>
      <c r="N20"/>
      <c r="O20"/>
      <c r="P20"/>
      <c r="Q20"/>
      <c r="R20"/>
    </row>
    <row r="21" spans="1:19" ht="15.75" x14ac:dyDescent="0.3">
      <c r="C21" s="12"/>
      <c r="D21" s="12"/>
      <c r="E21" s="12"/>
      <c r="F21" s="8"/>
      <c r="G21" s="9"/>
      <c r="H21" s="10"/>
      <c r="J21"/>
      <c r="K21"/>
      <c r="L21"/>
      <c r="M21"/>
      <c r="N21"/>
      <c r="O21"/>
      <c r="P21"/>
      <c r="Q21"/>
      <c r="R21"/>
    </row>
    <row r="22" spans="1:19" ht="15.75" x14ac:dyDescent="0.3">
      <c r="C22" s="12"/>
      <c r="D22" s="12"/>
      <c r="E22" s="12"/>
      <c r="F22" s="8"/>
      <c r="G22" s="9"/>
      <c r="H22" s="10"/>
      <c r="J22"/>
      <c r="K22"/>
      <c r="L22"/>
      <c r="M22"/>
      <c r="N22"/>
      <c r="O22"/>
      <c r="P22"/>
      <c r="Q22"/>
      <c r="R22"/>
    </row>
    <row r="23" spans="1:19" ht="16.5" thickBot="1" x14ac:dyDescent="0.35">
      <c r="C23" s="12"/>
      <c r="D23" s="12"/>
      <c r="E23" s="12"/>
      <c r="F23" s="19"/>
      <c r="G23" s="20"/>
      <c r="H23" s="21"/>
      <c r="J23"/>
      <c r="K23"/>
      <c r="L23"/>
      <c r="M23"/>
      <c r="N23"/>
      <c r="O23"/>
      <c r="P23"/>
      <c r="Q23"/>
      <c r="R23"/>
    </row>
    <row r="24" spans="1:19" ht="15.75" x14ac:dyDescent="0.3">
      <c r="A24" s="22" t="s">
        <v>12</v>
      </c>
      <c r="C24" s="23" t="s">
        <v>13</v>
      </c>
      <c r="D24" s="3" t="s">
        <v>14</v>
      </c>
      <c r="E24" s="24" t="s">
        <v>15</v>
      </c>
      <c r="F24" s="1" t="s">
        <v>16</v>
      </c>
      <c r="J24"/>
      <c r="K24"/>
      <c r="L24"/>
      <c r="M24"/>
      <c r="N24"/>
      <c r="O24"/>
      <c r="P24"/>
      <c r="Q24"/>
      <c r="R24"/>
    </row>
    <row r="25" spans="1:19" ht="15.75" x14ac:dyDescent="0.3">
      <c r="J25"/>
      <c r="K25"/>
      <c r="L25"/>
      <c r="M25"/>
      <c r="N25"/>
      <c r="O25"/>
      <c r="P25"/>
      <c r="Q25"/>
      <c r="R25"/>
    </row>
    <row r="26" spans="1:19" ht="15.75" x14ac:dyDescent="0.3">
      <c r="A26" s="22" t="s">
        <v>17</v>
      </c>
      <c r="C26" s="25">
        <v>72</v>
      </c>
      <c r="D26" s="24" t="s">
        <v>18</v>
      </c>
      <c r="E26" s="26">
        <v>102</v>
      </c>
      <c r="F26" s="27">
        <f>+C26</f>
        <v>72</v>
      </c>
      <c r="G26" s="28" t="s">
        <v>18</v>
      </c>
      <c r="H26" s="28">
        <f>+E26</f>
        <v>102</v>
      </c>
      <c r="J26"/>
      <c r="K26"/>
      <c r="L26"/>
      <c r="M26"/>
      <c r="N26"/>
      <c r="O26"/>
      <c r="P26"/>
      <c r="Q26"/>
      <c r="R26"/>
    </row>
    <row r="27" spans="1:19" ht="15.75" x14ac:dyDescent="0.3">
      <c r="A27" s="22" t="s">
        <v>19</v>
      </c>
      <c r="B27" s="2"/>
      <c r="C27" s="29">
        <f>+F16</f>
        <v>50</v>
      </c>
      <c r="D27" s="30" t="s">
        <v>18</v>
      </c>
      <c r="E27" s="29">
        <f>+H16</f>
        <v>70</v>
      </c>
      <c r="F27" s="31">
        <f>+E27</f>
        <v>70</v>
      </c>
      <c r="G27" s="31" t="s">
        <v>18</v>
      </c>
      <c r="H27" s="31">
        <f>+C27</f>
        <v>50</v>
      </c>
      <c r="I27" s="32"/>
      <c r="J27"/>
      <c r="K27"/>
      <c r="L27"/>
      <c r="M27"/>
      <c r="N27"/>
      <c r="O27"/>
      <c r="P27"/>
      <c r="Q27"/>
      <c r="R27"/>
    </row>
    <row r="28" spans="1:19" ht="16.5" thickBot="1" x14ac:dyDescent="0.35">
      <c r="A28" s="2" t="s">
        <v>20</v>
      </c>
      <c r="B28" s="33"/>
      <c r="C28" s="34">
        <f>+C26/C27</f>
        <v>1.44</v>
      </c>
      <c r="D28" s="35"/>
      <c r="E28" s="34">
        <f>+E26/E27</f>
        <v>1.4571428571428571</v>
      </c>
      <c r="F28" s="34">
        <f>+F26/F27</f>
        <v>1.0285714285714285</v>
      </c>
      <c r="G28" s="35"/>
      <c r="H28" s="34">
        <f>+H26/H27</f>
        <v>2.04</v>
      </c>
      <c r="I28" s="32"/>
      <c r="J28"/>
      <c r="K28"/>
      <c r="L28"/>
      <c r="M28"/>
      <c r="N28"/>
      <c r="O28"/>
      <c r="P28"/>
      <c r="Q28"/>
      <c r="R28"/>
    </row>
    <row r="29" spans="1:19" ht="16.5" thickBot="1" x14ac:dyDescent="0.35">
      <c r="A29" s="2" t="s">
        <v>21</v>
      </c>
      <c r="B29" s="36"/>
      <c r="C29" s="37"/>
      <c r="D29" s="38">
        <v>2</v>
      </c>
      <c r="E29" s="39"/>
      <c r="F29" s="40"/>
      <c r="G29" s="41">
        <v>1</v>
      </c>
      <c r="H29" s="42" t="s">
        <v>22</v>
      </c>
      <c r="J29"/>
      <c r="K29"/>
      <c r="L29"/>
      <c r="M29"/>
      <c r="N29"/>
      <c r="O29"/>
      <c r="P29"/>
      <c r="Q29"/>
      <c r="R29"/>
    </row>
    <row r="30" spans="1:19" ht="15.75" x14ac:dyDescent="0.3">
      <c r="A30" s="2"/>
      <c r="B30" s="43"/>
      <c r="C30" s="32"/>
      <c r="G30" s="44"/>
      <c r="H30" s="32"/>
      <c r="J30"/>
      <c r="K30"/>
      <c r="L30"/>
      <c r="M30"/>
      <c r="N30"/>
      <c r="O30"/>
      <c r="P30"/>
      <c r="Q30"/>
      <c r="R30"/>
    </row>
    <row r="31" spans="1:19" ht="15.75" x14ac:dyDescent="0.3">
      <c r="A31" s="27" t="s">
        <v>23</v>
      </c>
      <c r="B31" s="27" t="s">
        <v>24</v>
      </c>
      <c r="D31" s="44" t="s">
        <v>25</v>
      </c>
      <c r="E31" s="45">
        <f>+F31/1000</f>
        <v>4.1390000000000002</v>
      </c>
      <c r="F31" s="73">
        <v>4139</v>
      </c>
      <c r="G31" s="1" t="s">
        <v>26</v>
      </c>
      <c r="H31" s="46">
        <v>0.5</v>
      </c>
      <c r="J31"/>
      <c r="K31"/>
      <c r="L31"/>
      <c r="M31"/>
      <c r="N31"/>
      <c r="O31"/>
      <c r="P31"/>
      <c r="Q31"/>
      <c r="R31"/>
      <c r="S31"/>
    </row>
    <row r="32" spans="1:19" ht="15.75" x14ac:dyDescent="0.3">
      <c r="A32" s="2"/>
      <c r="B32" s="2"/>
      <c r="C32" s="2"/>
      <c r="D32" s="47" t="s">
        <v>27</v>
      </c>
      <c r="E32" s="45">
        <f>+H31*E31</f>
        <v>2.0695000000000001</v>
      </c>
      <c r="H32" s="46"/>
      <c r="I32" s="32"/>
      <c r="J32"/>
      <c r="K32"/>
      <c r="L32"/>
      <c r="M32"/>
      <c r="N32"/>
      <c r="O32"/>
      <c r="P32"/>
      <c r="Q32"/>
      <c r="R32"/>
      <c r="S32"/>
    </row>
    <row r="33" spans="1:19" ht="15.75" x14ac:dyDescent="0.3">
      <c r="D33" s="47" t="s">
        <v>28</v>
      </c>
      <c r="E33" s="48">
        <f>+E31-E32</f>
        <v>2.0695000000000001</v>
      </c>
      <c r="I33" s="32"/>
      <c r="J33"/>
      <c r="K33"/>
      <c r="L33"/>
      <c r="M33"/>
      <c r="N33"/>
      <c r="O33"/>
      <c r="P33"/>
      <c r="Q33"/>
      <c r="R33"/>
      <c r="S33"/>
    </row>
    <row r="34" spans="1:19" ht="15.75" x14ac:dyDescent="0.3">
      <c r="E34" s="43" t="s">
        <v>29</v>
      </c>
      <c r="F34" s="43" t="s">
        <v>30</v>
      </c>
      <c r="G34" s="43" t="s">
        <v>30</v>
      </c>
      <c r="H34" s="43" t="s">
        <v>30</v>
      </c>
      <c r="I34" s="32"/>
      <c r="J34"/>
      <c r="K34"/>
      <c r="L34"/>
      <c r="M34"/>
      <c r="N34"/>
      <c r="O34"/>
      <c r="P34"/>
      <c r="Q34"/>
      <c r="R34"/>
      <c r="S34"/>
    </row>
    <row r="35" spans="1:19" ht="15.75" x14ac:dyDescent="0.3">
      <c r="D35" s="44" t="s">
        <v>31</v>
      </c>
      <c r="E35" s="49">
        <f>+E33</f>
        <v>2.0695000000000001</v>
      </c>
      <c r="F35" s="49">
        <v>0</v>
      </c>
      <c r="G35" s="49">
        <v>0</v>
      </c>
      <c r="H35" s="49">
        <v>0</v>
      </c>
      <c r="J35"/>
      <c r="K35"/>
      <c r="L35"/>
      <c r="M35"/>
      <c r="N35"/>
      <c r="O35"/>
      <c r="P35"/>
      <c r="Q35"/>
      <c r="R35"/>
      <c r="S35"/>
    </row>
    <row r="36" spans="1:19" ht="15.75" x14ac:dyDescent="0.3">
      <c r="D36" s="44" t="s">
        <v>32</v>
      </c>
      <c r="E36" s="49">
        <f>+E35*1.1</f>
        <v>2.2764500000000005</v>
      </c>
      <c r="F36" s="49">
        <v>0</v>
      </c>
      <c r="G36" s="49">
        <v>0</v>
      </c>
      <c r="H36" s="49">
        <v>0</v>
      </c>
      <c r="J36"/>
      <c r="K36"/>
      <c r="L36"/>
      <c r="M36"/>
      <c r="N36"/>
      <c r="O36"/>
      <c r="P36"/>
      <c r="Q36"/>
      <c r="R36"/>
      <c r="S36"/>
    </row>
    <row r="37" spans="1:19" ht="16.5" thickBot="1" x14ac:dyDescent="0.35">
      <c r="A37" s="2"/>
      <c r="G37" s="44"/>
      <c r="J37"/>
      <c r="K37"/>
      <c r="L37"/>
      <c r="M37"/>
      <c r="N37"/>
      <c r="O37"/>
      <c r="P37"/>
      <c r="Q37"/>
      <c r="R37"/>
      <c r="S37"/>
    </row>
    <row r="38" spans="1:19" ht="15.75" x14ac:dyDescent="0.3">
      <c r="A38" s="2"/>
      <c r="B38" s="43"/>
      <c r="C38" s="32"/>
      <c r="E38" s="5" t="s">
        <v>33</v>
      </c>
      <c r="F38" s="6" t="s">
        <v>34</v>
      </c>
      <c r="G38" s="6"/>
      <c r="H38" s="7"/>
      <c r="J38"/>
      <c r="K38"/>
      <c r="L38"/>
      <c r="M38"/>
      <c r="N38"/>
      <c r="O38"/>
      <c r="P38"/>
      <c r="Q38"/>
      <c r="R38"/>
      <c r="S38"/>
    </row>
    <row r="39" spans="1:19" ht="16.5" thickBot="1" x14ac:dyDescent="0.35">
      <c r="A39" s="22" t="s">
        <v>35</v>
      </c>
      <c r="C39" s="50">
        <v>2</v>
      </c>
      <c r="D39" s="51" t="s">
        <v>36</v>
      </c>
      <c r="E39" s="19"/>
      <c r="F39" s="20" t="s">
        <v>37</v>
      </c>
      <c r="G39" s="20"/>
      <c r="H39" s="21"/>
      <c r="J39"/>
      <c r="K39"/>
      <c r="L39"/>
      <c r="M39"/>
      <c r="N39"/>
      <c r="O39"/>
      <c r="P39"/>
      <c r="Q39"/>
      <c r="R39"/>
      <c r="S39"/>
    </row>
    <row r="40" spans="1:19" ht="15.75" x14ac:dyDescent="0.3">
      <c r="A40" s="22"/>
      <c r="C40" s="43"/>
      <c r="D40" s="1" t="s">
        <v>38</v>
      </c>
      <c r="E40" s="2"/>
      <c r="F40" s="2"/>
      <c r="J40"/>
      <c r="K40"/>
      <c r="L40"/>
      <c r="M40"/>
      <c r="N40"/>
      <c r="O40"/>
      <c r="P40"/>
      <c r="Q40"/>
      <c r="R40"/>
      <c r="S40"/>
    </row>
    <row r="41" spans="1:19" ht="15.75" x14ac:dyDescent="0.3">
      <c r="A41" s="22" t="s">
        <v>39</v>
      </c>
      <c r="B41" s="3"/>
      <c r="C41" s="52">
        <f>+B49/F17</f>
        <v>1000</v>
      </c>
      <c r="D41" s="26">
        <v>300</v>
      </c>
      <c r="F41" s="47" t="s">
        <v>40</v>
      </c>
      <c r="G41" s="25">
        <v>1</v>
      </c>
      <c r="H41" s="2"/>
      <c r="J41"/>
      <c r="K41"/>
      <c r="L41"/>
      <c r="M41"/>
      <c r="N41"/>
      <c r="O41"/>
      <c r="P41"/>
      <c r="Q41"/>
      <c r="R41"/>
      <c r="S41"/>
    </row>
    <row r="42" spans="1:19" ht="15.75" x14ac:dyDescent="0.3">
      <c r="A42" s="22" t="s">
        <v>41</v>
      </c>
      <c r="C42" s="36">
        <f>+C41+D41</f>
        <v>1300</v>
      </c>
      <c r="F42" s="47" t="s">
        <v>42</v>
      </c>
      <c r="G42" s="25">
        <v>2</v>
      </c>
      <c r="H42" s="2"/>
      <c r="J42"/>
      <c r="K42"/>
      <c r="L42"/>
      <c r="M42"/>
      <c r="N42"/>
      <c r="O42"/>
      <c r="P42"/>
      <c r="Q42"/>
      <c r="R42"/>
      <c r="S42"/>
    </row>
    <row r="43" spans="1:19" ht="15.75" x14ac:dyDescent="0.3">
      <c r="A43" s="22" t="s">
        <v>43</v>
      </c>
      <c r="C43" s="36">
        <f>+C42/C39</f>
        <v>650</v>
      </c>
      <c r="F43" s="47" t="s">
        <v>44</v>
      </c>
      <c r="G43" s="25"/>
      <c r="H43" s="2"/>
      <c r="J43"/>
      <c r="K43"/>
      <c r="L43"/>
      <c r="M43"/>
      <c r="N43"/>
      <c r="O43"/>
      <c r="P43"/>
      <c r="Q43"/>
      <c r="R43"/>
      <c r="S43"/>
    </row>
    <row r="44" spans="1:19" ht="15.75" x14ac:dyDescent="0.3">
      <c r="A44" s="22" t="s">
        <v>45</v>
      </c>
      <c r="C44" s="43">
        <f>+(C43*C39)*F17</f>
        <v>1300</v>
      </c>
      <c r="F44" s="44" t="s">
        <v>46</v>
      </c>
      <c r="G44" s="25">
        <f>+C41/1000</f>
        <v>1</v>
      </c>
      <c r="H44" s="2"/>
      <c r="J44"/>
      <c r="K44"/>
      <c r="L44"/>
      <c r="M44"/>
      <c r="N44"/>
      <c r="O44"/>
      <c r="P44"/>
      <c r="Q44"/>
      <c r="R44"/>
      <c r="S44"/>
    </row>
    <row r="45" spans="1:19" ht="15.75" x14ac:dyDescent="0.3">
      <c r="A45" s="22"/>
      <c r="C45" s="53"/>
      <c r="F45" s="47" t="s">
        <v>47</v>
      </c>
      <c r="G45" s="50">
        <f>+C42</f>
        <v>1300</v>
      </c>
      <c r="H45" s="2"/>
      <c r="J45"/>
      <c r="K45"/>
      <c r="L45"/>
      <c r="M45"/>
      <c r="N45"/>
      <c r="O45"/>
      <c r="P45"/>
      <c r="Q45"/>
      <c r="R45"/>
      <c r="S45"/>
    </row>
    <row r="46" spans="1:19" ht="15.75" x14ac:dyDescent="0.3">
      <c r="A46" s="22"/>
      <c r="C46" s="43"/>
      <c r="E46" s="47"/>
      <c r="F46" s="47"/>
      <c r="G46" s="32"/>
      <c r="I46" s="2"/>
      <c r="J46"/>
      <c r="K46"/>
      <c r="L46"/>
      <c r="M46"/>
      <c r="N46"/>
      <c r="O46"/>
      <c r="P46"/>
      <c r="Q46"/>
      <c r="R46"/>
      <c r="S46"/>
    </row>
    <row r="47" spans="1:19" ht="15.75" x14ac:dyDescent="0.3">
      <c r="A47" s="22" t="s">
        <v>48</v>
      </c>
      <c r="C47" s="27">
        <f>+C43*C39</f>
        <v>1300</v>
      </c>
      <c r="F47" s="47"/>
      <c r="G47" s="32"/>
      <c r="H47" s="2"/>
      <c r="J47"/>
      <c r="K47"/>
      <c r="L47"/>
      <c r="M47"/>
      <c r="N47"/>
      <c r="O47"/>
      <c r="P47"/>
      <c r="Q47"/>
      <c r="R47"/>
      <c r="S47"/>
    </row>
    <row r="48" spans="1:19" ht="15.75" x14ac:dyDescent="0.3">
      <c r="A48" s="2"/>
      <c r="B48" s="2"/>
      <c r="C48" s="2"/>
      <c r="D48" s="2"/>
      <c r="E48" s="2"/>
      <c r="H48" s="2"/>
      <c r="J48"/>
      <c r="K48"/>
      <c r="L48"/>
      <c r="M48"/>
      <c r="N48"/>
      <c r="O48"/>
      <c r="P48"/>
      <c r="Q48"/>
      <c r="R48"/>
    </row>
    <row r="49" spans="1:23" ht="15.75" x14ac:dyDescent="0.3">
      <c r="A49" s="22" t="s">
        <v>49</v>
      </c>
      <c r="B49" s="43">
        <v>1000</v>
      </c>
      <c r="C49" s="43"/>
      <c r="D49" s="27" t="s">
        <v>50</v>
      </c>
      <c r="E49" s="27" t="s">
        <v>51</v>
      </c>
      <c r="F49" s="27" t="s">
        <v>52</v>
      </c>
      <c r="G49" s="27" t="s">
        <v>53</v>
      </c>
      <c r="H49" s="27" t="s">
        <v>54</v>
      </c>
      <c r="J49"/>
      <c r="K49"/>
      <c r="L49"/>
      <c r="M49"/>
      <c r="N49"/>
      <c r="O49"/>
      <c r="P49"/>
      <c r="Q49"/>
      <c r="R49"/>
      <c r="S49"/>
    </row>
    <row r="50" spans="1:23" ht="15.75" x14ac:dyDescent="0.3">
      <c r="A50" s="54" t="s">
        <v>55</v>
      </c>
      <c r="B50" s="55"/>
      <c r="C50" s="2"/>
      <c r="D50" s="43">
        <v>1</v>
      </c>
      <c r="E50" s="43">
        <v>1</v>
      </c>
      <c r="F50" s="43" t="s">
        <v>56</v>
      </c>
      <c r="G50" s="32">
        <v>295</v>
      </c>
      <c r="H50" s="32">
        <f>+(D50*E50)*G50</f>
        <v>295</v>
      </c>
      <c r="J50"/>
      <c r="K50"/>
      <c r="L50"/>
      <c r="M50"/>
      <c r="N50"/>
      <c r="O50"/>
      <c r="P50"/>
      <c r="Q50"/>
      <c r="R50"/>
      <c r="S50"/>
    </row>
    <row r="51" spans="1:23" ht="15.75" x14ac:dyDescent="0.3">
      <c r="A51" s="55" t="s">
        <v>57</v>
      </c>
      <c r="B51" s="56">
        <f>+E35*C43</f>
        <v>1345.1750000000002</v>
      </c>
      <c r="C51" s="2">
        <f>+B51/2</f>
        <v>672.58750000000009</v>
      </c>
      <c r="D51" s="43">
        <v>1</v>
      </c>
      <c r="E51" s="43">
        <v>1</v>
      </c>
      <c r="F51" s="43" t="s">
        <v>58</v>
      </c>
      <c r="G51" s="32">
        <v>400</v>
      </c>
      <c r="H51" s="32">
        <f>+(D51*E51)*G51</f>
        <v>400</v>
      </c>
      <c r="J51"/>
      <c r="K51"/>
      <c r="L51"/>
      <c r="M51"/>
      <c r="N51"/>
      <c r="O51"/>
      <c r="P51"/>
      <c r="Q51"/>
      <c r="R51"/>
      <c r="S51"/>
    </row>
    <row r="52" spans="1:23" ht="15.75" x14ac:dyDescent="0.3">
      <c r="A52" s="55" t="s">
        <v>59</v>
      </c>
      <c r="B52" s="56">
        <f>+H62</f>
        <v>795</v>
      </c>
      <c r="C52" s="2"/>
      <c r="D52" s="43">
        <v>0</v>
      </c>
      <c r="E52" s="43">
        <v>0</v>
      </c>
      <c r="F52" s="43" t="s">
        <v>60</v>
      </c>
      <c r="G52" s="32">
        <v>180</v>
      </c>
      <c r="H52" s="32">
        <f>+G52*E52*D52</f>
        <v>0</v>
      </c>
      <c r="J52"/>
      <c r="K52"/>
      <c r="L52"/>
      <c r="M52"/>
      <c r="N52"/>
      <c r="O52"/>
      <c r="P52"/>
      <c r="Q52"/>
      <c r="R52"/>
      <c r="S52"/>
    </row>
    <row r="53" spans="1:23" ht="15.75" x14ac:dyDescent="0.3">
      <c r="A53" s="55"/>
      <c r="B53" s="56"/>
      <c r="C53" s="2"/>
      <c r="D53" s="43">
        <v>1</v>
      </c>
      <c r="E53" s="43">
        <v>1</v>
      </c>
      <c r="F53" s="43" t="s">
        <v>61</v>
      </c>
      <c r="G53" s="32">
        <v>100</v>
      </c>
      <c r="H53" s="32">
        <f t="shared" ref="H53:H60" si="0">+G53*E53</f>
        <v>100</v>
      </c>
      <c r="I53" s="32">
        <f>+(B74/100)*2</f>
        <v>74.073850000000007</v>
      </c>
      <c r="Q53"/>
      <c r="R53"/>
      <c r="S53"/>
    </row>
    <row r="54" spans="1:23" ht="16.5" x14ac:dyDescent="0.3">
      <c r="A54" s="55" t="s">
        <v>62</v>
      </c>
      <c r="B54" s="56">
        <f>+((F16*H16)*0.14)/2</f>
        <v>245.00000000000003</v>
      </c>
      <c r="C54" s="2"/>
      <c r="D54" s="43">
        <v>0</v>
      </c>
      <c r="E54" s="43">
        <v>0</v>
      </c>
      <c r="F54" s="43" t="s">
        <v>63</v>
      </c>
      <c r="G54" s="32">
        <v>0</v>
      </c>
      <c r="H54" s="32">
        <f t="shared" si="0"/>
        <v>0</v>
      </c>
      <c r="I54" s="57"/>
      <c r="Q54"/>
      <c r="R54"/>
      <c r="S54"/>
    </row>
    <row r="55" spans="1:23" ht="15.75" x14ac:dyDescent="0.3">
      <c r="A55" s="58" t="s">
        <v>64</v>
      </c>
      <c r="B55" s="56">
        <v>0</v>
      </c>
      <c r="C55" s="2"/>
      <c r="D55" s="43">
        <v>0</v>
      </c>
      <c r="E55" s="43">
        <v>0</v>
      </c>
      <c r="F55" s="43" t="s">
        <v>65</v>
      </c>
      <c r="G55" s="32">
        <v>45</v>
      </c>
      <c r="H55" s="32">
        <f t="shared" si="0"/>
        <v>0</v>
      </c>
      <c r="Q55"/>
      <c r="R55"/>
      <c r="S55"/>
    </row>
    <row r="56" spans="1:23" ht="15.75" x14ac:dyDescent="0.3">
      <c r="A56" s="58" t="s">
        <v>88</v>
      </c>
      <c r="B56" s="56">
        <v>200</v>
      </c>
      <c r="D56" s="43">
        <v>0</v>
      </c>
      <c r="E56" s="43">
        <v>0</v>
      </c>
      <c r="F56" s="43" t="s">
        <v>66</v>
      </c>
      <c r="G56" s="32">
        <v>0.5</v>
      </c>
      <c r="H56" s="32">
        <f>+G56*E56</f>
        <v>0</v>
      </c>
      <c r="Q56"/>
      <c r="R56"/>
      <c r="S56"/>
    </row>
    <row r="57" spans="1:23" x14ac:dyDescent="0.3">
      <c r="A57" s="58" t="s">
        <v>89</v>
      </c>
      <c r="B57" s="56">
        <v>200</v>
      </c>
      <c r="D57" s="43">
        <v>0</v>
      </c>
      <c r="E57" s="43">
        <v>0</v>
      </c>
      <c r="F57" s="43" t="s">
        <v>67</v>
      </c>
      <c r="G57" s="32">
        <v>1.5</v>
      </c>
      <c r="H57" s="32">
        <f>+G57*E57</f>
        <v>0</v>
      </c>
    </row>
    <row r="58" spans="1:23" ht="15.75" x14ac:dyDescent="0.3">
      <c r="A58" s="58"/>
      <c r="B58" s="58"/>
      <c r="D58" s="43">
        <v>0</v>
      </c>
      <c r="E58" s="43">
        <v>0</v>
      </c>
      <c r="F58" s="43" t="s">
        <v>68</v>
      </c>
      <c r="G58" s="32">
        <v>1.5</v>
      </c>
      <c r="H58" s="32">
        <f t="shared" si="0"/>
        <v>0</v>
      </c>
      <c r="Q58"/>
      <c r="R58"/>
      <c r="S58"/>
      <c r="T58"/>
      <c r="U58"/>
      <c r="V58"/>
      <c r="W58"/>
    </row>
    <row r="59" spans="1:23" ht="15.75" x14ac:dyDescent="0.3">
      <c r="A59" s="54" t="s">
        <v>69</v>
      </c>
      <c r="B59" s="59">
        <f>SUM(B51:B58)</f>
        <v>2785.1750000000002</v>
      </c>
      <c r="C59" s="2"/>
      <c r="D59" s="43">
        <v>0</v>
      </c>
      <c r="E59" s="43">
        <v>0</v>
      </c>
      <c r="F59" s="2" t="s">
        <v>70</v>
      </c>
      <c r="G59" s="32">
        <v>0</v>
      </c>
      <c r="H59" s="32">
        <f t="shared" si="0"/>
        <v>0</v>
      </c>
      <c r="Q59"/>
      <c r="R59"/>
      <c r="S59"/>
      <c r="T59"/>
      <c r="U59"/>
      <c r="V59"/>
      <c r="W59"/>
    </row>
    <row r="60" spans="1:23" ht="15.75" x14ac:dyDescent="0.3">
      <c r="A60" s="60"/>
      <c r="B60" s="61"/>
      <c r="C60" s="2"/>
      <c r="D60" s="43"/>
      <c r="E60" s="43"/>
      <c r="F60" s="2"/>
      <c r="G60" s="2"/>
      <c r="H60" s="32">
        <f t="shared" si="0"/>
        <v>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.75" x14ac:dyDescent="0.3">
      <c r="A61" s="60"/>
      <c r="B61" s="34">
        <f>+B59/B49</f>
        <v>2.7851750000000002</v>
      </c>
      <c r="C61" s="22" t="s">
        <v>71</v>
      </c>
      <c r="D61" s="2"/>
      <c r="E61" s="2"/>
      <c r="F61" s="2"/>
      <c r="G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.75" x14ac:dyDescent="0.3">
      <c r="A62" s="2"/>
      <c r="B62" s="2"/>
      <c r="D62" s="2"/>
      <c r="E62" s="2"/>
      <c r="F62" s="2"/>
      <c r="G62" s="62" t="s">
        <v>72</v>
      </c>
      <c r="H62" s="32">
        <f>SUM(H50:H61)</f>
        <v>795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.75" x14ac:dyDescent="0.3">
      <c r="D63" s="2"/>
      <c r="E63" s="2"/>
      <c r="G63" s="3" t="s">
        <v>73</v>
      </c>
      <c r="H63" s="63">
        <v>1.6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.75" x14ac:dyDescent="0.3">
      <c r="A64" s="22" t="s">
        <v>74</v>
      </c>
      <c r="B64" s="2"/>
      <c r="C64" s="2"/>
      <c r="E64" s="34">
        <f>+B74/C41</f>
        <v>3.7036925000000003</v>
      </c>
      <c r="G64" s="1" t="s">
        <v>75</v>
      </c>
      <c r="H64" s="64">
        <v>1.75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.75" x14ac:dyDescent="0.3">
      <c r="A65" s="2"/>
      <c r="B65" s="22" t="s">
        <v>76</v>
      </c>
      <c r="C65" s="27" t="s">
        <v>77</v>
      </c>
      <c r="D65" s="2"/>
      <c r="E65" s="2"/>
      <c r="F65" s="2"/>
      <c r="G65" s="1" t="s">
        <v>75</v>
      </c>
      <c r="H65" s="64">
        <v>2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.75" x14ac:dyDescent="0.3">
      <c r="A66" s="54" t="s">
        <v>78</v>
      </c>
      <c r="B66" s="55"/>
      <c r="C66" s="2"/>
      <c r="D66" s="2">
        <f>+B74*C70</f>
        <v>0</v>
      </c>
      <c r="E66" s="2"/>
      <c r="F66" s="2"/>
      <c r="G66" s="3" t="s">
        <v>79</v>
      </c>
      <c r="H66" s="64">
        <v>2.5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.75" x14ac:dyDescent="0.3">
      <c r="A67" s="55" t="s">
        <v>57</v>
      </c>
      <c r="B67" s="56">
        <f>+E36*C43</f>
        <v>1479.6925000000003</v>
      </c>
      <c r="C67" s="65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.75" x14ac:dyDescent="0.3">
      <c r="A68" s="55" t="s">
        <v>59</v>
      </c>
      <c r="B68" s="56">
        <f>+H62*H63</f>
        <v>1272</v>
      </c>
      <c r="C68" s="65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.75" x14ac:dyDescent="0.3">
      <c r="A69" s="55" t="str">
        <f>+A54</f>
        <v>Pruebas de Color</v>
      </c>
      <c r="B69" s="56">
        <f>+B54*H63</f>
        <v>392.00000000000006</v>
      </c>
      <c r="C69" s="65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.75" x14ac:dyDescent="0.3">
      <c r="A70" s="55" t="str">
        <f>+A55</f>
        <v>Placas HS</v>
      </c>
      <c r="B70" s="56">
        <f>+B55*H63</f>
        <v>0</v>
      </c>
      <c r="C70" s="65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5.75" x14ac:dyDescent="0.3">
      <c r="A71" s="55" t="str">
        <f>+A56</f>
        <v>Empaque</v>
      </c>
      <c r="B71" s="56">
        <f>+B56*H63</f>
        <v>320</v>
      </c>
      <c r="C71" s="65"/>
      <c r="F71" s="66" t="s">
        <v>80</v>
      </c>
      <c r="G71" s="34">
        <f>+B61</f>
        <v>2.7851750000000002</v>
      </c>
      <c r="H71" s="67">
        <f>+G71*B49</f>
        <v>2785.1750000000002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.75" x14ac:dyDescent="0.3">
      <c r="A72" s="55" t="str">
        <f>+A57</f>
        <v>Mensajeria</v>
      </c>
      <c r="B72" s="56">
        <f>+B57*1.2</f>
        <v>240</v>
      </c>
      <c r="C72" s="68"/>
      <c r="F72" s="66" t="s">
        <v>81</v>
      </c>
      <c r="G72" s="34">
        <f>+C74</f>
        <v>3.7036925000000003</v>
      </c>
      <c r="H72" s="67">
        <f>+G72*B49</f>
        <v>3703.6925000000001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.75" x14ac:dyDescent="0.3">
      <c r="A73" s="55"/>
      <c r="B73" s="56"/>
      <c r="C73" s="68"/>
      <c r="F73" s="69" t="s">
        <v>82</v>
      </c>
      <c r="G73" s="70">
        <f>+G72-G71</f>
        <v>0.9185175000000001</v>
      </c>
      <c r="H73" s="71">
        <f>+G73*B49</f>
        <v>918.51750000000015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3">
      <c r="A74" s="54" t="s">
        <v>69</v>
      </c>
      <c r="B74" s="59">
        <f>SUM(B66:B73)</f>
        <v>3703.6925000000001</v>
      </c>
      <c r="C74" s="70">
        <f>+B74/B49</f>
        <v>3.7036925000000003</v>
      </c>
      <c r="D74" s="3"/>
      <c r="F74" s="74"/>
      <c r="G74" s="74" t="s">
        <v>90</v>
      </c>
      <c r="H74" s="71">
        <f>+(B74/100)*2.5</f>
        <v>92.592312500000006</v>
      </c>
    </row>
    <row r="75" spans="1:23" x14ac:dyDescent="0.3">
      <c r="C75" s="72"/>
      <c r="D75" s="3"/>
    </row>
    <row r="76" spans="1:23" x14ac:dyDescent="0.3">
      <c r="C76" s="72"/>
      <c r="D76" s="3"/>
    </row>
    <row r="77" spans="1:23" ht="16.5" x14ac:dyDescent="0.3">
      <c r="J77" s="57"/>
      <c r="K77" s="57"/>
      <c r="L77" s="57"/>
      <c r="M77" s="57"/>
      <c r="N77" s="57"/>
      <c r="O77" s="57"/>
      <c r="P77" s="57"/>
      <c r="Q77" s="57"/>
      <c r="R77" s="57"/>
    </row>
    <row r="78" spans="1:23" ht="16.5" x14ac:dyDescent="0.3">
      <c r="J78" s="57"/>
      <c r="K78" s="57"/>
      <c r="L78" s="57"/>
      <c r="M78" s="57"/>
      <c r="N78" s="57"/>
      <c r="O78" s="57"/>
      <c r="P78" s="57"/>
      <c r="Q78" s="57"/>
      <c r="R78" s="57"/>
    </row>
    <row r="79" spans="1:23" ht="16.5" x14ac:dyDescent="0.3">
      <c r="J79" s="57"/>
      <c r="K79" s="57"/>
      <c r="L79" s="57"/>
      <c r="M79" s="57"/>
      <c r="N79" s="57"/>
      <c r="O79" s="57"/>
      <c r="P79" s="57"/>
      <c r="Q79" s="57"/>
      <c r="R79" s="57"/>
    </row>
    <row r="80" spans="1:23" ht="16.5" x14ac:dyDescent="0.3">
      <c r="J80" s="57"/>
      <c r="K80" s="57"/>
      <c r="L80" s="57"/>
      <c r="M80" s="57"/>
      <c r="N80" s="57"/>
      <c r="O80" s="57"/>
      <c r="P80" s="57"/>
      <c r="Q80" s="57"/>
      <c r="R80" s="57"/>
    </row>
    <row r="81" spans="10:18" ht="16.5" x14ac:dyDescent="0.3">
      <c r="J81" s="57"/>
      <c r="K81" s="57"/>
      <c r="L81" s="57"/>
      <c r="M81" s="57"/>
      <c r="N81" s="57"/>
      <c r="O81" s="57"/>
      <c r="P81" s="57"/>
      <c r="Q81" s="57"/>
      <c r="R81" s="57"/>
    </row>
    <row r="82" spans="10:18" ht="16.5" x14ac:dyDescent="0.3">
      <c r="J82" s="57"/>
      <c r="K82" s="57"/>
      <c r="L82" s="57"/>
      <c r="M82" s="57"/>
      <c r="N82" s="57"/>
      <c r="O82" s="57"/>
      <c r="P82" s="57"/>
      <c r="Q82" s="57"/>
      <c r="R82" s="57"/>
    </row>
    <row r="83" spans="10:18" ht="16.5" x14ac:dyDescent="0.3">
      <c r="J83" s="57"/>
      <c r="K83" s="57"/>
      <c r="L83" s="57"/>
      <c r="M83" s="57"/>
      <c r="N83" s="57"/>
      <c r="O83" s="57"/>
      <c r="P83" s="57"/>
      <c r="Q83" s="57"/>
      <c r="R83" s="57"/>
    </row>
    <row r="84" spans="10:18" ht="16.5" x14ac:dyDescent="0.3">
      <c r="J84" s="57"/>
      <c r="K84" s="57"/>
      <c r="L84" s="57"/>
      <c r="M84" s="57"/>
      <c r="N84" s="57"/>
      <c r="O84" s="57"/>
      <c r="P84" s="57"/>
      <c r="Q84" s="57"/>
      <c r="R84" s="57"/>
    </row>
    <row r="85" spans="10:18" ht="16.5" x14ac:dyDescent="0.3">
      <c r="J85" s="57"/>
      <c r="K85" s="57"/>
      <c r="L85" s="57"/>
      <c r="M85" s="57"/>
      <c r="N85" s="57"/>
      <c r="O85" s="57"/>
      <c r="P85" s="57"/>
      <c r="Q85" s="57"/>
      <c r="R85" s="57"/>
    </row>
  </sheetData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5"/>
  <sheetViews>
    <sheetView tabSelected="1" zoomScale="85" zoomScaleNormal="85" workbookViewId="0">
      <selection activeCell="C15" sqref="C15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</row>
    <row r="2" spans="1:21" ht="15.75" x14ac:dyDescent="0.3">
      <c r="J2"/>
      <c r="K2"/>
      <c r="L2"/>
      <c r="M2"/>
      <c r="N2"/>
      <c r="O2"/>
      <c r="P2"/>
      <c r="Q2"/>
      <c r="R2"/>
    </row>
    <row r="3" spans="1:21" ht="15.75" x14ac:dyDescent="0.3">
      <c r="J3"/>
      <c r="K3"/>
      <c r="L3"/>
      <c r="M3"/>
      <c r="N3"/>
      <c r="O3"/>
      <c r="P3"/>
      <c r="Q3"/>
      <c r="R3"/>
      <c r="S3" s="2"/>
      <c r="T3" s="2"/>
      <c r="U3" s="2"/>
    </row>
    <row r="4" spans="1:21" ht="15.75" x14ac:dyDescent="0.3">
      <c r="J4"/>
      <c r="K4"/>
      <c r="L4"/>
      <c r="M4"/>
      <c r="N4"/>
      <c r="O4"/>
      <c r="P4"/>
      <c r="Q4"/>
      <c r="R4"/>
    </row>
    <row r="5" spans="1:21" ht="15.75" x14ac:dyDescent="0.3">
      <c r="A5" s="3"/>
      <c r="J5"/>
      <c r="K5"/>
      <c r="L5"/>
      <c r="M5"/>
      <c r="N5"/>
      <c r="O5"/>
      <c r="P5"/>
      <c r="Q5"/>
      <c r="R5"/>
    </row>
    <row r="6" spans="1:21" ht="18.75" x14ac:dyDescent="0.3">
      <c r="A6" s="4" t="s">
        <v>0</v>
      </c>
      <c r="E6" s="3" t="s">
        <v>1</v>
      </c>
      <c r="F6" s="1" t="s">
        <v>2</v>
      </c>
      <c r="J6"/>
      <c r="K6"/>
      <c r="L6"/>
      <c r="M6"/>
      <c r="N6"/>
      <c r="O6"/>
      <c r="P6"/>
      <c r="Q6"/>
      <c r="R6"/>
    </row>
    <row r="7" spans="1:21" ht="15.75" x14ac:dyDescent="0.3">
      <c r="J7"/>
      <c r="K7"/>
      <c r="L7"/>
      <c r="M7"/>
      <c r="N7"/>
      <c r="O7"/>
      <c r="P7"/>
      <c r="Q7"/>
      <c r="R7"/>
    </row>
    <row r="8" spans="1:21" ht="15.75" x14ac:dyDescent="0.3">
      <c r="J8"/>
      <c r="K8"/>
      <c r="L8"/>
      <c r="M8"/>
      <c r="N8"/>
      <c r="O8"/>
      <c r="P8"/>
      <c r="Q8"/>
      <c r="R8"/>
    </row>
    <row r="9" spans="1:21" s="3" customFormat="1" ht="15.75" x14ac:dyDescent="0.3">
      <c r="A9" s="3" t="s">
        <v>3</v>
      </c>
      <c r="C9" s="3" t="str">
        <f>+'[1]cartón portada'!C9</f>
        <v>25 de abril de 2017.</v>
      </c>
      <c r="H9" s="3" t="s">
        <v>4</v>
      </c>
      <c r="J9"/>
      <c r="K9"/>
      <c r="L9"/>
      <c r="M9"/>
      <c r="N9"/>
      <c r="O9"/>
      <c r="P9"/>
      <c r="Q9"/>
      <c r="R9"/>
      <c r="S9" s="1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</row>
    <row r="11" spans="1:21" ht="16.5" thickBot="1" x14ac:dyDescent="0.35">
      <c r="A11" s="3" t="s">
        <v>5</v>
      </c>
      <c r="C11" s="1" t="s">
        <v>83</v>
      </c>
      <c r="F11" s="3" t="s">
        <v>6</v>
      </c>
      <c r="J11"/>
      <c r="K11"/>
      <c r="L11"/>
      <c r="M11"/>
      <c r="N11"/>
      <c r="O11"/>
      <c r="P11"/>
      <c r="Q11"/>
      <c r="R11"/>
    </row>
    <row r="12" spans="1:21" ht="15.75" x14ac:dyDescent="0.3">
      <c r="A12" s="3"/>
      <c r="F12" s="5"/>
      <c r="G12" s="6"/>
      <c r="H12" s="7"/>
      <c r="J12"/>
      <c r="K12"/>
      <c r="L12"/>
      <c r="M12"/>
      <c r="N12"/>
      <c r="O12"/>
      <c r="P12"/>
      <c r="Q12"/>
      <c r="R12"/>
    </row>
    <row r="13" spans="1:21" ht="15.75" x14ac:dyDescent="0.3">
      <c r="A13" s="3" t="s">
        <v>7</v>
      </c>
      <c r="F13" s="8"/>
      <c r="G13" s="9"/>
      <c r="H13" s="10"/>
      <c r="J13"/>
      <c r="K13"/>
      <c r="L13"/>
      <c r="M13"/>
      <c r="N13"/>
      <c r="O13"/>
      <c r="P13"/>
      <c r="Q13"/>
      <c r="R13"/>
    </row>
    <row r="14" spans="1:21" ht="15.75" x14ac:dyDescent="0.3">
      <c r="A14" s="3"/>
      <c r="F14" s="8"/>
      <c r="G14" s="9"/>
      <c r="H14" s="10"/>
      <c r="J14"/>
      <c r="K14"/>
      <c r="L14"/>
      <c r="M14"/>
      <c r="N14"/>
      <c r="O14"/>
      <c r="P14"/>
      <c r="Q14"/>
      <c r="R14"/>
    </row>
    <row r="15" spans="1:21" ht="15.75" x14ac:dyDescent="0.3">
      <c r="A15" s="3" t="s">
        <v>8</v>
      </c>
      <c r="C15" s="11" t="s">
        <v>84</v>
      </c>
      <c r="D15" s="12"/>
      <c r="E15" s="12"/>
      <c r="F15" s="13" t="s">
        <v>9</v>
      </c>
      <c r="G15" s="9"/>
      <c r="H15" s="10"/>
      <c r="J15"/>
      <c r="K15"/>
      <c r="L15"/>
      <c r="M15"/>
      <c r="N15"/>
      <c r="O15"/>
      <c r="P15"/>
      <c r="Q15"/>
      <c r="R15"/>
    </row>
    <row r="16" spans="1:21" ht="15.75" x14ac:dyDescent="0.3">
      <c r="C16" s="14" t="s">
        <v>85</v>
      </c>
      <c r="D16" s="12"/>
      <c r="E16" s="12"/>
      <c r="F16" s="15">
        <f>+F20</f>
        <v>50</v>
      </c>
      <c r="G16" s="16" t="s">
        <v>10</v>
      </c>
      <c r="H16" s="17">
        <f>+H20</f>
        <v>70</v>
      </c>
      <c r="J16"/>
      <c r="K16"/>
      <c r="L16"/>
      <c r="M16"/>
      <c r="N16"/>
      <c r="O16"/>
      <c r="P16"/>
      <c r="Q16"/>
      <c r="R16"/>
    </row>
    <row r="17" spans="1:19" ht="15.75" x14ac:dyDescent="0.3">
      <c r="C17" s="14" t="s">
        <v>86</v>
      </c>
      <c r="D17" s="12"/>
      <c r="E17" s="12"/>
      <c r="F17" s="13">
        <v>1</v>
      </c>
      <c r="G17" s="18" t="s">
        <v>11</v>
      </c>
      <c r="H17" s="10"/>
      <c r="J17"/>
      <c r="K17"/>
      <c r="L17"/>
      <c r="M17"/>
      <c r="N17"/>
      <c r="O17"/>
      <c r="P17"/>
      <c r="Q17"/>
      <c r="R17"/>
    </row>
    <row r="18" spans="1:19" ht="15.75" x14ac:dyDescent="0.3">
      <c r="C18" s="14" t="s">
        <v>91</v>
      </c>
      <c r="D18" s="12"/>
      <c r="E18" s="12"/>
      <c r="F18" s="8"/>
      <c r="G18" s="9"/>
      <c r="H18" s="10"/>
      <c r="J18"/>
      <c r="K18"/>
      <c r="L18"/>
      <c r="M18"/>
      <c r="N18"/>
      <c r="O18"/>
      <c r="P18"/>
      <c r="Q18"/>
      <c r="R18"/>
    </row>
    <row r="19" spans="1:19" ht="15.75" x14ac:dyDescent="0.3">
      <c r="C19" s="14" t="s">
        <v>87</v>
      </c>
      <c r="D19" s="12"/>
      <c r="E19" s="12"/>
      <c r="F19" s="8"/>
      <c r="G19" s="9"/>
      <c r="H19" s="10"/>
      <c r="J19"/>
      <c r="K19"/>
      <c r="L19"/>
      <c r="M19"/>
      <c r="N19"/>
      <c r="O19"/>
      <c r="P19"/>
      <c r="Q19"/>
      <c r="R19"/>
    </row>
    <row r="20" spans="1:19" ht="15.75" x14ac:dyDescent="0.3">
      <c r="C20" s="12"/>
      <c r="D20" s="12"/>
      <c r="E20" s="12"/>
      <c r="F20" s="15">
        <v>50</v>
      </c>
      <c r="G20" s="16" t="s">
        <v>10</v>
      </c>
      <c r="H20" s="17">
        <v>70</v>
      </c>
      <c r="J20"/>
      <c r="K20"/>
      <c r="L20"/>
      <c r="M20"/>
      <c r="N20"/>
      <c r="O20"/>
      <c r="P20"/>
      <c r="Q20"/>
      <c r="R20"/>
    </row>
    <row r="21" spans="1:19" ht="15.75" x14ac:dyDescent="0.3">
      <c r="C21" s="12"/>
      <c r="D21" s="12"/>
      <c r="E21" s="12"/>
      <c r="F21" s="8"/>
      <c r="G21" s="9"/>
      <c r="H21" s="10"/>
      <c r="J21"/>
      <c r="K21"/>
      <c r="L21"/>
      <c r="M21"/>
      <c r="N21"/>
      <c r="O21"/>
      <c r="P21"/>
      <c r="Q21"/>
      <c r="R21"/>
    </row>
    <row r="22" spans="1:19" ht="15.75" x14ac:dyDescent="0.3">
      <c r="C22" s="12"/>
      <c r="D22" s="12"/>
      <c r="E22" s="12"/>
      <c r="F22" s="8"/>
      <c r="G22" s="9"/>
      <c r="H22" s="10"/>
      <c r="J22"/>
      <c r="K22"/>
      <c r="L22"/>
      <c r="M22"/>
      <c r="N22"/>
      <c r="O22"/>
      <c r="P22"/>
      <c r="Q22"/>
      <c r="R22"/>
    </row>
    <row r="23" spans="1:19" ht="16.5" thickBot="1" x14ac:dyDescent="0.35">
      <c r="C23" s="12"/>
      <c r="D23" s="12"/>
      <c r="E23" s="12"/>
      <c r="F23" s="19"/>
      <c r="G23" s="20"/>
      <c r="H23" s="21"/>
      <c r="J23"/>
      <c r="K23"/>
      <c r="L23"/>
      <c r="M23"/>
      <c r="N23"/>
      <c r="O23"/>
      <c r="P23"/>
      <c r="Q23"/>
      <c r="R23"/>
    </row>
    <row r="24" spans="1:19" ht="15.75" x14ac:dyDescent="0.3">
      <c r="A24" s="22" t="s">
        <v>12</v>
      </c>
      <c r="C24" s="23" t="s">
        <v>13</v>
      </c>
      <c r="D24" s="3" t="s">
        <v>14</v>
      </c>
      <c r="E24" s="24" t="s">
        <v>15</v>
      </c>
      <c r="F24" s="1" t="s">
        <v>16</v>
      </c>
      <c r="J24"/>
      <c r="K24"/>
      <c r="L24"/>
      <c r="M24"/>
      <c r="N24"/>
      <c r="O24"/>
      <c r="P24"/>
      <c r="Q24"/>
      <c r="R24"/>
    </row>
    <row r="25" spans="1:19" ht="15.75" x14ac:dyDescent="0.3">
      <c r="J25"/>
      <c r="K25"/>
      <c r="L25"/>
      <c r="M25"/>
      <c r="N25"/>
      <c r="O25"/>
      <c r="P25"/>
      <c r="Q25"/>
      <c r="R25"/>
    </row>
    <row r="26" spans="1:19" ht="15.75" x14ac:dyDescent="0.3">
      <c r="A26" s="22" t="s">
        <v>17</v>
      </c>
      <c r="C26" s="25">
        <v>72</v>
      </c>
      <c r="D26" s="24" t="s">
        <v>18</v>
      </c>
      <c r="E26" s="26">
        <v>102</v>
      </c>
      <c r="F26" s="27">
        <f>+C26</f>
        <v>72</v>
      </c>
      <c r="G26" s="28" t="s">
        <v>18</v>
      </c>
      <c r="H26" s="28">
        <f>+E26</f>
        <v>102</v>
      </c>
      <c r="J26"/>
      <c r="K26"/>
      <c r="L26"/>
      <c r="M26"/>
      <c r="N26"/>
      <c r="O26"/>
      <c r="P26"/>
      <c r="Q26"/>
      <c r="R26"/>
    </row>
    <row r="27" spans="1:19" ht="15.75" x14ac:dyDescent="0.3">
      <c r="A27" s="22" t="s">
        <v>19</v>
      </c>
      <c r="B27" s="2"/>
      <c r="C27" s="29">
        <f>+F16</f>
        <v>50</v>
      </c>
      <c r="D27" s="30" t="s">
        <v>18</v>
      </c>
      <c r="E27" s="29">
        <f>+H16</f>
        <v>70</v>
      </c>
      <c r="F27" s="31">
        <f>+E27</f>
        <v>70</v>
      </c>
      <c r="G27" s="31" t="s">
        <v>18</v>
      </c>
      <c r="H27" s="31">
        <f>+C27</f>
        <v>50</v>
      </c>
      <c r="I27" s="32"/>
      <c r="J27"/>
      <c r="K27"/>
      <c r="L27"/>
      <c r="M27"/>
      <c r="N27"/>
      <c r="O27"/>
      <c r="P27"/>
      <c r="Q27"/>
      <c r="R27"/>
    </row>
    <row r="28" spans="1:19" ht="16.5" thickBot="1" x14ac:dyDescent="0.35">
      <c r="A28" s="2" t="s">
        <v>20</v>
      </c>
      <c r="B28" s="33"/>
      <c r="C28" s="34">
        <f>+C26/C27</f>
        <v>1.44</v>
      </c>
      <c r="D28" s="35"/>
      <c r="E28" s="34">
        <f>+E26/E27</f>
        <v>1.4571428571428571</v>
      </c>
      <c r="F28" s="34">
        <f>+F26/F27</f>
        <v>1.0285714285714285</v>
      </c>
      <c r="G28" s="35"/>
      <c r="H28" s="34">
        <f>+H26/H27</f>
        <v>2.04</v>
      </c>
      <c r="I28" s="32"/>
      <c r="J28"/>
      <c r="K28"/>
      <c r="L28"/>
      <c r="M28"/>
      <c r="N28"/>
      <c r="O28"/>
      <c r="P28"/>
      <c r="Q28"/>
      <c r="R28"/>
    </row>
    <row r="29" spans="1:19" ht="16.5" thickBot="1" x14ac:dyDescent="0.35">
      <c r="A29" s="2" t="s">
        <v>21</v>
      </c>
      <c r="B29" s="36"/>
      <c r="C29" s="37"/>
      <c r="D29" s="38">
        <v>2</v>
      </c>
      <c r="E29" s="39"/>
      <c r="F29" s="40"/>
      <c r="G29" s="41">
        <v>1</v>
      </c>
      <c r="H29" s="42" t="s">
        <v>22</v>
      </c>
      <c r="J29"/>
      <c r="K29"/>
      <c r="L29"/>
      <c r="M29"/>
      <c r="N29"/>
      <c r="O29"/>
      <c r="P29"/>
      <c r="Q29"/>
      <c r="R29"/>
    </row>
    <row r="30" spans="1:19" ht="15.75" x14ac:dyDescent="0.3">
      <c r="A30" s="2"/>
      <c r="B30" s="43"/>
      <c r="C30" s="32"/>
      <c r="G30" s="44"/>
      <c r="H30" s="32"/>
      <c r="J30"/>
      <c r="K30"/>
      <c r="L30"/>
      <c r="M30"/>
      <c r="N30"/>
      <c r="O30"/>
      <c r="P30"/>
      <c r="Q30"/>
      <c r="R30"/>
    </row>
    <row r="31" spans="1:19" ht="15.75" x14ac:dyDescent="0.3">
      <c r="A31" s="27" t="s">
        <v>23</v>
      </c>
      <c r="B31" s="27" t="s">
        <v>24</v>
      </c>
      <c r="D31" s="44" t="s">
        <v>25</v>
      </c>
      <c r="E31" s="45">
        <f>+F31/1000</f>
        <v>4.1390000000000002</v>
      </c>
      <c r="F31" s="73">
        <v>4139</v>
      </c>
      <c r="G31" s="1" t="s">
        <v>26</v>
      </c>
      <c r="H31" s="46">
        <v>0.5</v>
      </c>
      <c r="J31"/>
      <c r="K31"/>
      <c r="L31"/>
      <c r="M31"/>
      <c r="N31"/>
      <c r="O31"/>
      <c r="P31"/>
      <c r="Q31"/>
      <c r="R31"/>
      <c r="S31"/>
    </row>
    <row r="32" spans="1:19" ht="15.75" x14ac:dyDescent="0.3">
      <c r="A32" s="2"/>
      <c r="B32" s="2"/>
      <c r="C32" s="2"/>
      <c r="D32" s="47" t="s">
        <v>27</v>
      </c>
      <c r="E32" s="45">
        <f>+H31*E31</f>
        <v>2.0695000000000001</v>
      </c>
      <c r="H32" s="46"/>
      <c r="I32" s="32"/>
      <c r="J32"/>
      <c r="K32"/>
      <c r="L32"/>
      <c r="M32"/>
      <c r="N32"/>
      <c r="O32"/>
      <c r="P32"/>
      <c r="Q32"/>
      <c r="R32"/>
      <c r="S32"/>
    </row>
    <row r="33" spans="1:19" ht="15.75" x14ac:dyDescent="0.3">
      <c r="D33" s="47" t="s">
        <v>28</v>
      </c>
      <c r="E33" s="48">
        <f>+E31-E32</f>
        <v>2.0695000000000001</v>
      </c>
      <c r="I33" s="32"/>
      <c r="J33"/>
      <c r="K33"/>
      <c r="L33"/>
      <c r="M33"/>
      <c r="N33"/>
      <c r="O33"/>
      <c r="P33"/>
      <c r="Q33"/>
      <c r="R33"/>
      <c r="S33"/>
    </row>
    <row r="34" spans="1:19" ht="15.75" x14ac:dyDescent="0.3">
      <c r="E34" s="43" t="s">
        <v>29</v>
      </c>
      <c r="F34" s="43" t="s">
        <v>30</v>
      </c>
      <c r="G34" s="43" t="s">
        <v>30</v>
      </c>
      <c r="H34" s="43" t="s">
        <v>30</v>
      </c>
      <c r="I34" s="32"/>
      <c r="J34"/>
      <c r="K34"/>
      <c r="L34"/>
      <c r="M34"/>
      <c r="N34"/>
      <c r="O34"/>
      <c r="P34"/>
      <c r="Q34"/>
      <c r="R34"/>
      <c r="S34"/>
    </row>
    <row r="35" spans="1:19" ht="15.75" x14ac:dyDescent="0.3">
      <c r="D35" s="44" t="s">
        <v>31</v>
      </c>
      <c r="E35" s="49">
        <f>+E33</f>
        <v>2.0695000000000001</v>
      </c>
      <c r="F35" s="49">
        <v>0</v>
      </c>
      <c r="G35" s="49">
        <v>0</v>
      </c>
      <c r="H35" s="49">
        <v>0</v>
      </c>
      <c r="J35"/>
      <c r="K35"/>
      <c r="L35"/>
      <c r="M35"/>
      <c r="N35"/>
      <c r="O35"/>
      <c r="P35"/>
      <c r="Q35"/>
      <c r="R35"/>
      <c r="S35"/>
    </row>
    <row r="36" spans="1:19" ht="15.75" x14ac:dyDescent="0.3">
      <c r="D36" s="44" t="s">
        <v>32</v>
      </c>
      <c r="E36" s="49">
        <f>+E35*1.1</f>
        <v>2.2764500000000005</v>
      </c>
      <c r="F36" s="49">
        <v>0</v>
      </c>
      <c r="G36" s="49">
        <v>0</v>
      </c>
      <c r="H36" s="49">
        <v>0</v>
      </c>
      <c r="J36"/>
      <c r="K36"/>
      <c r="L36"/>
      <c r="M36"/>
      <c r="N36"/>
      <c r="O36"/>
      <c r="P36"/>
      <c r="Q36"/>
      <c r="R36"/>
      <c r="S36"/>
    </row>
    <row r="37" spans="1:19" ht="16.5" thickBot="1" x14ac:dyDescent="0.35">
      <c r="A37" s="2"/>
      <c r="G37" s="44"/>
      <c r="J37"/>
      <c r="K37"/>
      <c r="L37"/>
      <c r="M37"/>
      <c r="N37"/>
      <c r="O37"/>
      <c r="P37"/>
      <c r="Q37"/>
      <c r="R37"/>
      <c r="S37"/>
    </row>
    <row r="38" spans="1:19" ht="15.75" x14ac:dyDescent="0.3">
      <c r="A38" s="2"/>
      <c r="B38" s="43"/>
      <c r="C38" s="32"/>
      <c r="E38" s="5" t="s">
        <v>33</v>
      </c>
      <c r="F38" s="6" t="s">
        <v>34</v>
      </c>
      <c r="G38" s="6"/>
      <c r="H38" s="7"/>
      <c r="J38"/>
      <c r="K38"/>
      <c r="L38"/>
      <c r="M38"/>
      <c r="N38"/>
      <c r="O38"/>
      <c r="P38"/>
      <c r="Q38"/>
      <c r="R38"/>
      <c r="S38"/>
    </row>
    <row r="39" spans="1:19" ht="16.5" thickBot="1" x14ac:dyDescent="0.35">
      <c r="A39" s="22" t="s">
        <v>35</v>
      </c>
      <c r="C39" s="50">
        <v>2</v>
      </c>
      <c r="D39" s="51" t="s">
        <v>36</v>
      </c>
      <c r="E39" s="19"/>
      <c r="F39" s="20" t="s">
        <v>37</v>
      </c>
      <c r="G39" s="20"/>
      <c r="H39" s="21"/>
      <c r="J39"/>
      <c r="K39"/>
      <c r="L39"/>
      <c r="M39"/>
      <c r="N39"/>
      <c r="O39"/>
      <c r="P39"/>
      <c r="Q39"/>
      <c r="R39"/>
      <c r="S39"/>
    </row>
    <row r="40" spans="1:19" ht="15.75" x14ac:dyDescent="0.3">
      <c r="A40" s="22"/>
      <c r="C40" s="43"/>
      <c r="D40" s="1" t="s">
        <v>38</v>
      </c>
      <c r="E40" s="2"/>
      <c r="F40" s="2"/>
      <c r="J40"/>
      <c r="K40"/>
      <c r="L40"/>
      <c r="M40"/>
      <c r="N40"/>
      <c r="O40"/>
      <c r="P40"/>
      <c r="Q40"/>
      <c r="R40"/>
      <c r="S40"/>
    </row>
    <row r="41" spans="1:19" ht="15.75" x14ac:dyDescent="0.3">
      <c r="A41" s="22" t="s">
        <v>39</v>
      </c>
      <c r="B41" s="3"/>
      <c r="C41" s="52">
        <f>+B49/F17</f>
        <v>500</v>
      </c>
      <c r="D41" s="26">
        <v>300</v>
      </c>
      <c r="F41" s="47" t="s">
        <v>40</v>
      </c>
      <c r="G41" s="25">
        <v>1</v>
      </c>
      <c r="H41" s="2"/>
      <c r="J41"/>
      <c r="K41"/>
      <c r="L41"/>
      <c r="M41"/>
      <c r="N41"/>
      <c r="O41"/>
      <c r="P41"/>
      <c r="Q41"/>
      <c r="R41"/>
      <c r="S41"/>
    </row>
    <row r="42" spans="1:19" ht="15.75" x14ac:dyDescent="0.3">
      <c r="A42" s="22" t="s">
        <v>41</v>
      </c>
      <c r="C42" s="36">
        <f>+C41+D41</f>
        <v>800</v>
      </c>
      <c r="F42" s="47" t="s">
        <v>42</v>
      </c>
      <c r="G42" s="25">
        <v>2</v>
      </c>
      <c r="H42" s="2"/>
      <c r="J42"/>
      <c r="K42"/>
      <c r="L42"/>
      <c r="M42"/>
      <c r="N42"/>
      <c r="O42"/>
      <c r="P42"/>
      <c r="Q42"/>
      <c r="R42"/>
      <c r="S42"/>
    </row>
    <row r="43" spans="1:19" ht="15.75" x14ac:dyDescent="0.3">
      <c r="A43" s="22" t="s">
        <v>43</v>
      </c>
      <c r="C43" s="36">
        <f>+C42/C39</f>
        <v>400</v>
      </c>
      <c r="F43" s="47" t="s">
        <v>44</v>
      </c>
      <c r="G43" s="25"/>
      <c r="H43" s="2"/>
      <c r="J43"/>
      <c r="K43"/>
      <c r="L43"/>
      <c r="M43"/>
      <c r="N43"/>
      <c r="O43"/>
      <c r="P43"/>
      <c r="Q43"/>
      <c r="R43"/>
      <c r="S43"/>
    </row>
    <row r="44" spans="1:19" ht="15.75" x14ac:dyDescent="0.3">
      <c r="A44" s="22" t="s">
        <v>45</v>
      </c>
      <c r="C44" s="43">
        <f>+(C43*C39)*F17</f>
        <v>800</v>
      </c>
      <c r="F44" s="44" t="s">
        <v>46</v>
      </c>
      <c r="G44" s="25">
        <f>+C41/1000</f>
        <v>0.5</v>
      </c>
      <c r="H44" s="2"/>
      <c r="J44"/>
      <c r="K44"/>
      <c r="L44"/>
      <c r="M44"/>
      <c r="N44"/>
      <c r="O44"/>
      <c r="P44"/>
      <c r="Q44"/>
      <c r="R44"/>
      <c r="S44"/>
    </row>
    <row r="45" spans="1:19" ht="15.75" x14ac:dyDescent="0.3">
      <c r="A45" s="22"/>
      <c r="C45" s="53"/>
      <c r="F45" s="47" t="s">
        <v>47</v>
      </c>
      <c r="G45" s="50">
        <f>+C42</f>
        <v>800</v>
      </c>
      <c r="H45" s="2"/>
      <c r="J45"/>
      <c r="K45"/>
      <c r="L45"/>
      <c r="M45"/>
      <c r="N45"/>
      <c r="O45"/>
      <c r="P45"/>
      <c r="Q45"/>
      <c r="R45"/>
      <c r="S45"/>
    </row>
    <row r="46" spans="1:19" ht="15.75" x14ac:dyDescent="0.3">
      <c r="A46" s="22"/>
      <c r="C46" s="43"/>
      <c r="E46" s="47"/>
      <c r="F46" s="47"/>
      <c r="G46" s="32"/>
      <c r="I46" s="2"/>
      <c r="J46"/>
      <c r="K46"/>
      <c r="L46"/>
      <c r="M46"/>
      <c r="N46"/>
      <c r="O46"/>
      <c r="P46"/>
      <c r="Q46"/>
      <c r="R46"/>
      <c r="S46"/>
    </row>
    <row r="47" spans="1:19" ht="15.75" x14ac:dyDescent="0.3">
      <c r="A47" s="22" t="s">
        <v>48</v>
      </c>
      <c r="C47" s="27">
        <f>+C43*C39</f>
        <v>800</v>
      </c>
      <c r="F47" s="47"/>
      <c r="G47" s="32"/>
      <c r="H47" s="2"/>
      <c r="J47"/>
      <c r="K47"/>
      <c r="L47"/>
      <c r="M47"/>
      <c r="N47"/>
      <c r="O47"/>
      <c r="P47"/>
      <c r="Q47"/>
      <c r="R47"/>
      <c r="S47"/>
    </row>
    <row r="48" spans="1:19" ht="15.75" x14ac:dyDescent="0.3">
      <c r="A48" s="2"/>
      <c r="B48" s="2"/>
      <c r="C48" s="2"/>
      <c r="D48" s="2"/>
      <c r="E48" s="2"/>
      <c r="H48" s="2"/>
      <c r="J48"/>
      <c r="K48"/>
      <c r="L48"/>
      <c r="M48"/>
      <c r="N48"/>
      <c r="O48"/>
      <c r="P48"/>
      <c r="Q48"/>
      <c r="R48"/>
    </row>
    <row r="49" spans="1:23" ht="15.75" x14ac:dyDescent="0.3">
      <c r="A49" s="22" t="s">
        <v>49</v>
      </c>
      <c r="B49" s="43">
        <v>500</v>
      </c>
      <c r="C49" s="43"/>
      <c r="D49" s="27" t="s">
        <v>50</v>
      </c>
      <c r="E49" s="27" t="s">
        <v>51</v>
      </c>
      <c r="F49" s="27" t="s">
        <v>52</v>
      </c>
      <c r="G49" s="27" t="s">
        <v>53</v>
      </c>
      <c r="H49" s="27" t="s">
        <v>54</v>
      </c>
      <c r="J49"/>
      <c r="K49"/>
      <c r="L49"/>
      <c r="M49"/>
      <c r="N49"/>
      <c r="O49"/>
      <c r="P49"/>
      <c r="Q49"/>
      <c r="R49"/>
      <c r="S49"/>
    </row>
    <row r="50" spans="1:23" ht="15.75" x14ac:dyDescent="0.3">
      <c r="A50" s="54" t="s">
        <v>55</v>
      </c>
      <c r="B50" s="55"/>
      <c r="C50" s="2"/>
      <c r="D50" s="43">
        <v>1</v>
      </c>
      <c r="E50" s="43">
        <v>1</v>
      </c>
      <c r="F50" s="43" t="s">
        <v>56</v>
      </c>
      <c r="G50" s="32">
        <v>295</v>
      </c>
      <c r="H50" s="32">
        <f>+(D50*E50)*G50</f>
        <v>295</v>
      </c>
      <c r="J50"/>
      <c r="K50"/>
      <c r="L50"/>
      <c r="M50"/>
      <c r="N50"/>
      <c r="O50"/>
      <c r="P50"/>
      <c r="Q50"/>
      <c r="R50"/>
      <c r="S50"/>
    </row>
    <row r="51" spans="1:23" ht="15.75" x14ac:dyDescent="0.3">
      <c r="A51" s="55" t="s">
        <v>57</v>
      </c>
      <c r="B51" s="56">
        <f>+E35*C43</f>
        <v>827.80000000000007</v>
      </c>
      <c r="C51" s="2">
        <f>+B51/2</f>
        <v>413.90000000000003</v>
      </c>
      <c r="D51" s="43">
        <v>1</v>
      </c>
      <c r="E51" s="43">
        <v>1</v>
      </c>
      <c r="F51" s="43" t="s">
        <v>58</v>
      </c>
      <c r="G51" s="32">
        <v>400</v>
      </c>
      <c r="H51" s="32">
        <f>+(D51*E51)*G51</f>
        <v>400</v>
      </c>
      <c r="J51"/>
      <c r="K51"/>
      <c r="L51"/>
      <c r="M51"/>
      <c r="N51"/>
      <c r="O51"/>
      <c r="P51"/>
      <c r="Q51"/>
      <c r="R51"/>
      <c r="S51"/>
    </row>
    <row r="52" spans="1:23" ht="15.75" x14ac:dyDescent="0.3">
      <c r="A52" s="55" t="s">
        <v>59</v>
      </c>
      <c r="B52" s="56">
        <f>+H62</f>
        <v>795</v>
      </c>
      <c r="C52" s="2"/>
      <c r="D52" s="43">
        <v>0</v>
      </c>
      <c r="E52" s="43">
        <v>0</v>
      </c>
      <c r="F52" s="43" t="s">
        <v>60</v>
      </c>
      <c r="G52" s="32">
        <v>180</v>
      </c>
      <c r="H52" s="32">
        <f>+G52*E52*D52</f>
        <v>0</v>
      </c>
      <c r="J52"/>
      <c r="K52"/>
      <c r="L52"/>
      <c r="M52"/>
      <c r="N52"/>
      <c r="O52"/>
      <c r="P52"/>
      <c r="Q52"/>
      <c r="R52"/>
      <c r="S52"/>
    </row>
    <row r="53" spans="1:23" ht="15.75" x14ac:dyDescent="0.3">
      <c r="A53" s="55"/>
      <c r="B53" s="56"/>
      <c r="C53" s="2"/>
      <c r="D53" s="43">
        <v>1</v>
      </c>
      <c r="E53" s="43">
        <v>1</v>
      </c>
      <c r="F53" s="43" t="s">
        <v>61</v>
      </c>
      <c r="G53" s="32">
        <v>100</v>
      </c>
      <c r="H53" s="32">
        <f t="shared" ref="H53:H60" si="0">+G53*E53</f>
        <v>100</v>
      </c>
      <c r="I53" s="32">
        <f>+(B74/100)*2</f>
        <v>60.211599999999997</v>
      </c>
      <c r="Q53"/>
      <c r="R53"/>
      <c r="S53"/>
    </row>
    <row r="54" spans="1:23" ht="16.5" x14ac:dyDescent="0.3">
      <c r="A54" s="55" t="s">
        <v>62</v>
      </c>
      <c r="B54" s="56">
        <f>+((F16*H16)*0.14)/2</f>
        <v>245.00000000000003</v>
      </c>
      <c r="C54" s="2"/>
      <c r="D54" s="43">
        <v>0</v>
      </c>
      <c r="E54" s="43">
        <v>0</v>
      </c>
      <c r="F54" s="43" t="s">
        <v>63</v>
      </c>
      <c r="G54" s="32">
        <v>0</v>
      </c>
      <c r="H54" s="32">
        <f t="shared" si="0"/>
        <v>0</v>
      </c>
      <c r="I54" s="57"/>
      <c r="Q54"/>
      <c r="R54"/>
      <c r="S54"/>
    </row>
    <row r="55" spans="1:23" ht="15.75" x14ac:dyDescent="0.3">
      <c r="A55" s="58" t="s">
        <v>64</v>
      </c>
      <c r="B55" s="56">
        <v>0</v>
      </c>
      <c r="C55" s="2"/>
      <c r="D55" s="43">
        <v>0</v>
      </c>
      <c r="E55" s="43">
        <v>0</v>
      </c>
      <c r="F55" s="43" t="s">
        <v>65</v>
      </c>
      <c r="G55" s="32">
        <v>45</v>
      </c>
      <c r="H55" s="32">
        <f t="shared" si="0"/>
        <v>0</v>
      </c>
      <c r="Q55"/>
      <c r="R55"/>
      <c r="S55"/>
    </row>
    <row r="56" spans="1:23" ht="15.75" x14ac:dyDescent="0.3">
      <c r="A56" s="58" t="s">
        <v>88</v>
      </c>
      <c r="B56" s="56">
        <v>200</v>
      </c>
      <c r="D56" s="43">
        <v>0</v>
      </c>
      <c r="E56" s="43">
        <v>0</v>
      </c>
      <c r="F56" s="43" t="s">
        <v>66</v>
      </c>
      <c r="G56" s="32">
        <v>0.5</v>
      </c>
      <c r="H56" s="32">
        <f>+G56*E56</f>
        <v>0</v>
      </c>
      <c r="Q56"/>
      <c r="R56"/>
      <c r="S56"/>
    </row>
    <row r="57" spans="1:23" x14ac:dyDescent="0.3">
      <c r="A57" s="58" t="s">
        <v>89</v>
      </c>
      <c r="B57" s="56">
        <v>200</v>
      </c>
      <c r="D57" s="43">
        <v>0</v>
      </c>
      <c r="E57" s="43">
        <v>0</v>
      </c>
      <c r="F57" s="43" t="s">
        <v>67</v>
      </c>
      <c r="G57" s="32">
        <v>1.5</v>
      </c>
      <c r="H57" s="32">
        <f>+G57*E57</f>
        <v>0</v>
      </c>
    </row>
    <row r="58" spans="1:23" ht="15.75" x14ac:dyDescent="0.3">
      <c r="A58" s="58"/>
      <c r="B58" s="58"/>
      <c r="D58" s="43">
        <v>0</v>
      </c>
      <c r="E58" s="43">
        <v>0</v>
      </c>
      <c r="F58" s="43" t="s">
        <v>68</v>
      </c>
      <c r="G58" s="32">
        <v>1.5</v>
      </c>
      <c r="H58" s="32">
        <f t="shared" si="0"/>
        <v>0</v>
      </c>
      <c r="Q58"/>
      <c r="R58"/>
      <c r="S58"/>
      <c r="T58"/>
      <c r="U58"/>
      <c r="V58"/>
      <c r="W58"/>
    </row>
    <row r="59" spans="1:23" ht="15.75" x14ac:dyDescent="0.3">
      <c r="A59" s="54" t="s">
        <v>69</v>
      </c>
      <c r="B59" s="59">
        <f>SUM(B51:B58)</f>
        <v>2267.8000000000002</v>
      </c>
      <c r="C59" s="2"/>
      <c r="D59" s="43">
        <v>0</v>
      </c>
      <c r="E59" s="43">
        <v>0</v>
      </c>
      <c r="F59" s="2" t="s">
        <v>70</v>
      </c>
      <c r="G59" s="32">
        <v>0</v>
      </c>
      <c r="H59" s="32">
        <f t="shared" si="0"/>
        <v>0</v>
      </c>
      <c r="Q59"/>
      <c r="R59"/>
      <c r="S59"/>
      <c r="T59"/>
      <c r="U59"/>
      <c r="V59"/>
      <c r="W59"/>
    </row>
    <row r="60" spans="1:23" ht="15.75" x14ac:dyDescent="0.3">
      <c r="A60" s="60"/>
      <c r="B60" s="61"/>
      <c r="C60" s="2"/>
      <c r="D60" s="43"/>
      <c r="E60" s="43"/>
      <c r="F60" s="2"/>
      <c r="G60" s="2"/>
      <c r="H60" s="32">
        <f t="shared" si="0"/>
        <v>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5.75" x14ac:dyDescent="0.3">
      <c r="A61" s="60"/>
      <c r="B61" s="34">
        <f>+B59/B49</f>
        <v>4.5356000000000005</v>
      </c>
      <c r="C61" s="22" t="s">
        <v>71</v>
      </c>
      <c r="D61" s="2"/>
      <c r="E61" s="2"/>
      <c r="F61" s="2"/>
      <c r="G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.75" x14ac:dyDescent="0.3">
      <c r="A62" s="2"/>
      <c r="B62" s="2"/>
      <c r="D62" s="2"/>
      <c r="E62" s="2"/>
      <c r="F62" s="2"/>
      <c r="G62" s="62" t="s">
        <v>72</v>
      </c>
      <c r="H62" s="32">
        <f>SUM(H50:H61)</f>
        <v>795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.75" x14ac:dyDescent="0.3">
      <c r="D63" s="2"/>
      <c r="E63" s="2"/>
      <c r="G63" s="3" t="s">
        <v>73</v>
      </c>
      <c r="H63" s="63">
        <v>1.5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5.75" x14ac:dyDescent="0.3">
      <c r="A64" s="22" t="s">
        <v>74</v>
      </c>
      <c r="B64" s="2"/>
      <c r="C64" s="2"/>
      <c r="E64" s="34">
        <f>+B74/C41</f>
        <v>6.0211600000000001</v>
      </c>
      <c r="G64" s="1" t="s">
        <v>75</v>
      </c>
      <c r="H64" s="64">
        <v>1.75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.75" x14ac:dyDescent="0.3">
      <c r="A65" s="2"/>
      <c r="B65" s="22" t="s">
        <v>76</v>
      </c>
      <c r="C65" s="27" t="s">
        <v>77</v>
      </c>
      <c r="D65" s="2"/>
      <c r="E65" s="2"/>
      <c r="F65" s="2"/>
      <c r="G65" s="1" t="s">
        <v>75</v>
      </c>
      <c r="H65" s="64">
        <v>2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5.75" x14ac:dyDescent="0.3">
      <c r="A66" s="54" t="s">
        <v>78</v>
      </c>
      <c r="B66" s="55"/>
      <c r="C66" s="2"/>
      <c r="D66" s="2">
        <f>+B74*C70</f>
        <v>0</v>
      </c>
      <c r="E66" s="2"/>
      <c r="F66" s="2"/>
      <c r="G66" s="3" t="s">
        <v>79</v>
      </c>
      <c r="H66" s="64">
        <v>2.5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5.75" x14ac:dyDescent="0.3">
      <c r="A67" s="55" t="s">
        <v>57</v>
      </c>
      <c r="B67" s="56">
        <f>+E36*C43</f>
        <v>910.58000000000015</v>
      </c>
      <c r="C67" s="65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5.75" x14ac:dyDescent="0.3">
      <c r="A68" s="55" t="s">
        <v>59</v>
      </c>
      <c r="B68" s="56">
        <f>+H62*H63</f>
        <v>1192.5</v>
      </c>
      <c r="C68" s="65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5.75" x14ac:dyDescent="0.3">
      <c r="A69" s="55" t="str">
        <f>+A54</f>
        <v>Pruebas de Color</v>
      </c>
      <c r="B69" s="56">
        <f>+B54*H63</f>
        <v>367.50000000000006</v>
      </c>
      <c r="C69" s="65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5.75" x14ac:dyDescent="0.3">
      <c r="A70" s="55" t="str">
        <f>+A55</f>
        <v>Placas HS</v>
      </c>
      <c r="B70" s="56">
        <f>+B55*H63</f>
        <v>0</v>
      </c>
      <c r="C70" s="65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5.75" x14ac:dyDescent="0.3">
      <c r="A71" s="55" t="str">
        <f>+A56</f>
        <v>Empaque</v>
      </c>
      <c r="B71" s="56">
        <f>+B56*H63</f>
        <v>300</v>
      </c>
      <c r="C71" s="65"/>
      <c r="F71" s="66" t="s">
        <v>80</v>
      </c>
      <c r="G71" s="34">
        <f>+B61</f>
        <v>4.5356000000000005</v>
      </c>
      <c r="H71" s="67">
        <f>+G71*B49</f>
        <v>2267.8000000000002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5.75" x14ac:dyDescent="0.3">
      <c r="A72" s="55" t="str">
        <f>+A57</f>
        <v>Mensajeria</v>
      </c>
      <c r="B72" s="56">
        <f>+B57*1.2</f>
        <v>240</v>
      </c>
      <c r="C72" s="68"/>
      <c r="F72" s="66" t="s">
        <v>81</v>
      </c>
      <c r="G72" s="34">
        <f>+C74</f>
        <v>6.0211600000000001</v>
      </c>
      <c r="H72" s="67">
        <f>+G72*B49</f>
        <v>3010.58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5.75" x14ac:dyDescent="0.3">
      <c r="A73" s="55"/>
      <c r="B73" s="56"/>
      <c r="C73" s="68"/>
      <c r="F73" s="69" t="s">
        <v>82</v>
      </c>
      <c r="G73" s="70">
        <f>+G72-G71</f>
        <v>1.4855599999999995</v>
      </c>
      <c r="H73" s="71">
        <f>+G73*B49</f>
        <v>742.77999999999975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3">
      <c r="A74" s="54" t="s">
        <v>69</v>
      </c>
      <c r="B74" s="59">
        <f>SUM(B66:B73)</f>
        <v>3010.58</v>
      </c>
      <c r="C74" s="70">
        <f>+B74/B49</f>
        <v>6.0211600000000001</v>
      </c>
      <c r="D74" s="3"/>
      <c r="F74" s="74"/>
      <c r="G74" s="74" t="s">
        <v>90</v>
      </c>
      <c r="H74" s="71">
        <f>+(B74/100)*2.5</f>
        <v>75.264499999999998</v>
      </c>
    </row>
    <row r="75" spans="1:23" x14ac:dyDescent="0.3">
      <c r="C75" s="72"/>
      <c r="D75" s="3"/>
    </row>
    <row r="76" spans="1:23" x14ac:dyDescent="0.3">
      <c r="C76" s="72"/>
      <c r="D76" s="3"/>
    </row>
    <row r="77" spans="1:23" ht="16.5" x14ac:dyDescent="0.3">
      <c r="J77" s="57"/>
      <c r="K77" s="57"/>
      <c r="L77" s="57"/>
      <c r="M77" s="57"/>
      <c r="N77" s="57"/>
      <c r="O77" s="57"/>
      <c r="P77" s="57"/>
      <c r="Q77" s="57"/>
      <c r="R77" s="57"/>
    </row>
    <row r="78" spans="1:23" ht="16.5" x14ac:dyDescent="0.3">
      <c r="J78" s="57"/>
      <c r="K78" s="57"/>
      <c r="L78" s="57"/>
      <c r="M78" s="57"/>
      <c r="N78" s="57"/>
      <c r="O78" s="57"/>
      <c r="P78" s="57"/>
      <c r="Q78" s="57"/>
      <c r="R78" s="57"/>
    </row>
    <row r="79" spans="1:23" ht="16.5" x14ac:dyDescent="0.3">
      <c r="J79" s="57"/>
      <c r="K79" s="57"/>
      <c r="L79" s="57"/>
      <c r="M79" s="57"/>
      <c r="N79" s="57"/>
      <c r="O79" s="57"/>
      <c r="P79" s="57"/>
      <c r="Q79" s="57"/>
      <c r="R79" s="57"/>
    </row>
    <row r="80" spans="1:23" ht="16.5" x14ac:dyDescent="0.3">
      <c r="J80" s="57"/>
      <c r="K80" s="57"/>
      <c r="L80" s="57"/>
      <c r="M80" s="57"/>
      <c r="N80" s="57"/>
      <c r="O80" s="57"/>
      <c r="P80" s="57"/>
      <c r="Q80" s="57"/>
      <c r="R80" s="57"/>
    </row>
    <row r="81" spans="10:18" ht="16.5" x14ac:dyDescent="0.3">
      <c r="J81" s="57"/>
      <c r="K81" s="57"/>
      <c r="L81" s="57"/>
      <c r="M81" s="57"/>
      <c r="N81" s="57"/>
      <c r="O81" s="57"/>
      <c r="P81" s="57"/>
      <c r="Q81" s="57"/>
      <c r="R81" s="57"/>
    </row>
    <row r="82" spans="10:18" ht="16.5" x14ac:dyDescent="0.3">
      <c r="J82" s="57"/>
      <c r="K82" s="57"/>
      <c r="L82" s="57"/>
      <c r="M82" s="57"/>
      <c r="N82" s="57"/>
      <c r="O82" s="57"/>
      <c r="P82" s="57"/>
      <c r="Q82" s="57"/>
      <c r="R82" s="57"/>
    </row>
    <row r="83" spans="10:18" ht="16.5" x14ac:dyDescent="0.3">
      <c r="J83" s="57"/>
      <c r="K83" s="57"/>
      <c r="L83" s="57"/>
      <c r="M83" s="57"/>
      <c r="N83" s="57"/>
      <c r="O83" s="57"/>
      <c r="P83" s="57"/>
      <c r="Q83" s="57"/>
      <c r="R83" s="57"/>
    </row>
    <row r="84" spans="10:18" ht="16.5" x14ac:dyDescent="0.3">
      <c r="J84" s="57"/>
      <c r="K84" s="57"/>
      <c r="L84" s="57"/>
      <c r="M84" s="57"/>
      <c r="N84" s="57"/>
      <c r="O84" s="57"/>
      <c r="P84" s="57"/>
      <c r="Q84" s="57"/>
      <c r="R84" s="57"/>
    </row>
    <row r="85" spans="10:18" ht="16.5" x14ac:dyDescent="0.3">
      <c r="J85" s="57"/>
      <c r="K85" s="57"/>
      <c r="L85" s="57"/>
      <c r="M85" s="57"/>
      <c r="N85" s="57"/>
      <c r="O85" s="57"/>
      <c r="P85" s="57"/>
      <c r="Q85" s="57"/>
      <c r="R85" s="57"/>
    </row>
  </sheetData>
  <pageMargins left="0.70866141732283472" right="0.70866141732283472" top="0.74803149606299213" bottom="0.74803149606299213" header="0.31496062992125984" footer="0.31496062992125984"/>
  <pageSetup scale="60" orientation="portrait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envoltura 1000</vt:lpstr>
      <vt:lpstr>envoltura 500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2017-04-25T23:41:23Z</cp:lastPrinted>
  <dcterms:created xsi:type="dcterms:W3CDTF">2017-04-25T23:32:20Z</dcterms:created>
  <dcterms:modified xsi:type="dcterms:W3CDTF">2017-04-26T00:31:28Z</dcterms:modified>
</cp:coreProperties>
</file>