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2235" windowWidth="20115" windowHeight="7755"/>
  </bookViews>
  <sheets>
    <sheet name="Menú Postres " sheetId="4" r:id="rId1"/>
    <sheet name="Menú Ing 30 2 camb" sheetId="3" r:id="rId2"/>
    <sheet name="Menú Espa 100 2 camb" sheetId="1" r:id="rId3"/>
  </sheets>
  <calcPr calcId="145621"/>
</workbook>
</file>

<file path=xl/calcChain.xml><?xml version="1.0" encoding="utf-8"?>
<calcChain xmlns="http://schemas.openxmlformats.org/spreadsheetml/2006/main">
  <c r="E31" i="4" l="1"/>
  <c r="E30" i="4"/>
  <c r="E32" i="4" s="1"/>
  <c r="E34" i="4" s="1"/>
  <c r="C27" i="4"/>
  <c r="E26" i="4"/>
  <c r="E27" i="4" s="1"/>
  <c r="C26" i="4"/>
  <c r="F25" i="4"/>
  <c r="E30" i="3"/>
  <c r="E26" i="3"/>
  <c r="E27" i="3" s="1"/>
  <c r="C26" i="3"/>
  <c r="C27" i="3" s="1"/>
  <c r="F25" i="3"/>
  <c r="G58" i="4"/>
  <c r="F27" i="4" l="1"/>
  <c r="F26" i="4"/>
  <c r="F27" i="3"/>
  <c r="F26" i="3"/>
  <c r="H51" i="4" l="1"/>
  <c r="H50" i="4"/>
  <c r="G49" i="4"/>
  <c r="D49" i="4"/>
  <c r="H49" i="4" s="1"/>
  <c r="H51" i="3"/>
  <c r="H50" i="3"/>
  <c r="G49" i="3"/>
  <c r="D49" i="3"/>
  <c r="H49" i="3" s="1"/>
  <c r="G58" i="3"/>
  <c r="B53" i="4" l="1"/>
  <c r="B77" i="4"/>
  <c r="B80" i="4" s="1"/>
  <c r="A77" i="4"/>
  <c r="A80" i="4" s="1"/>
  <c r="B71" i="4"/>
  <c r="A71" i="4"/>
  <c r="B70" i="4"/>
  <c r="A70" i="4"/>
  <c r="B69" i="4"/>
  <c r="A69" i="4"/>
  <c r="B68" i="4"/>
  <c r="A68" i="4"/>
  <c r="A67" i="4"/>
  <c r="H59" i="4"/>
  <c r="G57" i="4"/>
  <c r="H57" i="4" s="1"/>
  <c r="E56" i="4"/>
  <c r="H56" i="4" s="1"/>
  <c r="H55" i="4"/>
  <c r="H54" i="4"/>
  <c r="H53" i="4"/>
  <c r="B67" i="4"/>
  <c r="H52" i="4"/>
  <c r="C40" i="4"/>
  <c r="H25" i="4"/>
  <c r="B48" i="3"/>
  <c r="B80" i="3"/>
  <c r="B77" i="3"/>
  <c r="A77" i="3"/>
  <c r="A80" i="3" s="1"/>
  <c r="B71" i="3"/>
  <c r="A71" i="3"/>
  <c r="B70" i="3"/>
  <c r="A70" i="3"/>
  <c r="B69" i="3"/>
  <c r="A69" i="3"/>
  <c r="B68" i="3"/>
  <c r="A68" i="3"/>
  <c r="A67" i="3"/>
  <c r="H59" i="3"/>
  <c r="H57" i="3"/>
  <c r="G57" i="3"/>
  <c r="H56" i="3"/>
  <c r="E56" i="3"/>
  <c r="H55" i="3"/>
  <c r="H54" i="3"/>
  <c r="H53" i="3"/>
  <c r="B53" i="3"/>
  <c r="B67" i="3" s="1"/>
  <c r="H52" i="3"/>
  <c r="C40" i="3"/>
  <c r="C41" i="3" s="1"/>
  <c r="E31" i="3"/>
  <c r="H26" i="3"/>
  <c r="H25" i="3"/>
  <c r="B53" i="1"/>
  <c r="G49" i="1"/>
  <c r="E30" i="1"/>
  <c r="D49" i="1"/>
  <c r="H53" i="1"/>
  <c r="H52" i="1"/>
  <c r="B77" i="1"/>
  <c r="B80" i="1"/>
  <c r="A77" i="1"/>
  <c r="A80" i="1"/>
  <c r="B71" i="1"/>
  <c r="A71" i="1"/>
  <c r="B70" i="1"/>
  <c r="A70" i="1"/>
  <c r="B69" i="1"/>
  <c r="A69" i="1"/>
  <c r="B68" i="1"/>
  <c r="A68" i="1"/>
  <c r="B67" i="1"/>
  <c r="A67" i="1"/>
  <c r="H59" i="1"/>
  <c r="G57" i="1"/>
  <c r="H57" i="1"/>
  <c r="E56" i="1"/>
  <c r="H56" i="1"/>
  <c r="H55" i="1"/>
  <c r="H54" i="1"/>
  <c r="H51" i="1"/>
  <c r="H50" i="1"/>
  <c r="H49" i="1"/>
  <c r="C40" i="1"/>
  <c r="G40" i="1" s="1"/>
  <c r="E31" i="1"/>
  <c r="E32" i="1" s="1"/>
  <c r="E34" i="1" s="1"/>
  <c r="E35" i="1" s="1"/>
  <c r="E26" i="1"/>
  <c r="F26" i="1"/>
  <c r="C26" i="1"/>
  <c r="C27" i="1"/>
  <c r="H25" i="1"/>
  <c r="F25" i="1"/>
  <c r="H26" i="1"/>
  <c r="H27" i="1"/>
  <c r="F27" i="1"/>
  <c r="E27" i="1"/>
  <c r="G40" i="4" l="1"/>
  <c r="C41" i="4"/>
  <c r="H26" i="4"/>
  <c r="H27" i="4" s="1"/>
  <c r="G40" i="3"/>
  <c r="A81" i="3"/>
  <c r="C81" i="3" s="1"/>
  <c r="E81" i="3" s="1"/>
  <c r="C42" i="3"/>
  <c r="A78" i="3"/>
  <c r="C78" i="3" s="1"/>
  <c r="E78" i="3" s="1"/>
  <c r="H58" i="3" s="1"/>
  <c r="H61" i="3" s="1"/>
  <c r="G41" i="3"/>
  <c r="H27" i="3"/>
  <c r="E32" i="3"/>
  <c r="E34" i="3" s="1"/>
  <c r="C41" i="1"/>
  <c r="E35" i="4" l="1"/>
  <c r="A81" i="4"/>
  <c r="C81" i="4" s="1"/>
  <c r="E81" i="4" s="1"/>
  <c r="G41" i="4"/>
  <c r="A78" i="4"/>
  <c r="C78" i="4" s="1"/>
  <c r="E78" i="4" s="1"/>
  <c r="H58" i="4" s="1"/>
  <c r="H61" i="4" s="1"/>
  <c r="C42" i="4"/>
  <c r="B50" i="3"/>
  <c r="E35" i="3"/>
  <c r="B65" i="3" s="1"/>
  <c r="C46" i="3"/>
  <c r="C43" i="3"/>
  <c r="B51" i="3"/>
  <c r="B66" i="3"/>
  <c r="A81" i="1"/>
  <c r="C81" i="1" s="1"/>
  <c r="E81" i="1" s="1"/>
  <c r="C42" i="1"/>
  <c r="G41" i="1"/>
  <c r="A78" i="1"/>
  <c r="C78" i="1" s="1"/>
  <c r="E78" i="1" s="1"/>
  <c r="G58" i="1" s="1"/>
  <c r="H58" i="1" s="1"/>
  <c r="H61" i="1" s="1"/>
  <c r="B51" i="4" l="1"/>
  <c r="B66" i="4"/>
  <c r="C43" i="4"/>
  <c r="C46" i="4"/>
  <c r="B65" i="4"/>
  <c r="B50" i="4"/>
  <c r="B72" i="3"/>
  <c r="B58" i="3"/>
  <c r="B60" i="3" s="1"/>
  <c r="H68" i="3" s="1"/>
  <c r="I68" i="3" s="1"/>
  <c r="B51" i="1"/>
  <c r="B66" i="1"/>
  <c r="C46" i="1"/>
  <c r="C43" i="1"/>
  <c r="B65" i="1"/>
  <c r="B50" i="1"/>
  <c r="B72" i="4" l="1"/>
  <c r="I72" i="4" s="1"/>
  <c r="B58" i="4"/>
  <c r="B60" i="4" s="1"/>
  <c r="H68" i="4" s="1"/>
  <c r="I68" i="4" s="1"/>
  <c r="C72" i="4"/>
  <c r="I54" i="3"/>
  <c r="I72" i="3"/>
  <c r="C72" i="3"/>
  <c r="B72" i="1"/>
  <c r="I72" i="1" s="1"/>
  <c r="B58" i="1"/>
  <c r="B60" i="1" s="1"/>
  <c r="H68" i="1" s="1"/>
  <c r="I68" i="1" s="1"/>
  <c r="I54" i="4" l="1"/>
  <c r="D73" i="4"/>
  <c r="H69" i="4"/>
  <c r="D73" i="3"/>
  <c r="H69" i="3"/>
  <c r="C72" i="1"/>
  <c r="I54" i="1"/>
  <c r="D73" i="1"/>
  <c r="H69" i="1" l="1"/>
  <c r="I69" i="1" s="1"/>
  <c r="H70" i="4"/>
  <c r="I70" i="4" s="1"/>
  <c r="I69" i="4"/>
  <c r="H70" i="3"/>
  <c r="I70" i="3" s="1"/>
  <c r="I69" i="3"/>
  <c r="H70" i="1"/>
  <c r="I70" i="1" s="1"/>
</calcChain>
</file>

<file path=xl/sharedStrings.xml><?xml version="1.0" encoding="utf-8"?>
<sst xmlns="http://schemas.openxmlformats.org/spreadsheetml/2006/main" count="350" uniqueCount="110">
  <si>
    <t>Presupuesto</t>
  </si>
  <si>
    <t>Elabora</t>
  </si>
  <si>
    <t>Lourdes Velasco</t>
  </si>
  <si>
    <t>Fecha</t>
  </si>
  <si>
    <t>ODT</t>
  </si>
  <si>
    <t>Cliente</t>
  </si>
  <si>
    <t>Observaciones</t>
  </si>
  <si>
    <t>Proyecto</t>
  </si>
  <si>
    <t>Descripción</t>
  </si>
  <si>
    <t>Tamaño extendido</t>
  </si>
  <si>
    <t>X</t>
  </si>
  <si>
    <t>por pliego</t>
  </si>
  <si>
    <t>por tamaño</t>
  </si>
  <si>
    <t>Papel:</t>
  </si>
  <si>
    <t xml:space="preserve">Color </t>
  </si>
  <si>
    <t>Blanco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</si>
  <si>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</si>
  <si>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</si>
  <si>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</si>
  <si>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</si>
  <si>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</si>
  <si>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</si>
  <si>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</si>
  <si>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</si>
  <si>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</si>
  <si>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</si>
  <si>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</si>
  <si>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</si>
  <si>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</si>
  <si>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</si>
  <si>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</si>
  <si>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</si>
  <si>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</si>
  <si>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</si>
  <si>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</si>
  <si>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</si>
  <si>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</si>
  <si>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</si>
  <si>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Millares a imprimir</t>
  </si>
  <si>
    <t xml:space="preserve">Tamaños a correr </t>
  </si>
  <si>
    <t>Cant. Pzas.</t>
  </si>
  <si>
    <t>Pliegos Requeridos</t>
  </si>
  <si>
    <t>Cientos a imprimir</t>
  </si>
  <si>
    <t>Cantidad de piezas a imp.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</si>
  <si>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</si>
  <si>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</si>
  <si>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</si>
  <si>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</si>
  <si>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</si>
  <si>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</si>
  <si>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</si>
  <si>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</si>
  <si>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Arreglo + Lam</t>
  </si>
  <si>
    <t>Papel</t>
  </si>
  <si>
    <t>Impresión</t>
  </si>
  <si>
    <t>Prueba de Color</t>
  </si>
  <si>
    <t>Diseño</t>
  </si>
  <si>
    <t>Pasta</t>
  </si>
  <si>
    <t>Grabado</t>
  </si>
  <si>
    <t>Empaque</t>
  </si>
  <si>
    <t>Wire´o</t>
  </si>
  <si>
    <t>Mensajeria</t>
  </si>
  <si>
    <t>UV Brillante Reg</t>
  </si>
  <si>
    <t>Total</t>
  </si>
  <si>
    <t>Laminado</t>
  </si>
  <si>
    <t>costo unitario</t>
  </si>
  <si>
    <t xml:space="preserve">Costo proceso </t>
  </si>
  <si>
    <t>PRECIO DE VENTA FINAL</t>
  </si>
  <si>
    <t xml:space="preserve">Porcentaje Despacho </t>
  </si>
  <si>
    <t xml:space="preserve">Importe total </t>
  </si>
  <si>
    <t xml:space="preserve">Unitario </t>
  </si>
  <si>
    <t>Porcentaje Final</t>
  </si>
  <si>
    <t>Precio</t>
  </si>
  <si>
    <t>Urgencia</t>
  </si>
  <si>
    <t>Costo</t>
  </si>
  <si>
    <t>Precio final</t>
  </si>
  <si>
    <t xml:space="preserve">Ganancia </t>
  </si>
  <si>
    <t>Comisiones</t>
  </si>
  <si>
    <t xml:space="preserve">Grafico </t>
  </si>
  <si>
    <t>area + cantidad de hojas</t>
  </si>
  <si>
    <t>Area</t>
  </si>
  <si>
    <t>arreglo</t>
  </si>
  <si>
    <t>total a pagar</t>
  </si>
  <si>
    <t>laminado mate</t>
  </si>
  <si>
    <t>mínimo</t>
  </si>
  <si>
    <t>UV Brillante Registro</t>
  </si>
  <si>
    <t>CMR</t>
  </si>
  <si>
    <t>Menú Español</t>
  </si>
  <si>
    <t>tamaño 30 X 47 cm.   </t>
  </si>
  <si>
    <t xml:space="preserve">laminado mate 2 caras </t>
  </si>
  <si>
    <t>terminado refinado</t>
  </si>
  <si>
    <t>Sulfatada</t>
  </si>
  <si>
    <t>Medida Hoja</t>
  </si>
  <si>
    <t>Imp F Plasta</t>
  </si>
  <si>
    <t>Imp V Plasta</t>
  </si>
  <si>
    <t xml:space="preserve">Imp V </t>
  </si>
  <si>
    <t>Corte</t>
  </si>
  <si>
    <t>Arterisco Com</t>
  </si>
  <si>
    <t>TT</t>
  </si>
  <si>
    <t>26 de mayo de 2017.</t>
  </si>
  <si>
    <t>El Lago</t>
  </si>
  <si>
    <t>impreso a 1 X 4 tintas offset +</t>
  </si>
  <si>
    <t>Imp V</t>
  </si>
  <si>
    <t>Menú Ingles</t>
  </si>
  <si>
    <t>Menú Postres</t>
  </si>
  <si>
    <t>tamaño 16 X 28 cm.   </t>
  </si>
  <si>
    <t>50 español</t>
  </si>
  <si>
    <t>30 ingles</t>
  </si>
  <si>
    <t>16 pto 2 caras</t>
  </si>
  <si>
    <t>sulfatada 16 pts. 2 caras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</si>
</sst>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b/>
      <sz val="9"/>
      <name val="Century Gothic"/>
      <family val="2"/>
    </font>
    <font>
      <sz val="9"/>
      <name val="Century Gothic"/>
      <family val="2"/>
    </font>
    <font>
      <i/>
      <sz val="9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11"/>
      <color theme="0"/>
      <name val="Century Gothic"/>
      <family val="2"/>
    </font>
    <font>
      <b/>
      <sz val="9"/>
      <color rgb="FFFF0000"/>
      <name val="Century Gothic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3" borderId="1" applyNumberFormat="0" applyAlignment="0" applyProtection="0"/>
    <xf numFmtId="0" fontId="6" fillId="4" borderId="2" applyNumberFormat="0" applyAlignment="0" applyProtection="0"/>
    <xf numFmtId="0" fontId="7" fillId="2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12" fillId="0" borderId="0"/>
    <xf numFmtId="0" fontId="12" fillId="5" borderId="6" applyNumberFormat="0" applyFont="0" applyAlignment="0" applyProtection="0"/>
    <xf numFmtId="9" fontId="13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105">
    <xf numFmtId="0" fontId="0" fillId="0" borderId="0" xfId="0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0" xfId="0" applyFont="1" applyBorder="1"/>
    <xf numFmtId="0" fontId="14" fillId="0" borderId="11" xfId="0" applyFont="1" applyBorder="1"/>
    <xf numFmtId="2" fontId="1" fillId="6" borderId="0" xfId="0" applyNumberFormat="1" applyFont="1" applyFill="1" applyBorder="1" applyAlignment="1">
      <alignment horizontal="left"/>
    </xf>
    <xf numFmtId="0" fontId="14" fillId="6" borderId="0" xfId="0" applyFont="1" applyFill="1"/>
    <xf numFmtId="0" fontId="15" fillId="0" borderId="10" xfId="0" applyFont="1" applyBorder="1"/>
    <xf numFmtId="2" fontId="2" fillId="6" borderId="0" xfId="0" applyNumberFormat="1" applyFont="1" applyFill="1" applyBorder="1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0" xfId="0" applyFont="1" applyBorder="1"/>
    <xf numFmtId="2" fontId="14" fillId="0" borderId="1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2" fontId="2" fillId="6" borderId="0" xfId="0" applyNumberFormat="1" applyFont="1" applyFill="1"/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/>
    <xf numFmtId="0" fontId="14" fillId="6" borderId="15" xfId="0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5" fillId="0" borderId="0" xfId="0" applyNumberFormat="1" applyFon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14" fillId="6" borderId="16" xfId="0" applyNumberFormat="1" applyFont="1" applyFill="1" applyBorder="1" applyAlignment="1">
      <alignment horizontal="center"/>
    </xf>
    <xf numFmtId="164" fontId="14" fillId="0" borderId="0" xfId="0" applyNumberFormat="1" applyFont="1" applyAlignment="1"/>
    <xf numFmtId="0" fontId="14" fillId="0" borderId="0" xfId="0" applyFont="1" applyAlignment="1"/>
    <xf numFmtId="0" fontId="14" fillId="6" borderId="16" xfId="0" applyFont="1" applyFill="1" applyBorder="1" applyAlignment="1">
      <alignment horizontal="center"/>
    </xf>
    <xf numFmtId="2" fontId="17" fillId="0" borderId="0" xfId="0" applyNumberFormat="1" applyFont="1" applyAlignment="1"/>
    <xf numFmtId="0" fontId="2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44" fontId="2" fillId="6" borderId="0" xfId="9" applyFont="1" applyFill="1" applyAlignment="1">
      <alignment horizontal="center"/>
    </xf>
    <xf numFmtId="9" fontId="14" fillId="0" borderId="0" xfId="12" applyFont="1" applyAlignment="1">
      <alignment horizontal="center"/>
    </xf>
    <xf numFmtId="0" fontId="2" fillId="0" borderId="0" xfId="0" applyFont="1" applyAlignment="1">
      <alignment horizontal="right"/>
    </xf>
    <xf numFmtId="44" fontId="1" fillId="0" borderId="0" xfId="9" applyFont="1" applyAlignment="1">
      <alignment horizontal="center"/>
    </xf>
    <xf numFmtId="44" fontId="2" fillId="0" borderId="0" xfId="9" applyFont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17" fillId="0" borderId="0" xfId="0" applyFont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1" fillId="0" borderId="17" xfId="0" applyFont="1" applyBorder="1"/>
    <xf numFmtId="0" fontId="2" fillId="0" borderId="17" xfId="0" applyFont="1" applyBorder="1"/>
    <xf numFmtId="2" fontId="2" fillId="0" borderId="1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0" fontId="18" fillId="0" borderId="0" xfId="0" applyFont="1"/>
    <xf numFmtId="0" fontId="14" fillId="0" borderId="17" xfId="0" applyFont="1" applyBorder="1"/>
    <xf numFmtId="2" fontId="1" fillId="0" borderId="17" xfId="0" applyNumberFormat="1" applyFont="1" applyBorder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9" fontId="15" fillId="0" borderId="0" xfId="0" applyNumberFormat="1" applyFont="1"/>
    <xf numFmtId="9" fontId="14" fillId="0" borderId="0" xfId="0" applyNumberFormat="1" applyFont="1"/>
    <xf numFmtId="0" fontId="1" fillId="0" borderId="0" xfId="0" applyFont="1" applyAlignment="1">
      <alignment horizontal="right"/>
    </xf>
    <xf numFmtId="44" fontId="14" fillId="0" borderId="0" xfId="9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2" fontId="1" fillId="7" borderId="0" xfId="0" applyNumberFormat="1" applyFont="1" applyFill="1" applyAlignment="1">
      <alignment horizontal="center"/>
    </xf>
    <xf numFmtId="44" fontId="1" fillId="7" borderId="0" xfId="9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44" fontId="15" fillId="0" borderId="0" xfId="9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9" fillId="8" borderId="0" xfId="0" applyFont="1" applyFill="1"/>
    <xf numFmtId="2" fontId="20" fillId="8" borderId="0" xfId="0" applyNumberFormat="1" applyFont="1" applyFill="1" applyBorder="1" applyAlignment="1">
      <alignment horizontal="right"/>
    </xf>
    <xf numFmtId="44" fontId="20" fillId="8" borderId="0" xfId="9" applyFont="1" applyFill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44" fontId="14" fillId="0" borderId="0" xfId="9" applyFont="1" applyBorder="1"/>
    <xf numFmtId="0" fontId="15" fillId="0" borderId="11" xfId="0" applyFont="1" applyBorder="1"/>
    <xf numFmtId="164" fontId="14" fillId="0" borderId="0" xfId="0" applyNumberFormat="1" applyFont="1" applyBorder="1" applyAlignment="1">
      <alignment horizontal="center"/>
    </xf>
    <xf numFmtId="0" fontId="21" fillId="0" borderId="7" xfId="0" applyFont="1" applyBorder="1"/>
    <xf numFmtId="0" fontId="21" fillId="0" borderId="8" xfId="0" applyFont="1" applyBorder="1"/>
    <xf numFmtId="2" fontId="14" fillId="0" borderId="9" xfId="0" applyNumberFormat="1" applyFont="1" applyBorder="1" applyAlignment="1">
      <alignment horizontal="center"/>
    </xf>
    <xf numFmtId="0" fontId="21" fillId="0" borderId="14" xfId="0" applyFont="1" applyBorder="1"/>
    <xf numFmtId="0" fontId="15" fillId="0" borderId="0" xfId="0" applyFont="1" applyBorder="1" applyAlignment="1">
      <alignment horizontal="center"/>
    </xf>
    <xf numFmtId="44" fontId="15" fillId="0" borderId="0" xfId="9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44" fontId="21" fillId="0" borderId="12" xfId="9" applyFont="1" applyBorder="1" applyAlignment="1">
      <alignment horizontal="center"/>
    </xf>
    <xf numFmtId="44" fontId="21" fillId="0" borderId="13" xfId="9" applyFont="1" applyBorder="1" applyAlignment="1">
      <alignment horizontal="center"/>
    </xf>
    <xf numFmtId="44" fontId="15" fillId="0" borderId="0" xfId="9" applyFont="1" applyBorder="1"/>
    <xf numFmtId="44" fontId="14" fillId="0" borderId="0" xfId="9" applyFont="1" applyBorder="1" applyAlignment="1">
      <alignment horizontal="center"/>
    </xf>
    <xf numFmtId="44" fontId="22" fillId="0" borderId="11" xfId="13" applyFont="1" applyBorder="1" applyAlignment="1">
      <alignment vertical="center"/>
    </xf>
  </cellXfs>
  <cellStyles count="14">
    <cellStyle name="Advertencia" xfId="1"/>
    <cellStyle name="Calcular" xfId="2"/>
    <cellStyle name="Celda comprob." xfId="3"/>
    <cellStyle name="Correcto" xfId="4"/>
    <cellStyle name="Encabez. 1" xfId="5"/>
    <cellStyle name="Encabez. 2" xfId="6"/>
    <cellStyle name="Encabezado 3" xfId="7"/>
    <cellStyle name="Explicación" xfId="8"/>
    <cellStyle name="Moneda" xfId="9" builtinId="4"/>
    <cellStyle name="Moneda 6" xfId="13"/>
    <cellStyle name="Normal" xfId="0" builtinId="0"/>
    <cellStyle name="Normal 2" xfId="10"/>
    <cellStyle name="Nota" xfId="11"/>
    <cellStyle name="Porcentaje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1025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3"/>
  <sheetViews>
    <sheetView tabSelected="1" zoomScale="80" zoomScaleNormal="80" workbookViewId="0">
      <selection activeCell="E1" sqref="E1"/>
    </sheetView>
  </sheetViews>
  <sheetFormatPr baseColWidth="10" defaultRowHeight="15.7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4.5703125" style="1" customWidth="1"/>
    <col min="8" max="8" width="10.42578125" style="1" customWidth="1"/>
    <col min="9" max="9" width="14.7109375" style="1" customWidth="1"/>
    <col min="10" max="10" width="11.42578125" style="1"/>
    <col min="11" max="11" width="15.85546875" style="1" customWidth="1"/>
    <col min="12" max="12" width="11.42578125" style="1"/>
    <col min="13" max="13" width="14.140625" customWidth="1"/>
    <col min="30" max="16384" width="11.42578125" style="1"/>
  </cols>
  <sheetData>
    <row r="1" spans="1:29" x14ac:dyDescent="0.3">
      <c r="K1"/>
      <c r="L1"/>
    </row>
    <row r="2" spans="1:29" x14ac:dyDescent="0.3">
      <c r="K2"/>
      <c r="L2"/>
    </row>
    <row r="3" spans="1:29" x14ac:dyDescent="0.3">
      <c r="K3"/>
      <c r="L3"/>
    </row>
    <row r="4" spans="1:29" x14ac:dyDescent="0.3">
      <c r="K4"/>
      <c r="L4"/>
    </row>
    <row r="5" spans="1:29" x14ac:dyDescent="0.3">
      <c r="A5" s="2"/>
      <c r="K5"/>
      <c r="L5"/>
    </row>
    <row r="6" spans="1:29" ht="18.75" x14ac:dyDescent="0.3">
      <c r="A6" s="3" t="s">
        <v>0</v>
      </c>
      <c r="E6" s="2" t="s">
        <v>1</v>
      </c>
      <c r="F6" s="1" t="s">
        <v>2</v>
      </c>
      <c r="K6"/>
      <c r="L6"/>
    </row>
    <row r="7" spans="1:29" x14ac:dyDescent="0.3">
      <c r="K7"/>
      <c r="L7"/>
    </row>
    <row r="8" spans="1:29" x14ac:dyDescent="0.3">
      <c r="K8"/>
      <c r="L8"/>
    </row>
    <row r="9" spans="1:29" s="2" customFormat="1" ht="15" x14ac:dyDescent="0.25">
      <c r="A9" s="2" t="s">
        <v>3</v>
      </c>
      <c r="C9" s="2" t="s">
        <v>99</v>
      </c>
      <c r="H9" s="2" t="s">
        <v>4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3">
      <c r="J10"/>
      <c r="K10"/>
      <c r="L10"/>
    </row>
    <row r="11" spans="1:29" ht="16.5" thickBot="1" x14ac:dyDescent="0.35">
      <c r="A11" s="2" t="s">
        <v>5</v>
      </c>
      <c r="C11" s="1" t="s">
        <v>86</v>
      </c>
      <c r="F11" s="2" t="s">
        <v>6</v>
      </c>
      <c r="J11"/>
      <c r="K11"/>
      <c r="L11"/>
    </row>
    <row r="12" spans="1:29" x14ac:dyDescent="0.3">
      <c r="A12" s="2"/>
      <c r="F12" s="4"/>
      <c r="G12" s="5"/>
      <c r="H12" s="6"/>
      <c r="J12"/>
      <c r="K12"/>
      <c r="L12"/>
    </row>
    <row r="13" spans="1:29" x14ac:dyDescent="0.3">
      <c r="A13" s="2" t="s">
        <v>7</v>
      </c>
      <c r="C13" s="1" t="s">
        <v>100</v>
      </c>
      <c r="F13" s="7"/>
      <c r="G13" s="8"/>
      <c r="H13" s="9"/>
      <c r="J13"/>
      <c r="K13"/>
      <c r="L13"/>
    </row>
    <row r="14" spans="1:29" x14ac:dyDescent="0.3">
      <c r="A14" s="2"/>
      <c r="F14" s="7"/>
      <c r="G14" s="8"/>
      <c r="H14" s="9"/>
      <c r="J14"/>
      <c r="K14"/>
      <c r="L14"/>
    </row>
    <row r="15" spans="1:29" x14ac:dyDescent="0.3">
      <c r="A15" s="2" t="s">
        <v>8</v>
      </c>
      <c r="C15" s="10" t="s">
        <v>104</v>
      </c>
      <c r="D15" s="11"/>
      <c r="E15" s="11"/>
      <c r="F15" s="12" t="s">
        <v>9</v>
      </c>
      <c r="G15" s="8"/>
      <c r="H15" s="9"/>
      <c r="J15"/>
      <c r="K15"/>
      <c r="L15"/>
    </row>
    <row r="16" spans="1:29" x14ac:dyDescent="0.3">
      <c r="C16" s="13" t="s">
        <v>105</v>
      </c>
      <c r="D16" s="11"/>
      <c r="E16" s="11"/>
      <c r="F16" s="14">
        <v>36</v>
      </c>
      <c r="G16" s="15" t="s">
        <v>10</v>
      </c>
      <c r="H16" s="16">
        <v>30</v>
      </c>
      <c r="J16"/>
      <c r="K16"/>
      <c r="L16"/>
    </row>
    <row r="17" spans="1:12" x14ac:dyDescent="0.3">
      <c r="C17" s="13" t="s">
        <v>109</v>
      </c>
      <c r="D17" s="11"/>
      <c r="E17" s="11"/>
      <c r="F17" s="17">
        <v>2</v>
      </c>
      <c r="G17" s="18" t="s">
        <v>11</v>
      </c>
      <c r="H17" s="9"/>
      <c r="J17"/>
      <c r="K17"/>
      <c r="L17"/>
    </row>
    <row r="18" spans="1:12" x14ac:dyDescent="0.3">
      <c r="C18" s="23" t="s">
        <v>101</v>
      </c>
      <c r="D18" s="11"/>
      <c r="E18" s="11"/>
      <c r="F18" s="19"/>
      <c r="G18" s="20"/>
      <c r="H18" s="21"/>
      <c r="I18" s="22"/>
      <c r="J18"/>
      <c r="K18"/>
      <c r="L18"/>
    </row>
    <row r="19" spans="1:12" x14ac:dyDescent="0.3">
      <c r="C19" s="23" t="s">
        <v>89</v>
      </c>
      <c r="D19" s="11"/>
      <c r="E19" s="11"/>
      <c r="F19" s="19"/>
      <c r="G19" s="20"/>
      <c r="H19" s="21"/>
      <c r="I19" s="22"/>
      <c r="J19"/>
      <c r="K19"/>
      <c r="L19"/>
    </row>
    <row r="20" spans="1:12" x14ac:dyDescent="0.3">
      <c r="C20" s="23" t="s">
        <v>90</v>
      </c>
      <c r="D20" s="11"/>
      <c r="E20" s="11"/>
      <c r="F20" s="14">
        <v>30</v>
      </c>
      <c r="G20" s="15" t="s">
        <v>10</v>
      </c>
      <c r="H20" s="16">
        <v>47</v>
      </c>
      <c r="J20"/>
      <c r="K20"/>
      <c r="L20"/>
    </row>
    <row r="21" spans="1:12" x14ac:dyDescent="0.3">
      <c r="C21" s="11"/>
      <c r="D21" s="11"/>
      <c r="E21" s="11"/>
      <c r="F21" s="17">
        <v>1</v>
      </c>
      <c r="G21" s="18" t="s">
        <v>12</v>
      </c>
      <c r="H21" s="9"/>
      <c r="J21"/>
      <c r="K21"/>
      <c r="L21"/>
    </row>
    <row r="22" spans="1:12" ht="16.5" thickBot="1" x14ac:dyDescent="0.35">
      <c r="C22" s="11"/>
      <c r="D22" s="11"/>
      <c r="E22" s="11"/>
      <c r="F22" s="24"/>
      <c r="G22" s="25"/>
      <c r="H22" s="26"/>
      <c r="K22"/>
      <c r="L22"/>
    </row>
    <row r="23" spans="1:12" x14ac:dyDescent="0.3">
      <c r="A23" s="27" t="s">
        <v>13</v>
      </c>
      <c r="C23" s="28" t="s">
        <v>91</v>
      </c>
      <c r="D23" s="2" t="s">
        <v>14</v>
      </c>
      <c r="E23" s="29" t="s">
        <v>15</v>
      </c>
      <c r="F23" s="1" t="s">
        <v>108</v>
      </c>
      <c r="K23"/>
      <c r="L23"/>
    </row>
    <row r="24" spans="1:12" x14ac:dyDescent="0.3">
      <c r="K24"/>
      <c r="L24"/>
    </row>
    <row r="25" spans="1:12" x14ac:dyDescent="0.3">
      <c r="A25" s="27" t="s">
        <v>92</v>
      </c>
      <c r="C25" s="30">
        <v>71</v>
      </c>
      <c r="D25" s="29" t="s">
        <v>16</v>
      </c>
      <c r="E25" s="31">
        <v>125</v>
      </c>
      <c r="F25" s="32">
        <f>+C25</f>
        <v>71</v>
      </c>
      <c r="G25" s="33" t="s">
        <v>16</v>
      </c>
      <c r="H25" s="33">
        <f>+E25</f>
        <v>125</v>
      </c>
      <c r="K25"/>
      <c r="L25"/>
    </row>
    <row r="26" spans="1:12" x14ac:dyDescent="0.3">
      <c r="A26" s="27" t="s">
        <v>17</v>
      </c>
      <c r="B26" s="34"/>
      <c r="C26" s="35">
        <f>+F16</f>
        <v>36</v>
      </c>
      <c r="D26" s="36" t="s">
        <v>16</v>
      </c>
      <c r="E26" s="35">
        <f>+H16</f>
        <v>30</v>
      </c>
      <c r="F26" s="37">
        <f>+E26</f>
        <v>30</v>
      </c>
      <c r="G26" s="37" t="s">
        <v>16</v>
      </c>
      <c r="H26" s="37">
        <f>+C26</f>
        <v>36</v>
      </c>
      <c r="I26" s="38"/>
      <c r="J26" s="38"/>
      <c r="K26"/>
      <c r="L26"/>
    </row>
    <row r="27" spans="1:12" ht="16.5" thickBot="1" x14ac:dyDescent="0.35">
      <c r="A27" s="34" t="s">
        <v>18</v>
      </c>
      <c r="B27" s="39"/>
      <c r="C27" s="40">
        <f>+C25/C26</f>
        <v>1.9722222222222223</v>
      </c>
      <c r="D27" s="41"/>
      <c r="E27" s="40">
        <f>+E25/E26</f>
        <v>4.166666666666667</v>
      </c>
      <c r="F27" s="40">
        <f>+F25/F26</f>
        <v>2.3666666666666667</v>
      </c>
      <c r="G27" s="41"/>
      <c r="H27" s="40">
        <f>+H25/H26</f>
        <v>3.4722222222222223</v>
      </c>
      <c r="I27" s="38"/>
      <c r="J27" s="38"/>
      <c r="K27"/>
      <c r="L27"/>
    </row>
    <row r="28" spans="1:12" ht="16.5" thickBot="1" x14ac:dyDescent="0.35">
      <c r="A28" s="34" t="s">
        <v>19</v>
      </c>
      <c r="B28" s="42"/>
      <c r="C28" s="43"/>
      <c r="D28" s="44">
        <v>2</v>
      </c>
      <c r="E28" s="45"/>
      <c r="F28" s="46"/>
      <c r="G28" s="47">
        <v>6</v>
      </c>
      <c r="H28" s="48" t="s">
        <v>20</v>
      </c>
      <c r="K28"/>
      <c r="L28"/>
    </row>
    <row r="29" spans="1:12" x14ac:dyDescent="0.3">
      <c r="A29" s="34"/>
      <c r="B29" s="49"/>
      <c r="C29" s="38"/>
      <c r="G29" s="50"/>
      <c r="H29" s="38"/>
      <c r="K29"/>
      <c r="L29"/>
    </row>
    <row r="30" spans="1:12" x14ac:dyDescent="0.3">
      <c r="A30" s="32" t="s">
        <v>21</v>
      </c>
      <c r="B30" s="32" t="s">
        <v>22</v>
      </c>
      <c r="D30" s="50" t="s">
        <v>23</v>
      </c>
      <c r="E30" s="51">
        <f>+F30/1000</f>
        <v>16.495999999999999</v>
      </c>
      <c r="F30" s="104">
        <v>16496</v>
      </c>
      <c r="G30" s="1" t="s">
        <v>24</v>
      </c>
      <c r="H30" s="52">
        <v>0.5</v>
      </c>
      <c r="K30"/>
      <c r="L30"/>
    </row>
    <row r="31" spans="1:12" x14ac:dyDescent="0.3">
      <c r="A31" s="34"/>
      <c r="B31" s="34"/>
      <c r="C31" s="34"/>
      <c r="D31" s="53" t="s">
        <v>25</v>
      </c>
      <c r="E31" s="51">
        <f>+H30*E30</f>
        <v>8.2479999999999993</v>
      </c>
      <c r="F31"/>
      <c r="G31"/>
      <c r="H31" s="52"/>
      <c r="I31" s="38"/>
      <c r="J31" s="38"/>
      <c r="K31"/>
      <c r="L31"/>
    </row>
    <row r="32" spans="1:12" x14ac:dyDescent="0.3">
      <c r="D32" s="53" t="s">
        <v>26</v>
      </c>
      <c r="E32" s="54">
        <f>+E30-E31</f>
        <v>8.2479999999999993</v>
      </c>
      <c r="I32" s="38"/>
      <c r="J32" s="38"/>
      <c r="K32"/>
      <c r="L32"/>
    </row>
    <row r="33" spans="1:12" x14ac:dyDescent="0.3">
      <c r="E33" s="49" t="s">
        <v>27</v>
      </c>
      <c r="F33" s="49" t="s">
        <v>28</v>
      </c>
      <c r="G33" s="49" t="s">
        <v>28</v>
      </c>
      <c r="H33" s="49" t="s">
        <v>28</v>
      </c>
      <c r="I33" s="38"/>
      <c r="J33" s="38"/>
      <c r="K33"/>
      <c r="L33"/>
    </row>
    <row r="34" spans="1:12" x14ac:dyDescent="0.3">
      <c r="D34" s="50" t="s">
        <v>29</v>
      </c>
      <c r="E34" s="55">
        <f>+E32</f>
        <v>8.2479999999999993</v>
      </c>
      <c r="F34" s="55">
        <v>0</v>
      </c>
      <c r="G34" s="55">
        <v>0</v>
      </c>
      <c r="H34" s="55">
        <v>0</v>
      </c>
      <c r="K34"/>
      <c r="L34"/>
    </row>
    <row r="35" spans="1:12" x14ac:dyDescent="0.3">
      <c r="D35" s="50" t="s">
        <v>30</v>
      </c>
      <c r="E35" s="55">
        <f>+E34*1.2</f>
        <v>9.8975999999999988</v>
      </c>
      <c r="F35" s="55">
        <v>0</v>
      </c>
      <c r="G35" s="55">
        <v>0</v>
      </c>
      <c r="H35" s="55">
        <v>0</v>
      </c>
      <c r="K35"/>
      <c r="L35"/>
    </row>
    <row r="36" spans="1:12" ht="16.5" thickBot="1" x14ac:dyDescent="0.35">
      <c r="A36" s="34"/>
      <c r="G36" s="50"/>
      <c r="K36"/>
      <c r="L36"/>
    </row>
    <row r="37" spans="1:12" x14ac:dyDescent="0.3">
      <c r="A37" s="34"/>
      <c r="B37" s="49"/>
      <c r="C37" s="38"/>
      <c r="E37" s="4" t="s">
        <v>31</v>
      </c>
      <c r="F37" s="5" t="s">
        <v>32</v>
      </c>
      <c r="G37" s="5"/>
      <c r="H37" s="6"/>
      <c r="K37"/>
      <c r="L37"/>
    </row>
    <row r="38" spans="1:12" ht="16.5" thickBot="1" x14ac:dyDescent="0.35">
      <c r="A38" s="27" t="s">
        <v>33</v>
      </c>
      <c r="C38" s="56">
        <v>6</v>
      </c>
      <c r="D38" s="57" t="s">
        <v>34</v>
      </c>
      <c r="E38" s="58"/>
      <c r="F38" s="59" t="s">
        <v>35</v>
      </c>
      <c r="G38" s="59"/>
      <c r="H38" s="60"/>
      <c r="K38"/>
      <c r="L38"/>
    </row>
    <row r="39" spans="1:12" x14ac:dyDescent="0.3">
      <c r="A39" s="27"/>
      <c r="C39" s="49"/>
      <c r="D39" s="1" t="s">
        <v>36</v>
      </c>
      <c r="E39" s="34"/>
      <c r="F39" s="34"/>
      <c r="K39"/>
      <c r="L39"/>
    </row>
    <row r="40" spans="1:12" x14ac:dyDescent="0.3">
      <c r="A40" s="27" t="s">
        <v>37</v>
      </c>
      <c r="B40" s="2"/>
      <c r="C40" s="61">
        <f>+B48/F17</f>
        <v>40</v>
      </c>
      <c r="D40" s="31">
        <v>250</v>
      </c>
      <c r="F40" s="62" t="s">
        <v>38</v>
      </c>
      <c r="G40" s="61">
        <f>+C40/1000</f>
        <v>0.04</v>
      </c>
      <c r="H40" s="34"/>
      <c r="K40"/>
      <c r="L40"/>
    </row>
    <row r="41" spans="1:12" x14ac:dyDescent="0.3">
      <c r="A41" s="27" t="s">
        <v>39</v>
      </c>
      <c r="C41" s="42">
        <f>+C40+D40</f>
        <v>290</v>
      </c>
      <c r="F41" s="53" t="s">
        <v>40</v>
      </c>
      <c r="G41" s="56">
        <f>+C41</f>
        <v>290</v>
      </c>
      <c r="H41" s="34"/>
      <c r="K41"/>
      <c r="L41"/>
    </row>
    <row r="42" spans="1:12" x14ac:dyDescent="0.3">
      <c r="A42" s="27" t="s">
        <v>41</v>
      </c>
      <c r="C42" s="42">
        <f>+C41/C38</f>
        <v>48.333333333333336</v>
      </c>
      <c r="F42" s="53" t="s">
        <v>42</v>
      </c>
      <c r="G42" s="30"/>
      <c r="H42" s="34"/>
      <c r="K42"/>
      <c r="L42"/>
    </row>
    <row r="43" spans="1:12" x14ac:dyDescent="0.3">
      <c r="A43" s="27" t="s">
        <v>43</v>
      </c>
      <c r="C43" s="49">
        <f>+(C42*C38)*F17</f>
        <v>580</v>
      </c>
      <c r="H43" s="34"/>
      <c r="K43"/>
      <c r="L43"/>
    </row>
    <row r="44" spans="1:12" x14ac:dyDescent="0.3">
      <c r="A44" s="27"/>
      <c r="C44" s="63"/>
      <c r="H44" s="34"/>
      <c r="K44"/>
      <c r="L44"/>
    </row>
    <row r="45" spans="1:12" x14ac:dyDescent="0.3">
      <c r="A45" s="27"/>
      <c r="C45" s="49"/>
      <c r="E45" s="53" t="s">
        <v>106</v>
      </c>
      <c r="F45" s="53" t="s">
        <v>107</v>
      </c>
      <c r="G45" s="38"/>
      <c r="I45" s="34"/>
      <c r="J45" s="34"/>
      <c r="K45"/>
      <c r="L45"/>
    </row>
    <row r="46" spans="1:12" x14ac:dyDescent="0.3">
      <c r="A46" s="27" t="s">
        <v>44</v>
      </c>
      <c r="C46" s="32">
        <f>+C42*C38</f>
        <v>290</v>
      </c>
      <c r="F46" s="53"/>
      <c r="G46" s="38"/>
      <c r="H46" s="34"/>
    </row>
    <row r="47" spans="1:12" x14ac:dyDescent="0.3">
      <c r="A47" s="34"/>
      <c r="B47" s="34"/>
      <c r="C47" s="34"/>
      <c r="D47" s="34"/>
      <c r="E47" s="34"/>
      <c r="H47" s="34"/>
    </row>
    <row r="48" spans="1:12" x14ac:dyDescent="0.3">
      <c r="A48" s="27" t="s">
        <v>45</v>
      </c>
      <c r="B48" s="49">
        <v>80</v>
      </c>
      <c r="C48" s="49"/>
      <c r="D48" s="32" t="s">
        <v>46</v>
      </c>
      <c r="E48" s="32" t="s">
        <v>47</v>
      </c>
      <c r="F48" s="32" t="s">
        <v>48</v>
      </c>
      <c r="G48" s="32" t="s">
        <v>49</v>
      </c>
      <c r="H48" s="32" t="s">
        <v>50</v>
      </c>
    </row>
    <row r="49" spans="1:12" x14ac:dyDescent="0.3">
      <c r="A49" s="64" t="s">
        <v>51</v>
      </c>
      <c r="B49" s="65"/>
      <c r="C49" s="34"/>
      <c r="D49" s="49">
        <f>SUM(D50:D53)</f>
        <v>5</v>
      </c>
      <c r="E49" s="49">
        <v>1</v>
      </c>
      <c r="F49" s="49" t="s">
        <v>52</v>
      </c>
      <c r="G49" s="38">
        <f>185+145</f>
        <v>330</v>
      </c>
      <c r="H49" s="38">
        <f>+(D49*E49)*G49</f>
        <v>1650</v>
      </c>
    </row>
    <row r="50" spans="1:12" x14ac:dyDescent="0.3">
      <c r="A50" s="65" t="s">
        <v>53</v>
      </c>
      <c r="B50" s="66">
        <f>+(E34*C42)</f>
        <v>398.65333333333331</v>
      </c>
      <c r="C50" s="34"/>
      <c r="D50" s="49">
        <v>1</v>
      </c>
      <c r="E50" s="49">
        <v>1</v>
      </c>
      <c r="F50" s="49" t="s">
        <v>93</v>
      </c>
      <c r="G50" s="38">
        <v>255</v>
      </c>
      <c r="H50" s="38">
        <f t="shared" ref="H50:H51" si="0">+(D50*E50)*G50</f>
        <v>255</v>
      </c>
    </row>
    <row r="51" spans="1:12" x14ac:dyDescent="0.3">
      <c r="A51" s="65" t="s">
        <v>54</v>
      </c>
      <c r="B51" s="66">
        <f>+H61</f>
        <v>3705</v>
      </c>
      <c r="C51" s="34"/>
      <c r="D51" s="49">
        <v>4</v>
      </c>
      <c r="E51" s="49">
        <v>1</v>
      </c>
      <c r="F51" s="49" t="s">
        <v>102</v>
      </c>
      <c r="G51" s="38">
        <v>145</v>
      </c>
      <c r="H51" s="38">
        <f t="shared" si="0"/>
        <v>580</v>
      </c>
    </row>
    <row r="52" spans="1:12" x14ac:dyDescent="0.3">
      <c r="A52" s="65"/>
      <c r="B52" s="66"/>
      <c r="C52" s="34"/>
      <c r="D52" s="49">
        <v>0</v>
      </c>
      <c r="E52" s="49">
        <v>0</v>
      </c>
      <c r="F52" s="49" t="s">
        <v>94</v>
      </c>
      <c r="G52" s="38">
        <v>400</v>
      </c>
      <c r="H52" s="38">
        <f>+(D52*E52)*G52</f>
        <v>0</v>
      </c>
      <c r="J52" s="38"/>
    </row>
    <row r="53" spans="1:12" ht="16.5" x14ac:dyDescent="0.3">
      <c r="A53" s="65" t="s">
        <v>55</v>
      </c>
      <c r="B53" s="66">
        <f>100+100</f>
        <v>200</v>
      </c>
      <c r="C53" s="34"/>
      <c r="D53" s="49">
        <v>0</v>
      </c>
      <c r="E53" s="49">
        <v>0</v>
      </c>
      <c r="F53" s="49" t="s">
        <v>95</v>
      </c>
      <c r="G53" s="38">
        <v>145</v>
      </c>
      <c r="H53" s="38">
        <f>+(D53*E53)*G53</f>
        <v>0</v>
      </c>
      <c r="I53" s="68"/>
      <c r="J53" s="68"/>
    </row>
    <row r="54" spans="1:12" x14ac:dyDescent="0.3">
      <c r="A54" s="69" t="s">
        <v>56</v>
      </c>
      <c r="B54" s="66">
        <v>0</v>
      </c>
      <c r="C54" s="34"/>
      <c r="D54" s="49">
        <v>1</v>
      </c>
      <c r="E54" s="49">
        <v>1</v>
      </c>
      <c r="F54" s="49" t="s">
        <v>96</v>
      </c>
      <c r="G54" s="38">
        <v>120</v>
      </c>
      <c r="H54" s="38">
        <f>+(D54*E54)*G54</f>
        <v>120</v>
      </c>
      <c r="I54" s="67">
        <f>+(B72/100)*2</f>
        <v>121.70768</v>
      </c>
    </row>
    <row r="55" spans="1:12" x14ac:dyDescent="0.3">
      <c r="A55" s="69" t="s">
        <v>57</v>
      </c>
      <c r="B55" s="66">
        <v>0</v>
      </c>
      <c r="D55" s="49">
        <v>0</v>
      </c>
      <c r="E55" s="49">
        <v>0</v>
      </c>
      <c r="F55" s="49" t="s">
        <v>58</v>
      </c>
      <c r="G55" s="38">
        <v>80</v>
      </c>
      <c r="H55" s="38">
        <f>+(D55*E55)*G55</f>
        <v>0</v>
      </c>
      <c r="I55" s="67"/>
    </row>
    <row r="56" spans="1:12" x14ac:dyDescent="0.3">
      <c r="A56" s="69" t="s">
        <v>59</v>
      </c>
      <c r="B56" s="66">
        <v>100</v>
      </c>
      <c r="D56" s="49">
        <v>1</v>
      </c>
      <c r="E56" s="49">
        <f>+C48*1.1</f>
        <v>0</v>
      </c>
      <c r="F56" s="49" t="s">
        <v>60</v>
      </c>
      <c r="G56" s="38">
        <v>15</v>
      </c>
      <c r="H56" s="38">
        <f>+(D56*E56)*G56</f>
        <v>0</v>
      </c>
    </row>
    <row r="57" spans="1:12" x14ac:dyDescent="0.3">
      <c r="A57" s="69" t="s">
        <v>61</v>
      </c>
      <c r="B57" s="66">
        <v>0</v>
      </c>
      <c r="D57" s="49">
        <v>0</v>
      </c>
      <c r="E57" s="49">
        <v>0</v>
      </c>
      <c r="F57" s="49" t="s">
        <v>62</v>
      </c>
      <c r="G57" s="38">
        <f>+F81+D81</f>
        <v>1900</v>
      </c>
      <c r="H57" s="38">
        <f t="shared" ref="H50:H58" si="1">+(D57*E57)*G57</f>
        <v>0</v>
      </c>
      <c r="K57"/>
      <c r="L57"/>
    </row>
    <row r="58" spans="1:12" x14ac:dyDescent="0.3">
      <c r="A58" s="64" t="s">
        <v>63</v>
      </c>
      <c r="B58" s="70">
        <f>SUM(B50:B57)</f>
        <v>4403.6533333333336</v>
      </c>
      <c r="C58" s="34"/>
      <c r="D58" s="49">
        <v>2</v>
      </c>
      <c r="E58" s="49">
        <v>1</v>
      </c>
      <c r="F58" s="34" t="s">
        <v>64</v>
      </c>
      <c r="G58" s="38">
        <f>+F78</f>
        <v>550</v>
      </c>
      <c r="H58" s="38">
        <f t="shared" si="1"/>
        <v>1100</v>
      </c>
      <c r="K58"/>
      <c r="L58"/>
    </row>
    <row r="59" spans="1:12" x14ac:dyDescent="0.3">
      <c r="A59" s="71"/>
      <c r="B59" s="72"/>
      <c r="C59" s="34"/>
      <c r="D59" s="49"/>
      <c r="E59" s="49"/>
      <c r="F59" s="34"/>
      <c r="G59" s="34"/>
      <c r="H59" s="38">
        <f>+G59*E59</f>
        <v>0</v>
      </c>
      <c r="K59"/>
      <c r="L59"/>
    </row>
    <row r="60" spans="1:12" x14ac:dyDescent="0.3">
      <c r="A60" s="71"/>
      <c r="B60" s="40">
        <f>+B58/B48</f>
        <v>55.045666666666669</v>
      </c>
      <c r="C60" s="27" t="s">
        <v>65</v>
      </c>
      <c r="D60" s="34"/>
      <c r="E60" s="34"/>
      <c r="F60" s="34"/>
      <c r="G60" s="34"/>
      <c r="K60"/>
      <c r="L60"/>
    </row>
    <row r="61" spans="1:12" x14ac:dyDescent="0.3">
      <c r="D61" s="34"/>
      <c r="E61" s="34"/>
      <c r="F61" s="34"/>
      <c r="G61" s="62" t="s">
        <v>66</v>
      </c>
      <c r="H61" s="38">
        <f>SUM(H49:H60)</f>
        <v>3705</v>
      </c>
      <c r="K61"/>
      <c r="L61"/>
    </row>
    <row r="62" spans="1:12" x14ac:dyDescent="0.3">
      <c r="A62" s="27" t="s">
        <v>67</v>
      </c>
      <c r="B62" s="34"/>
      <c r="C62" s="34"/>
      <c r="E62" s="40"/>
      <c r="G62" s="2" t="s">
        <v>68</v>
      </c>
      <c r="H62" s="73">
        <v>1.4</v>
      </c>
      <c r="K62"/>
      <c r="L62"/>
    </row>
    <row r="63" spans="1:12" x14ac:dyDescent="0.3">
      <c r="A63" s="34"/>
      <c r="B63" s="27" t="s">
        <v>69</v>
      </c>
      <c r="C63" s="32" t="s">
        <v>70</v>
      </c>
      <c r="D63" s="34"/>
      <c r="E63" s="34"/>
      <c r="G63" s="1" t="s">
        <v>71</v>
      </c>
      <c r="H63" s="74">
        <v>1.75</v>
      </c>
      <c r="K63"/>
      <c r="L63"/>
    </row>
    <row r="64" spans="1:12" x14ac:dyDescent="0.3">
      <c r="A64" s="64" t="s">
        <v>72</v>
      </c>
      <c r="B64" s="65"/>
      <c r="C64" s="34"/>
      <c r="D64" s="34"/>
      <c r="E64" s="34"/>
      <c r="F64" s="34"/>
      <c r="G64" s="1" t="s">
        <v>71</v>
      </c>
      <c r="H64" s="74">
        <v>2</v>
      </c>
      <c r="K64"/>
      <c r="L64"/>
    </row>
    <row r="65" spans="1:12" x14ac:dyDescent="0.3">
      <c r="A65" s="65" t="s">
        <v>53</v>
      </c>
      <c r="B65" s="66">
        <f>+(E35*C42)</f>
        <v>478.38399999999996</v>
      </c>
      <c r="C65" s="67"/>
      <c r="F65" s="34"/>
      <c r="G65" s="2" t="s">
        <v>73</v>
      </c>
      <c r="H65" s="74">
        <v>2.5</v>
      </c>
      <c r="K65"/>
      <c r="L65"/>
    </row>
    <row r="66" spans="1:12" x14ac:dyDescent="0.3">
      <c r="A66" s="65" t="s">
        <v>54</v>
      </c>
      <c r="B66" s="66">
        <f>+H61*H62</f>
        <v>5187</v>
      </c>
      <c r="C66" s="67"/>
      <c r="K66"/>
      <c r="L66"/>
    </row>
    <row r="67" spans="1:12" x14ac:dyDescent="0.3">
      <c r="A67" s="65" t="str">
        <f>+A53</f>
        <v>Prueba de Color</v>
      </c>
      <c r="B67" s="66">
        <f>+B53*H62</f>
        <v>280</v>
      </c>
      <c r="C67" s="67"/>
      <c r="K67"/>
      <c r="L67"/>
    </row>
    <row r="68" spans="1:12" x14ac:dyDescent="0.3">
      <c r="A68" s="65" t="str">
        <f>+A54</f>
        <v>Diseño</v>
      </c>
      <c r="B68" s="66">
        <f>+B54*H62</f>
        <v>0</v>
      </c>
      <c r="C68" s="67"/>
      <c r="G68" s="75" t="s">
        <v>74</v>
      </c>
      <c r="H68" s="40">
        <f>+B60</f>
        <v>55.045666666666669</v>
      </c>
      <c r="I68" s="76">
        <f>+H68*B48</f>
        <v>4403.6533333333336</v>
      </c>
      <c r="K68"/>
      <c r="L68"/>
    </row>
    <row r="69" spans="1:12" x14ac:dyDescent="0.3">
      <c r="A69" s="65" t="str">
        <f>+A55</f>
        <v>Pasta</v>
      </c>
      <c r="B69" s="66">
        <f>+B55*H63</f>
        <v>0</v>
      </c>
      <c r="C69" s="67"/>
      <c r="G69" s="75" t="s">
        <v>75</v>
      </c>
      <c r="H69" s="40">
        <f>+C72</f>
        <v>76.067300000000003</v>
      </c>
      <c r="I69" s="76">
        <f>+H69*B48</f>
        <v>6085.384</v>
      </c>
      <c r="J69" s="77"/>
      <c r="K69"/>
      <c r="L69"/>
    </row>
    <row r="70" spans="1:12" x14ac:dyDescent="0.3">
      <c r="A70" s="65" t="str">
        <f>+A56</f>
        <v>Empaque</v>
      </c>
      <c r="B70" s="66">
        <f>+B56*H62</f>
        <v>140</v>
      </c>
      <c r="C70" s="78"/>
      <c r="G70" s="79" t="s">
        <v>76</v>
      </c>
      <c r="H70" s="79">
        <f>+H69-H68</f>
        <v>21.021633333333334</v>
      </c>
      <c r="I70" s="80">
        <f>+H70*B48</f>
        <v>1681.7306666666668</v>
      </c>
      <c r="J70" s="77"/>
      <c r="K70"/>
      <c r="L70"/>
    </row>
    <row r="71" spans="1:12" ht="16.5" thickBot="1" x14ac:dyDescent="0.35">
      <c r="A71" s="65" t="str">
        <f>+A57</f>
        <v>Mensajeria</v>
      </c>
      <c r="B71" s="66">
        <f>+B57*H62</f>
        <v>0</v>
      </c>
      <c r="C71" s="78"/>
      <c r="G71" s="81"/>
      <c r="H71" s="82"/>
      <c r="I71" s="83"/>
      <c r="J71" s="76"/>
      <c r="K71"/>
      <c r="L71"/>
    </row>
    <row r="72" spans="1:12" x14ac:dyDescent="0.3">
      <c r="A72" s="64" t="s">
        <v>63</v>
      </c>
      <c r="B72" s="70">
        <f>SUM(B64:B71)</f>
        <v>6085.384</v>
      </c>
      <c r="C72" s="84">
        <f>+B72/B48</f>
        <v>76.067300000000003</v>
      </c>
      <c r="D72" s="93"/>
      <c r="E72" s="94" t="s">
        <v>97</v>
      </c>
      <c r="F72" s="95"/>
      <c r="G72" s="85"/>
      <c r="H72" s="86" t="s">
        <v>77</v>
      </c>
      <c r="I72" s="87">
        <f>+(B72/100)*2.5</f>
        <v>152.13460000000001</v>
      </c>
    </row>
    <row r="73" spans="1:12" customFormat="1" thickBot="1" x14ac:dyDescent="0.3">
      <c r="D73" s="100">
        <f>+D72*B48</f>
        <v>0</v>
      </c>
      <c r="E73" s="101"/>
      <c r="F73" s="96" t="s">
        <v>98</v>
      </c>
    </row>
    <row r="74" spans="1:12" customFormat="1" ht="15" x14ac:dyDescent="0.25"/>
    <row r="75" spans="1:12" ht="17.25" thickBot="1" x14ac:dyDescent="0.35">
      <c r="A75" s="2" t="s">
        <v>78</v>
      </c>
      <c r="J75" s="68"/>
      <c r="K75" s="68"/>
      <c r="L75" s="68"/>
    </row>
    <row r="76" spans="1:12" ht="16.5" x14ac:dyDescent="0.3">
      <c r="A76" s="4" t="s">
        <v>79</v>
      </c>
      <c r="B76" s="5"/>
      <c r="C76" s="5"/>
      <c r="D76" s="5"/>
      <c r="E76" s="5"/>
      <c r="F76" s="5"/>
      <c r="G76" s="6"/>
      <c r="J76" s="68"/>
      <c r="K76" s="68"/>
      <c r="L76" s="68"/>
    </row>
    <row r="77" spans="1:12" ht="16.5" x14ac:dyDescent="0.3">
      <c r="A77" s="14">
        <f>+F16</f>
        <v>36</v>
      </c>
      <c r="B77" s="15">
        <f>+H16</f>
        <v>30</v>
      </c>
      <c r="C77" s="18" t="s">
        <v>80</v>
      </c>
      <c r="D77" s="97" t="s">
        <v>81</v>
      </c>
      <c r="E77" s="97" t="s">
        <v>82</v>
      </c>
      <c r="F77" s="18" t="s">
        <v>83</v>
      </c>
      <c r="G77" s="9"/>
      <c r="J77" s="68"/>
      <c r="K77" s="68"/>
      <c r="L77" s="68"/>
    </row>
    <row r="78" spans="1:12" ht="16.5" x14ac:dyDescent="0.3">
      <c r="A78" s="88">
        <f>0.71*0.5*C41</f>
        <v>102.94999999999999</v>
      </c>
      <c r="B78" s="20">
        <v>3.9</v>
      </c>
      <c r="C78" s="89">
        <f>+A78*B78</f>
        <v>401.50499999999994</v>
      </c>
      <c r="D78" s="20">
        <v>0</v>
      </c>
      <c r="E78" s="103">
        <f>+C78+D78</f>
        <v>401.50499999999994</v>
      </c>
      <c r="F78" s="102">
        <v>550</v>
      </c>
      <c r="G78" s="91" t="s">
        <v>84</v>
      </c>
      <c r="J78" s="68"/>
      <c r="K78" s="68"/>
      <c r="L78" s="68"/>
    </row>
    <row r="79" spans="1:12" ht="16.5" x14ac:dyDescent="0.3">
      <c r="A79" s="7"/>
      <c r="B79" s="18"/>
      <c r="C79" s="8"/>
      <c r="D79" s="15"/>
      <c r="E79" s="99"/>
      <c r="F79" s="8"/>
      <c r="G79" s="9"/>
      <c r="J79" s="68"/>
      <c r="K79" s="68"/>
      <c r="L79" s="68"/>
    </row>
    <row r="80" spans="1:12" ht="16.5" x14ac:dyDescent="0.3">
      <c r="A80" s="14">
        <f>+A77</f>
        <v>36</v>
      </c>
      <c r="B80" s="92">
        <f>+B77</f>
        <v>30</v>
      </c>
      <c r="C80" s="15"/>
      <c r="D80" s="20"/>
      <c r="E80" s="99"/>
      <c r="F80" s="18" t="s">
        <v>85</v>
      </c>
      <c r="G80" s="9"/>
      <c r="J80" s="68"/>
      <c r="K80" s="68"/>
      <c r="L80" s="68"/>
    </row>
    <row r="81" spans="1:12" ht="16.5" x14ac:dyDescent="0.3">
      <c r="A81" s="14">
        <f>0.7*0.475*C41</f>
        <v>96.424999999999983</v>
      </c>
      <c r="B81" s="20">
        <v>2.5</v>
      </c>
      <c r="C81" s="15">
        <f>+A81*B81</f>
        <v>241.06249999999994</v>
      </c>
      <c r="D81" s="20">
        <v>400</v>
      </c>
      <c r="E81" s="99">
        <f>+C81+D81</f>
        <v>641.0625</v>
      </c>
      <c r="F81" s="90">
        <v>1500</v>
      </c>
      <c r="G81" s="91" t="s">
        <v>84</v>
      </c>
      <c r="J81" s="68"/>
      <c r="K81" s="68"/>
      <c r="L81" s="68"/>
    </row>
    <row r="82" spans="1:12" ht="16.5" x14ac:dyDescent="0.3">
      <c r="A82" s="7"/>
      <c r="B82" s="8"/>
      <c r="C82" s="8"/>
      <c r="D82" s="8"/>
      <c r="E82" s="15"/>
      <c r="F82" s="20"/>
      <c r="G82" s="9"/>
      <c r="J82" s="68"/>
      <c r="K82" s="68"/>
      <c r="L82" s="68"/>
    </row>
    <row r="83" spans="1:12" ht="16.5" thickBot="1" x14ac:dyDescent="0.35">
      <c r="A83" s="58"/>
      <c r="B83" s="59"/>
      <c r="C83" s="59"/>
      <c r="D83" s="59"/>
      <c r="E83" s="59"/>
      <c r="F83" s="59"/>
      <c r="G83" s="60"/>
    </row>
  </sheetData>
  <mergeCells count="1">
    <mergeCell ref="D73:E73"/>
  </mergeCells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3"/>
  <sheetViews>
    <sheetView topLeftCell="A11" zoomScale="80" zoomScaleNormal="80" workbookViewId="0">
      <selection activeCell="C23" sqref="C23:F34"/>
    </sheetView>
  </sheetViews>
  <sheetFormatPr baseColWidth="10" defaultRowHeight="15.7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4.5703125" style="1" customWidth="1"/>
    <col min="8" max="8" width="10.42578125" style="1" customWidth="1"/>
    <col min="9" max="9" width="14.7109375" style="1" customWidth="1"/>
    <col min="10" max="10" width="11.42578125" style="1"/>
    <col min="11" max="11" width="15.85546875" style="1" customWidth="1"/>
    <col min="12" max="12" width="11.42578125" style="1"/>
    <col min="13" max="13" width="14.140625" customWidth="1"/>
    <col min="30" max="16384" width="11.42578125" style="1"/>
  </cols>
  <sheetData>
    <row r="1" spans="1:29" x14ac:dyDescent="0.3">
      <c r="K1"/>
      <c r="L1"/>
    </row>
    <row r="2" spans="1:29" x14ac:dyDescent="0.3">
      <c r="K2"/>
      <c r="L2"/>
    </row>
    <row r="3" spans="1:29" x14ac:dyDescent="0.3">
      <c r="K3"/>
      <c r="L3"/>
    </row>
    <row r="4" spans="1:29" x14ac:dyDescent="0.3">
      <c r="K4"/>
      <c r="L4"/>
    </row>
    <row r="5" spans="1:29" x14ac:dyDescent="0.3">
      <c r="A5" s="2"/>
      <c r="K5"/>
      <c r="L5"/>
    </row>
    <row r="6" spans="1:29" ht="18.75" x14ac:dyDescent="0.3">
      <c r="A6" s="3" t="s">
        <v>0</v>
      </c>
      <c r="E6" s="2" t="s">
        <v>1</v>
      </c>
      <c r="F6" s="1" t="s">
        <v>2</v>
      </c>
      <c r="K6"/>
      <c r="L6"/>
    </row>
    <row r="7" spans="1:29" x14ac:dyDescent="0.3">
      <c r="K7"/>
      <c r="L7"/>
    </row>
    <row r="8" spans="1:29" x14ac:dyDescent="0.3">
      <c r="K8"/>
      <c r="L8"/>
    </row>
    <row r="9" spans="1:29" s="2" customFormat="1" ht="15" x14ac:dyDescent="0.25">
      <c r="A9" s="2" t="s">
        <v>3</v>
      </c>
      <c r="C9" s="2" t="s">
        <v>99</v>
      </c>
      <c r="H9" s="2" t="s">
        <v>4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3">
      <c r="J10"/>
      <c r="K10"/>
      <c r="L10"/>
    </row>
    <row r="11" spans="1:29" ht="16.5" thickBot="1" x14ac:dyDescent="0.35">
      <c r="A11" s="2" t="s">
        <v>5</v>
      </c>
      <c r="C11" s="1" t="s">
        <v>86</v>
      </c>
      <c r="F11" s="2" t="s">
        <v>6</v>
      </c>
      <c r="J11"/>
      <c r="K11"/>
      <c r="L11"/>
    </row>
    <row r="12" spans="1:29" x14ac:dyDescent="0.3">
      <c r="A12" s="2"/>
      <c r="F12" s="4"/>
      <c r="G12" s="5"/>
      <c r="H12" s="6"/>
      <c r="J12"/>
      <c r="K12"/>
      <c r="L12"/>
    </row>
    <row r="13" spans="1:29" x14ac:dyDescent="0.3">
      <c r="A13" s="2" t="s">
        <v>7</v>
      </c>
      <c r="C13" s="1" t="s">
        <v>100</v>
      </c>
      <c r="F13" s="7"/>
      <c r="G13" s="8"/>
      <c r="H13" s="9"/>
      <c r="J13"/>
      <c r="K13"/>
      <c r="L13"/>
    </row>
    <row r="14" spans="1:29" x14ac:dyDescent="0.3">
      <c r="A14" s="2"/>
      <c r="F14" s="7"/>
      <c r="G14" s="8"/>
      <c r="H14" s="9"/>
      <c r="J14"/>
      <c r="K14"/>
      <c r="L14"/>
    </row>
    <row r="15" spans="1:29" x14ac:dyDescent="0.3">
      <c r="A15" s="2" t="s">
        <v>8</v>
      </c>
      <c r="C15" s="10" t="s">
        <v>103</v>
      </c>
      <c r="D15" s="11"/>
      <c r="E15" s="11"/>
      <c r="F15" s="12" t="s">
        <v>9</v>
      </c>
      <c r="G15" s="8"/>
      <c r="H15" s="9"/>
      <c r="J15"/>
      <c r="K15"/>
      <c r="L15"/>
    </row>
    <row r="16" spans="1:29" x14ac:dyDescent="0.3">
      <c r="C16" s="13" t="s">
        <v>88</v>
      </c>
      <c r="D16" s="11"/>
      <c r="E16" s="11"/>
      <c r="F16" s="14">
        <v>71</v>
      </c>
      <c r="G16" s="15" t="s">
        <v>10</v>
      </c>
      <c r="H16" s="16">
        <v>50</v>
      </c>
      <c r="J16"/>
      <c r="K16"/>
      <c r="L16"/>
    </row>
    <row r="17" spans="1:12" x14ac:dyDescent="0.3">
      <c r="C17" s="13" t="s">
        <v>109</v>
      </c>
      <c r="D17" s="11"/>
      <c r="E17" s="11"/>
      <c r="F17" s="17">
        <v>1</v>
      </c>
      <c r="G17" s="18" t="s">
        <v>11</v>
      </c>
      <c r="H17" s="9"/>
      <c r="J17"/>
      <c r="K17"/>
      <c r="L17"/>
    </row>
    <row r="18" spans="1:12" x14ac:dyDescent="0.3">
      <c r="C18" s="23" t="s">
        <v>101</v>
      </c>
      <c r="D18" s="11"/>
      <c r="E18" s="11"/>
      <c r="F18" s="19"/>
      <c r="G18" s="20"/>
      <c r="H18" s="21"/>
      <c r="I18" s="22"/>
      <c r="J18"/>
      <c r="K18"/>
      <c r="L18"/>
    </row>
    <row r="19" spans="1:12" x14ac:dyDescent="0.3">
      <c r="C19" s="23" t="s">
        <v>89</v>
      </c>
      <c r="D19" s="11"/>
      <c r="E19" s="11"/>
      <c r="F19" s="19"/>
      <c r="G19" s="20"/>
      <c r="H19" s="21"/>
      <c r="I19" s="22"/>
      <c r="J19"/>
      <c r="K19"/>
      <c r="L19"/>
    </row>
    <row r="20" spans="1:12" x14ac:dyDescent="0.3">
      <c r="C20" s="23" t="s">
        <v>90</v>
      </c>
      <c r="D20" s="11"/>
      <c r="E20" s="11"/>
      <c r="F20" s="14">
        <v>30</v>
      </c>
      <c r="G20" s="15" t="s">
        <v>10</v>
      </c>
      <c r="H20" s="16">
        <v>47</v>
      </c>
      <c r="J20"/>
      <c r="K20"/>
      <c r="L20"/>
    </row>
    <row r="21" spans="1:12" x14ac:dyDescent="0.3">
      <c r="C21" s="11"/>
      <c r="D21" s="11"/>
      <c r="E21" s="11"/>
      <c r="F21" s="17">
        <v>1</v>
      </c>
      <c r="G21" s="18" t="s">
        <v>12</v>
      </c>
      <c r="H21" s="9"/>
      <c r="J21"/>
      <c r="K21"/>
      <c r="L21"/>
    </row>
    <row r="22" spans="1:12" ht="16.5" thickBot="1" x14ac:dyDescent="0.35">
      <c r="C22" s="11"/>
      <c r="D22" s="11"/>
      <c r="E22" s="11"/>
      <c r="F22" s="24"/>
      <c r="G22" s="25"/>
      <c r="H22" s="26"/>
      <c r="K22"/>
      <c r="L22"/>
    </row>
    <row r="23" spans="1:12" x14ac:dyDescent="0.3">
      <c r="A23" s="27" t="s">
        <v>13</v>
      </c>
      <c r="C23" s="28" t="s">
        <v>91</v>
      </c>
      <c r="D23" s="2" t="s">
        <v>14</v>
      </c>
      <c r="E23" s="29" t="s">
        <v>15</v>
      </c>
      <c r="F23" s="1" t="s">
        <v>108</v>
      </c>
      <c r="K23"/>
      <c r="L23"/>
    </row>
    <row r="24" spans="1:12" x14ac:dyDescent="0.3">
      <c r="K24"/>
      <c r="L24"/>
    </row>
    <row r="25" spans="1:12" x14ac:dyDescent="0.3">
      <c r="A25" s="27" t="s">
        <v>92</v>
      </c>
      <c r="C25" s="30">
        <v>71</v>
      </c>
      <c r="D25" s="29" t="s">
        <v>16</v>
      </c>
      <c r="E25" s="31">
        <v>125</v>
      </c>
      <c r="F25" s="32">
        <f>+C25</f>
        <v>71</v>
      </c>
      <c r="G25" s="33" t="s">
        <v>16</v>
      </c>
      <c r="H25" s="33">
        <f>+E25</f>
        <v>125</v>
      </c>
      <c r="K25"/>
      <c r="L25"/>
    </row>
    <row r="26" spans="1:12" x14ac:dyDescent="0.3">
      <c r="A26" s="27" t="s">
        <v>17</v>
      </c>
      <c r="B26" s="34"/>
      <c r="C26" s="35">
        <f>+F16</f>
        <v>71</v>
      </c>
      <c r="D26" s="36" t="s">
        <v>16</v>
      </c>
      <c r="E26" s="35">
        <f>+H16</f>
        <v>50</v>
      </c>
      <c r="F26" s="37">
        <f>+E26</f>
        <v>50</v>
      </c>
      <c r="G26" s="37" t="s">
        <v>16</v>
      </c>
      <c r="H26" s="37">
        <f>+C26</f>
        <v>71</v>
      </c>
      <c r="I26" s="38"/>
      <c r="J26" s="38"/>
      <c r="K26"/>
      <c r="L26"/>
    </row>
    <row r="27" spans="1:12" ht="16.5" thickBot="1" x14ac:dyDescent="0.35">
      <c r="A27" s="34" t="s">
        <v>18</v>
      </c>
      <c r="B27" s="39"/>
      <c r="C27" s="40">
        <f>+C25/C26</f>
        <v>1</v>
      </c>
      <c r="D27" s="41"/>
      <c r="E27" s="40">
        <f>+E25/E26</f>
        <v>2.5</v>
      </c>
      <c r="F27" s="40">
        <f>+F25/F26</f>
        <v>1.42</v>
      </c>
      <c r="G27" s="41"/>
      <c r="H27" s="40">
        <f>+H25/H26</f>
        <v>1.7605633802816902</v>
      </c>
      <c r="I27" s="38"/>
      <c r="J27" s="38"/>
      <c r="K27"/>
      <c r="L27"/>
    </row>
    <row r="28" spans="1:12" ht="16.5" thickBot="1" x14ac:dyDescent="0.35">
      <c r="A28" s="34" t="s">
        <v>19</v>
      </c>
      <c r="B28" s="42"/>
      <c r="C28" s="43"/>
      <c r="D28" s="44">
        <v>2</v>
      </c>
      <c r="E28" s="45"/>
      <c r="F28" s="46"/>
      <c r="G28" s="47">
        <v>1</v>
      </c>
      <c r="H28" s="48" t="s">
        <v>20</v>
      </c>
      <c r="K28"/>
      <c r="L28"/>
    </row>
    <row r="29" spans="1:12" x14ac:dyDescent="0.3">
      <c r="A29" s="34"/>
      <c r="B29" s="49"/>
      <c r="C29" s="38"/>
      <c r="G29" s="50"/>
      <c r="H29" s="38"/>
      <c r="K29"/>
      <c r="L29"/>
    </row>
    <row r="30" spans="1:12" x14ac:dyDescent="0.3">
      <c r="A30" s="32" t="s">
        <v>21</v>
      </c>
      <c r="B30" s="32" t="s">
        <v>22</v>
      </c>
      <c r="D30" s="50" t="s">
        <v>23</v>
      </c>
      <c r="E30" s="51">
        <f>+F30/1000</f>
        <v>16.495999999999999</v>
      </c>
      <c r="F30" s="104">
        <v>16496</v>
      </c>
      <c r="G30" s="1" t="s">
        <v>24</v>
      </c>
      <c r="H30" s="52">
        <v>0.5</v>
      </c>
      <c r="K30"/>
      <c r="L30"/>
    </row>
    <row r="31" spans="1:12" x14ac:dyDescent="0.3">
      <c r="A31" s="34"/>
      <c r="B31" s="34"/>
      <c r="C31" s="34"/>
      <c r="D31" s="53" t="s">
        <v>25</v>
      </c>
      <c r="E31" s="51">
        <f>+H30*E30</f>
        <v>8.2479999999999993</v>
      </c>
      <c r="F31"/>
      <c r="G31"/>
      <c r="H31" s="52"/>
      <c r="I31" s="38"/>
      <c r="J31" s="38"/>
      <c r="K31"/>
      <c r="L31"/>
    </row>
    <row r="32" spans="1:12" x14ac:dyDescent="0.3">
      <c r="D32" s="53" t="s">
        <v>26</v>
      </c>
      <c r="E32" s="54">
        <f>+E30-E31</f>
        <v>8.2479999999999993</v>
      </c>
      <c r="I32" s="38"/>
      <c r="J32" s="38"/>
      <c r="K32"/>
      <c r="L32"/>
    </row>
    <row r="33" spans="1:12" x14ac:dyDescent="0.3">
      <c r="E33" s="49" t="s">
        <v>27</v>
      </c>
      <c r="F33" s="49" t="s">
        <v>28</v>
      </c>
      <c r="G33" s="49" t="s">
        <v>28</v>
      </c>
      <c r="H33" s="49" t="s">
        <v>28</v>
      </c>
      <c r="I33" s="38"/>
      <c r="J33" s="38"/>
      <c r="K33"/>
      <c r="L33"/>
    </row>
    <row r="34" spans="1:12" x14ac:dyDescent="0.3">
      <c r="D34" s="50" t="s">
        <v>29</v>
      </c>
      <c r="E34" s="55">
        <f>+E32</f>
        <v>8.2479999999999993</v>
      </c>
      <c r="F34" s="55">
        <v>0</v>
      </c>
      <c r="G34" s="55">
        <v>0</v>
      </c>
      <c r="H34" s="55">
        <v>0</v>
      </c>
      <c r="K34"/>
      <c r="L34"/>
    </row>
    <row r="35" spans="1:12" x14ac:dyDescent="0.3">
      <c r="D35" s="50" t="s">
        <v>30</v>
      </c>
      <c r="E35" s="55">
        <f>+E34*1.2</f>
        <v>9.8975999999999988</v>
      </c>
      <c r="F35" s="55">
        <v>0</v>
      </c>
      <c r="G35" s="55">
        <v>0</v>
      </c>
      <c r="H35" s="55">
        <v>0</v>
      </c>
      <c r="K35"/>
      <c r="L35"/>
    </row>
    <row r="36" spans="1:12" ht="16.5" thickBot="1" x14ac:dyDescent="0.35">
      <c r="A36" s="34"/>
      <c r="G36" s="50"/>
      <c r="K36"/>
      <c r="L36"/>
    </row>
    <row r="37" spans="1:12" x14ac:dyDescent="0.3">
      <c r="A37" s="34"/>
      <c r="B37" s="49"/>
      <c r="C37" s="38"/>
      <c r="E37" s="4" t="s">
        <v>31</v>
      </c>
      <c r="F37" s="5" t="s">
        <v>32</v>
      </c>
      <c r="G37" s="5"/>
      <c r="H37" s="6"/>
      <c r="K37"/>
      <c r="L37"/>
    </row>
    <row r="38" spans="1:12" ht="16.5" thickBot="1" x14ac:dyDescent="0.35">
      <c r="A38" s="27" t="s">
        <v>33</v>
      </c>
      <c r="C38" s="56">
        <v>2</v>
      </c>
      <c r="D38" s="57" t="s">
        <v>34</v>
      </c>
      <c r="E38" s="58"/>
      <c r="F38" s="59" t="s">
        <v>35</v>
      </c>
      <c r="G38" s="59"/>
      <c r="H38" s="60"/>
      <c r="K38"/>
      <c r="L38"/>
    </row>
    <row r="39" spans="1:12" x14ac:dyDescent="0.3">
      <c r="A39" s="27"/>
      <c r="C39" s="49"/>
      <c r="D39" s="1" t="s">
        <v>36</v>
      </c>
      <c r="E39" s="34"/>
      <c r="F39" s="34"/>
      <c r="K39"/>
      <c r="L39"/>
    </row>
    <row r="40" spans="1:12" x14ac:dyDescent="0.3">
      <c r="A40" s="27" t="s">
        <v>37</v>
      </c>
      <c r="B40" s="2"/>
      <c r="C40" s="61">
        <f>+B48/F17</f>
        <v>60</v>
      </c>
      <c r="D40" s="31">
        <v>250</v>
      </c>
      <c r="F40" s="62" t="s">
        <v>38</v>
      </c>
      <c r="G40" s="61">
        <f>+C40/1000</f>
        <v>0.06</v>
      </c>
      <c r="H40" s="34"/>
      <c r="K40"/>
      <c r="L40"/>
    </row>
    <row r="41" spans="1:12" x14ac:dyDescent="0.3">
      <c r="A41" s="27" t="s">
        <v>39</v>
      </c>
      <c r="C41" s="42">
        <f>+C40+D40</f>
        <v>310</v>
      </c>
      <c r="F41" s="53" t="s">
        <v>40</v>
      </c>
      <c r="G41" s="56">
        <f>+C41</f>
        <v>310</v>
      </c>
      <c r="H41" s="34"/>
      <c r="K41"/>
      <c r="L41"/>
    </row>
    <row r="42" spans="1:12" x14ac:dyDescent="0.3">
      <c r="A42" s="27" t="s">
        <v>41</v>
      </c>
      <c r="C42" s="42">
        <f>+C41/C38</f>
        <v>155</v>
      </c>
      <c r="F42" s="53" t="s">
        <v>42</v>
      </c>
      <c r="G42" s="30"/>
      <c r="H42" s="34"/>
      <c r="K42"/>
      <c r="L42"/>
    </row>
    <row r="43" spans="1:12" x14ac:dyDescent="0.3">
      <c r="A43" s="27" t="s">
        <v>43</v>
      </c>
      <c r="C43" s="49">
        <f>+(C42*C38)*F17</f>
        <v>310</v>
      </c>
      <c r="H43" s="34"/>
      <c r="K43"/>
      <c r="L43"/>
    </row>
    <row r="44" spans="1:12" x14ac:dyDescent="0.3">
      <c r="A44" s="27"/>
      <c r="C44" s="63"/>
      <c r="H44" s="34"/>
      <c r="K44"/>
      <c r="L44"/>
    </row>
    <row r="45" spans="1:12" x14ac:dyDescent="0.3">
      <c r="A45" s="27"/>
      <c r="C45" s="49"/>
      <c r="E45" s="53"/>
      <c r="F45" s="53"/>
      <c r="G45" s="38"/>
      <c r="I45" s="34"/>
      <c r="J45" s="34"/>
      <c r="K45"/>
      <c r="L45"/>
    </row>
    <row r="46" spans="1:12" x14ac:dyDescent="0.3">
      <c r="A46" s="27" t="s">
        <v>44</v>
      </c>
      <c r="C46" s="32">
        <f>+C42*C38</f>
        <v>310</v>
      </c>
      <c r="F46" s="53"/>
      <c r="G46" s="38"/>
      <c r="H46" s="34"/>
    </row>
    <row r="47" spans="1:12" x14ac:dyDescent="0.3">
      <c r="A47" s="34"/>
      <c r="B47" s="34"/>
      <c r="C47" s="34"/>
      <c r="D47" s="34"/>
      <c r="E47" s="34"/>
      <c r="H47" s="34"/>
    </row>
    <row r="48" spans="1:12" x14ac:dyDescent="0.3">
      <c r="A48" s="27" t="s">
        <v>45</v>
      </c>
      <c r="B48" s="49">
        <f>30+30</f>
        <v>60</v>
      </c>
      <c r="C48" s="49"/>
      <c r="D48" s="32" t="s">
        <v>46</v>
      </c>
      <c r="E48" s="32" t="s">
        <v>47</v>
      </c>
      <c r="F48" s="32" t="s">
        <v>48</v>
      </c>
      <c r="G48" s="32" t="s">
        <v>49</v>
      </c>
      <c r="H48" s="32" t="s">
        <v>50</v>
      </c>
    </row>
    <row r="49" spans="1:12" x14ac:dyDescent="0.3">
      <c r="A49" s="64" t="s">
        <v>51</v>
      </c>
      <c r="B49" s="65"/>
      <c r="C49" s="34"/>
      <c r="D49" s="49">
        <f>SUM(D50:D53)</f>
        <v>5</v>
      </c>
      <c r="E49" s="49">
        <v>1</v>
      </c>
      <c r="F49" s="49" t="s">
        <v>52</v>
      </c>
      <c r="G49" s="38">
        <f>185+145</f>
        <v>330</v>
      </c>
      <c r="H49" s="38">
        <f>+(D49*E49)*G49</f>
        <v>1650</v>
      </c>
    </row>
    <row r="50" spans="1:12" x14ac:dyDescent="0.3">
      <c r="A50" s="65" t="s">
        <v>53</v>
      </c>
      <c r="B50" s="66">
        <f>+(E34*C42)</f>
        <v>1278.4399999999998</v>
      </c>
      <c r="C50" s="34"/>
      <c r="D50" s="49">
        <v>1</v>
      </c>
      <c r="E50" s="49">
        <v>1</v>
      </c>
      <c r="F50" s="49" t="s">
        <v>93</v>
      </c>
      <c r="G50" s="38">
        <v>255</v>
      </c>
      <c r="H50" s="38">
        <f t="shared" ref="H50:H51" si="0">+(D50*E50)*G50</f>
        <v>255</v>
      </c>
    </row>
    <row r="51" spans="1:12" x14ac:dyDescent="0.3">
      <c r="A51" s="65" t="s">
        <v>54</v>
      </c>
      <c r="B51" s="66">
        <f>+H61</f>
        <v>3295</v>
      </c>
      <c r="C51" s="34"/>
      <c r="D51" s="49">
        <v>4</v>
      </c>
      <c r="E51" s="49">
        <v>1</v>
      </c>
      <c r="F51" s="49" t="s">
        <v>102</v>
      </c>
      <c r="G51" s="38">
        <v>145</v>
      </c>
      <c r="H51" s="38">
        <f t="shared" si="0"/>
        <v>580</v>
      </c>
    </row>
    <row r="52" spans="1:12" x14ac:dyDescent="0.3">
      <c r="A52" s="65"/>
      <c r="B52" s="66"/>
      <c r="C52" s="34"/>
      <c r="D52" s="49">
        <v>0</v>
      </c>
      <c r="E52" s="49">
        <v>0</v>
      </c>
      <c r="F52" s="49" t="s">
        <v>94</v>
      </c>
      <c r="G52" s="38">
        <v>400</v>
      </c>
      <c r="H52" s="38">
        <f>+(D52*E52)*G52</f>
        <v>0</v>
      </c>
      <c r="J52" s="38"/>
    </row>
    <row r="53" spans="1:12" ht="16.5" x14ac:dyDescent="0.3">
      <c r="A53" s="65" t="s">
        <v>55</v>
      </c>
      <c r="B53" s="66">
        <f>+((F16*H16)*0.14)*2</f>
        <v>994.00000000000011</v>
      </c>
      <c r="C53" s="34"/>
      <c r="D53" s="49">
        <v>0</v>
      </c>
      <c r="E53" s="49">
        <v>0</v>
      </c>
      <c r="F53" s="49" t="s">
        <v>95</v>
      </c>
      <c r="G53" s="38">
        <v>145</v>
      </c>
      <c r="H53" s="38">
        <f>+(D53*E53)*G53</f>
        <v>0</v>
      </c>
      <c r="I53" s="68"/>
      <c r="J53" s="68"/>
    </row>
    <row r="54" spans="1:12" x14ac:dyDescent="0.3">
      <c r="A54" s="69" t="s">
        <v>56</v>
      </c>
      <c r="B54" s="66">
        <v>0</v>
      </c>
      <c r="C54" s="34"/>
      <c r="D54" s="49">
        <v>1</v>
      </c>
      <c r="E54" s="49">
        <v>1</v>
      </c>
      <c r="F54" s="49" t="s">
        <v>96</v>
      </c>
      <c r="G54" s="38">
        <v>260</v>
      </c>
      <c r="H54" s="38">
        <f>+(D54*E54)*G54</f>
        <v>260</v>
      </c>
      <c r="I54" s="67">
        <f>+(B72/100)*2</f>
        <v>153.57455999999999</v>
      </c>
    </row>
    <row r="55" spans="1:12" x14ac:dyDescent="0.3">
      <c r="A55" s="69" t="s">
        <v>57</v>
      </c>
      <c r="B55" s="66">
        <v>0</v>
      </c>
      <c r="D55" s="49">
        <v>0</v>
      </c>
      <c r="E55" s="49">
        <v>0</v>
      </c>
      <c r="F55" s="49" t="s">
        <v>58</v>
      </c>
      <c r="G55" s="38">
        <v>80</v>
      </c>
      <c r="H55" s="38">
        <f>+(D55*E55)*G55</f>
        <v>0</v>
      </c>
      <c r="I55" s="67"/>
    </row>
    <row r="56" spans="1:12" x14ac:dyDescent="0.3">
      <c r="A56" s="69" t="s">
        <v>59</v>
      </c>
      <c r="B56" s="66">
        <v>100</v>
      </c>
      <c r="D56" s="49">
        <v>1</v>
      </c>
      <c r="E56" s="49">
        <f>+C48*1.1</f>
        <v>0</v>
      </c>
      <c r="F56" s="49" t="s">
        <v>60</v>
      </c>
      <c r="G56" s="38">
        <v>15</v>
      </c>
      <c r="H56" s="38">
        <f>+(D56*E56)*G56</f>
        <v>0</v>
      </c>
    </row>
    <row r="57" spans="1:12" x14ac:dyDescent="0.3">
      <c r="A57" s="69" t="s">
        <v>61</v>
      </c>
      <c r="B57" s="66">
        <v>0</v>
      </c>
      <c r="D57" s="49">
        <v>0</v>
      </c>
      <c r="E57" s="49">
        <v>0</v>
      </c>
      <c r="F57" s="49" t="s">
        <v>62</v>
      </c>
      <c r="G57" s="38">
        <f>+F81+D81</f>
        <v>1900</v>
      </c>
      <c r="H57" s="38">
        <f t="shared" ref="H50:H58" si="1">+(D57*E57)*G57</f>
        <v>0</v>
      </c>
      <c r="K57"/>
      <c r="L57"/>
    </row>
    <row r="58" spans="1:12" x14ac:dyDescent="0.3">
      <c r="A58" s="64" t="s">
        <v>63</v>
      </c>
      <c r="B58" s="70">
        <f>SUM(B50:B57)</f>
        <v>5667.44</v>
      </c>
      <c r="C58" s="34"/>
      <c r="D58" s="49">
        <v>1</v>
      </c>
      <c r="E58" s="49">
        <v>1</v>
      </c>
      <c r="F58" s="34" t="s">
        <v>64</v>
      </c>
      <c r="G58" s="38">
        <f>+F78</f>
        <v>550</v>
      </c>
      <c r="H58" s="38">
        <f t="shared" si="1"/>
        <v>550</v>
      </c>
      <c r="K58"/>
      <c r="L58"/>
    </row>
    <row r="59" spans="1:12" x14ac:dyDescent="0.3">
      <c r="A59" s="71"/>
      <c r="B59" s="72"/>
      <c r="C59" s="34"/>
      <c r="D59" s="49"/>
      <c r="E59" s="49"/>
      <c r="F59" s="34"/>
      <c r="G59" s="34"/>
      <c r="H59" s="38">
        <f>+G59*E59</f>
        <v>0</v>
      </c>
      <c r="K59"/>
      <c r="L59"/>
    </row>
    <row r="60" spans="1:12" x14ac:dyDescent="0.3">
      <c r="A60" s="71"/>
      <c r="B60" s="40">
        <f>+B58/B48</f>
        <v>94.457333333333324</v>
      </c>
      <c r="C60" s="27" t="s">
        <v>65</v>
      </c>
      <c r="D60" s="34"/>
      <c r="E60" s="34"/>
      <c r="F60" s="34"/>
      <c r="G60" s="34"/>
      <c r="K60"/>
      <c r="L60"/>
    </row>
    <row r="61" spans="1:12" x14ac:dyDescent="0.3">
      <c r="D61" s="34"/>
      <c r="E61" s="34"/>
      <c r="F61" s="34"/>
      <c r="G61" s="62" t="s">
        <v>66</v>
      </c>
      <c r="H61" s="38">
        <f>SUM(H49:H60)</f>
        <v>3295</v>
      </c>
      <c r="K61"/>
      <c r="L61"/>
    </row>
    <row r="62" spans="1:12" x14ac:dyDescent="0.3">
      <c r="A62" s="27" t="s">
        <v>67</v>
      </c>
      <c r="B62" s="34"/>
      <c r="C62" s="34"/>
      <c r="E62" s="40"/>
      <c r="G62" s="2" t="s">
        <v>68</v>
      </c>
      <c r="H62" s="73">
        <v>1.4</v>
      </c>
      <c r="K62"/>
      <c r="L62"/>
    </row>
    <row r="63" spans="1:12" x14ac:dyDescent="0.3">
      <c r="A63" s="34"/>
      <c r="B63" s="27" t="s">
        <v>69</v>
      </c>
      <c r="C63" s="32" t="s">
        <v>70</v>
      </c>
      <c r="D63" s="34"/>
      <c r="E63" s="34"/>
      <c r="G63" s="1" t="s">
        <v>71</v>
      </c>
      <c r="H63" s="74">
        <v>1.75</v>
      </c>
      <c r="K63"/>
      <c r="L63"/>
    </row>
    <row r="64" spans="1:12" x14ac:dyDescent="0.3">
      <c r="A64" s="64" t="s">
        <v>72</v>
      </c>
      <c r="B64" s="65"/>
      <c r="C64" s="34"/>
      <c r="D64" s="34"/>
      <c r="E64" s="34"/>
      <c r="F64" s="34"/>
      <c r="G64" s="1" t="s">
        <v>71</v>
      </c>
      <c r="H64" s="74">
        <v>2</v>
      </c>
      <c r="K64"/>
      <c r="L64"/>
    </row>
    <row r="65" spans="1:12" x14ac:dyDescent="0.3">
      <c r="A65" s="65" t="s">
        <v>53</v>
      </c>
      <c r="B65" s="66">
        <f>+(E35*C42)</f>
        <v>1534.1279999999999</v>
      </c>
      <c r="C65" s="67"/>
      <c r="F65" s="34"/>
      <c r="G65" s="2" t="s">
        <v>73</v>
      </c>
      <c r="H65" s="74">
        <v>2.5</v>
      </c>
      <c r="K65"/>
      <c r="L65"/>
    </row>
    <row r="66" spans="1:12" x14ac:dyDescent="0.3">
      <c r="A66" s="65" t="s">
        <v>54</v>
      </c>
      <c r="B66" s="66">
        <f>+H61*H62</f>
        <v>4613</v>
      </c>
      <c r="C66" s="67"/>
      <c r="K66"/>
      <c r="L66"/>
    </row>
    <row r="67" spans="1:12" x14ac:dyDescent="0.3">
      <c r="A67" s="65" t="str">
        <f>+A53</f>
        <v>Prueba de Color</v>
      </c>
      <c r="B67" s="66">
        <f>+B53*H62</f>
        <v>1391.6000000000001</v>
      </c>
      <c r="C67" s="67"/>
      <c r="K67"/>
      <c r="L67"/>
    </row>
    <row r="68" spans="1:12" x14ac:dyDescent="0.3">
      <c r="A68" s="65" t="str">
        <f>+A54</f>
        <v>Diseño</v>
      </c>
      <c r="B68" s="66">
        <f>+B54*H62</f>
        <v>0</v>
      </c>
      <c r="C68" s="67"/>
      <c r="G68" s="75" t="s">
        <v>74</v>
      </c>
      <c r="H68" s="40">
        <f>+B60</f>
        <v>94.457333333333324</v>
      </c>
      <c r="I68" s="76">
        <f>+H68*B48</f>
        <v>5667.44</v>
      </c>
      <c r="K68"/>
      <c r="L68"/>
    </row>
    <row r="69" spans="1:12" x14ac:dyDescent="0.3">
      <c r="A69" s="65" t="str">
        <f>+A55</f>
        <v>Pasta</v>
      </c>
      <c r="B69" s="66">
        <f>+B55*H63</f>
        <v>0</v>
      </c>
      <c r="C69" s="67"/>
      <c r="G69" s="75" t="s">
        <v>75</v>
      </c>
      <c r="H69" s="40">
        <f>+C72</f>
        <v>127.97880000000001</v>
      </c>
      <c r="I69" s="76">
        <f>+H69*B48</f>
        <v>7678.7280000000001</v>
      </c>
      <c r="J69" s="77"/>
      <c r="K69"/>
      <c r="L69"/>
    </row>
    <row r="70" spans="1:12" x14ac:dyDescent="0.3">
      <c r="A70" s="65" t="str">
        <f>+A56</f>
        <v>Empaque</v>
      </c>
      <c r="B70" s="66">
        <f>+B56*H62</f>
        <v>140</v>
      </c>
      <c r="C70" s="78"/>
      <c r="G70" s="79" t="s">
        <v>76</v>
      </c>
      <c r="H70" s="79">
        <f>+H69-H68</f>
        <v>33.521466666666683</v>
      </c>
      <c r="I70" s="80">
        <f>+H70*B48</f>
        <v>2011.2880000000009</v>
      </c>
      <c r="J70" s="77"/>
      <c r="K70"/>
      <c r="L70"/>
    </row>
    <row r="71" spans="1:12" ht="16.5" thickBot="1" x14ac:dyDescent="0.35">
      <c r="A71" s="65" t="str">
        <f>+A57</f>
        <v>Mensajeria</v>
      </c>
      <c r="B71" s="66">
        <f>+B57*H62</f>
        <v>0</v>
      </c>
      <c r="C71" s="78"/>
      <c r="G71" s="81"/>
      <c r="H71" s="82"/>
      <c r="I71" s="83"/>
      <c r="J71" s="76"/>
      <c r="K71"/>
      <c r="L71"/>
    </row>
    <row r="72" spans="1:12" x14ac:dyDescent="0.3">
      <c r="A72" s="64" t="s">
        <v>63</v>
      </c>
      <c r="B72" s="70">
        <f>SUM(B64:B71)</f>
        <v>7678.7280000000001</v>
      </c>
      <c r="C72" s="84">
        <f>+B72/B48</f>
        <v>127.97880000000001</v>
      </c>
      <c r="D72" s="93"/>
      <c r="E72" s="94" t="s">
        <v>97</v>
      </c>
      <c r="F72" s="95"/>
      <c r="G72" s="85"/>
      <c r="H72" s="86" t="s">
        <v>77</v>
      </c>
      <c r="I72" s="87">
        <f>+(B72/100)*2.5</f>
        <v>191.9682</v>
      </c>
    </row>
    <row r="73" spans="1:12" customFormat="1" thickBot="1" x14ac:dyDescent="0.3">
      <c r="D73" s="100">
        <f>+D72*B48</f>
        <v>0</v>
      </c>
      <c r="E73" s="101"/>
      <c r="F73" s="96" t="s">
        <v>98</v>
      </c>
    </row>
    <row r="74" spans="1:12" customFormat="1" ht="15" x14ac:dyDescent="0.25"/>
    <row r="75" spans="1:12" ht="17.25" thickBot="1" x14ac:dyDescent="0.35">
      <c r="A75" s="2" t="s">
        <v>78</v>
      </c>
      <c r="J75" s="68"/>
      <c r="K75" s="68"/>
      <c r="L75" s="68"/>
    </row>
    <row r="76" spans="1:12" ht="16.5" x14ac:dyDescent="0.3">
      <c r="A76" s="4" t="s">
        <v>79</v>
      </c>
      <c r="B76" s="5"/>
      <c r="C76" s="5"/>
      <c r="D76" s="5"/>
      <c r="E76" s="5"/>
      <c r="F76" s="5"/>
      <c r="G76" s="6"/>
      <c r="J76" s="68"/>
      <c r="K76" s="68"/>
      <c r="L76" s="68"/>
    </row>
    <row r="77" spans="1:12" ht="16.5" x14ac:dyDescent="0.3">
      <c r="A77" s="14">
        <f>+F16</f>
        <v>71</v>
      </c>
      <c r="B77" s="15">
        <f>+H16</f>
        <v>50</v>
      </c>
      <c r="C77" s="18" t="s">
        <v>80</v>
      </c>
      <c r="D77" s="97" t="s">
        <v>81</v>
      </c>
      <c r="E77" s="97" t="s">
        <v>82</v>
      </c>
      <c r="F77" s="18" t="s">
        <v>83</v>
      </c>
      <c r="G77" s="9"/>
      <c r="J77" s="68"/>
      <c r="K77" s="68"/>
      <c r="L77" s="68"/>
    </row>
    <row r="78" spans="1:12" ht="16.5" x14ac:dyDescent="0.3">
      <c r="A78" s="88">
        <f>0.71*0.5*C41</f>
        <v>110.05</v>
      </c>
      <c r="B78" s="20">
        <v>3.9</v>
      </c>
      <c r="C78" s="89">
        <f>+A78*B78</f>
        <v>429.19499999999999</v>
      </c>
      <c r="D78" s="20">
        <v>0</v>
      </c>
      <c r="E78" s="103">
        <f>+C78+D78</f>
        <v>429.19499999999999</v>
      </c>
      <c r="F78" s="102">
        <v>550</v>
      </c>
      <c r="G78" s="91" t="s">
        <v>84</v>
      </c>
      <c r="J78" s="68"/>
      <c r="K78" s="68"/>
      <c r="L78" s="68"/>
    </row>
    <row r="79" spans="1:12" ht="16.5" x14ac:dyDescent="0.3">
      <c r="A79" s="7"/>
      <c r="B79" s="18"/>
      <c r="C79" s="8"/>
      <c r="D79" s="15"/>
      <c r="E79" s="99"/>
      <c r="F79" s="8"/>
      <c r="G79" s="9"/>
      <c r="J79" s="68"/>
      <c r="K79" s="68"/>
      <c r="L79" s="68"/>
    </row>
    <row r="80" spans="1:12" ht="16.5" x14ac:dyDescent="0.3">
      <c r="A80" s="14">
        <f>+A77</f>
        <v>71</v>
      </c>
      <c r="B80" s="92">
        <f>+B77</f>
        <v>50</v>
      </c>
      <c r="C80" s="15"/>
      <c r="D80" s="20"/>
      <c r="E80" s="99"/>
      <c r="F80" s="18" t="s">
        <v>85</v>
      </c>
      <c r="G80" s="9"/>
      <c r="J80" s="68"/>
      <c r="K80" s="68"/>
      <c r="L80" s="68"/>
    </row>
    <row r="81" spans="1:12" ht="16.5" x14ac:dyDescent="0.3">
      <c r="A81" s="14">
        <f>0.7*0.475*C41</f>
        <v>103.07499999999999</v>
      </c>
      <c r="B81" s="20">
        <v>2.5</v>
      </c>
      <c r="C81" s="15">
        <f>+A81*B81</f>
        <v>257.6875</v>
      </c>
      <c r="D81" s="20">
        <v>400</v>
      </c>
      <c r="E81" s="99">
        <f>+C81+D81</f>
        <v>657.6875</v>
      </c>
      <c r="F81" s="90">
        <v>1500</v>
      </c>
      <c r="G81" s="91" t="s">
        <v>84</v>
      </c>
      <c r="J81" s="68"/>
      <c r="K81" s="68"/>
      <c r="L81" s="68"/>
    </row>
    <row r="82" spans="1:12" ht="16.5" x14ac:dyDescent="0.3">
      <c r="A82" s="7"/>
      <c r="B82" s="8"/>
      <c r="C82" s="8"/>
      <c r="D82" s="8"/>
      <c r="E82" s="15"/>
      <c r="F82" s="20"/>
      <c r="G82" s="9"/>
      <c r="J82" s="68"/>
      <c r="K82" s="68"/>
      <c r="L82" s="68"/>
    </row>
    <row r="83" spans="1:12" ht="16.5" thickBot="1" x14ac:dyDescent="0.35">
      <c r="A83" s="58"/>
      <c r="B83" s="59"/>
      <c r="C83" s="59"/>
      <c r="D83" s="59"/>
      <c r="E83" s="59"/>
      <c r="F83" s="59"/>
      <c r="G83" s="60"/>
    </row>
  </sheetData>
  <mergeCells count="1">
    <mergeCell ref="D73:E73"/>
  </mergeCells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3"/>
  <sheetViews>
    <sheetView topLeftCell="A15" zoomScale="80" zoomScaleNormal="80" workbookViewId="0">
      <selection activeCell="F23" sqref="C23:F30"/>
    </sheetView>
  </sheetViews>
  <sheetFormatPr baseColWidth="10" defaultRowHeight="15.7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4.5703125" style="1" customWidth="1"/>
    <col min="8" max="8" width="10.42578125" style="1" customWidth="1"/>
    <col min="9" max="9" width="14.7109375" style="1" customWidth="1"/>
    <col min="10" max="10" width="11.42578125" style="1"/>
    <col min="11" max="11" width="15.85546875" style="1" customWidth="1"/>
    <col min="12" max="12" width="11.42578125" style="1"/>
    <col min="13" max="13" width="14.140625" customWidth="1"/>
    <col min="30" max="16384" width="11.42578125" style="1"/>
  </cols>
  <sheetData>
    <row r="1" spans="1:29" x14ac:dyDescent="0.3">
      <c r="K1"/>
      <c r="L1"/>
    </row>
    <row r="2" spans="1:29" x14ac:dyDescent="0.3">
      <c r="K2"/>
      <c r="L2"/>
    </row>
    <row r="3" spans="1:29" x14ac:dyDescent="0.3">
      <c r="K3"/>
      <c r="L3"/>
    </row>
    <row r="4" spans="1:29" x14ac:dyDescent="0.3">
      <c r="K4"/>
      <c r="L4"/>
    </row>
    <row r="5" spans="1:29" x14ac:dyDescent="0.3">
      <c r="A5" s="2"/>
      <c r="K5"/>
      <c r="L5"/>
    </row>
    <row r="6" spans="1:29" ht="18.75" x14ac:dyDescent="0.3">
      <c r="A6" s="3" t="s">
        <v>0</v>
      </c>
      <c r="E6" s="2" t="s">
        <v>1</v>
      </c>
      <c r="F6" s="1" t="s">
        <v>2</v>
      </c>
      <c r="K6"/>
      <c r="L6"/>
    </row>
    <row r="7" spans="1:29" x14ac:dyDescent="0.3">
      <c r="K7"/>
      <c r="L7"/>
    </row>
    <row r="8" spans="1:29" x14ac:dyDescent="0.3">
      <c r="K8"/>
      <c r="L8"/>
    </row>
    <row r="9" spans="1:29" s="2" customFormat="1" ht="15" x14ac:dyDescent="0.25">
      <c r="A9" s="2" t="s">
        <v>3</v>
      </c>
      <c r="C9" s="2" t="s">
        <v>99</v>
      </c>
      <c r="H9" s="2" t="s">
        <v>4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3">
      <c r="J10"/>
      <c r="K10"/>
      <c r="L10"/>
    </row>
    <row r="11" spans="1:29" ht="16.5" thickBot="1" x14ac:dyDescent="0.35">
      <c r="A11" s="2" t="s">
        <v>5</v>
      </c>
      <c r="C11" s="1" t="s">
        <v>86</v>
      </c>
      <c r="F11" s="2" t="s">
        <v>6</v>
      </c>
      <c r="J11"/>
      <c r="K11"/>
      <c r="L11"/>
    </row>
    <row r="12" spans="1:29" x14ac:dyDescent="0.3">
      <c r="A12" s="2"/>
      <c r="F12" s="4"/>
      <c r="G12" s="5"/>
      <c r="H12" s="6"/>
      <c r="J12"/>
      <c r="K12"/>
      <c r="L12"/>
    </row>
    <row r="13" spans="1:29" x14ac:dyDescent="0.3">
      <c r="A13" s="2" t="s">
        <v>7</v>
      </c>
      <c r="C13" s="1" t="s">
        <v>100</v>
      </c>
      <c r="F13" s="7"/>
      <c r="G13" s="8"/>
      <c r="H13" s="9"/>
      <c r="J13"/>
      <c r="K13"/>
      <c r="L13"/>
    </row>
    <row r="14" spans="1:29" x14ac:dyDescent="0.3">
      <c r="A14" s="2"/>
      <c r="F14" s="7"/>
      <c r="G14" s="8"/>
      <c r="H14" s="9"/>
      <c r="J14"/>
      <c r="K14"/>
      <c r="L14"/>
    </row>
    <row r="15" spans="1:29" x14ac:dyDescent="0.3">
      <c r="A15" s="2" t="s">
        <v>8</v>
      </c>
      <c r="C15" s="10" t="s">
        <v>87</v>
      </c>
      <c r="D15" s="11"/>
      <c r="E15" s="11"/>
      <c r="F15" s="12" t="s">
        <v>9</v>
      </c>
      <c r="G15" s="8"/>
      <c r="H15" s="9"/>
      <c r="J15"/>
      <c r="K15"/>
      <c r="L15"/>
    </row>
    <row r="16" spans="1:29" x14ac:dyDescent="0.3">
      <c r="C16" s="13" t="s">
        <v>88</v>
      </c>
      <c r="D16" s="11"/>
      <c r="E16" s="11"/>
      <c r="F16" s="14">
        <v>71</v>
      </c>
      <c r="G16" s="15" t="s">
        <v>10</v>
      </c>
      <c r="H16" s="16">
        <v>50</v>
      </c>
      <c r="J16"/>
      <c r="K16"/>
      <c r="L16"/>
    </row>
    <row r="17" spans="1:12" x14ac:dyDescent="0.3">
      <c r="C17" s="13" t="s">
        <v>109</v>
      </c>
      <c r="D17" s="11"/>
      <c r="E17" s="11"/>
      <c r="F17" s="17">
        <v>1</v>
      </c>
      <c r="G17" s="18" t="s">
        <v>11</v>
      </c>
      <c r="H17" s="9"/>
      <c r="J17"/>
      <c r="K17"/>
      <c r="L17"/>
    </row>
    <row r="18" spans="1:12" x14ac:dyDescent="0.3">
      <c r="C18" s="23" t="s">
        <v>101</v>
      </c>
      <c r="D18" s="11"/>
      <c r="E18" s="11"/>
      <c r="F18" s="19"/>
      <c r="G18" s="20"/>
      <c r="H18" s="21"/>
      <c r="I18" s="22"/>
      <c r="J18"/>
      <c r="K18"/>
      <c r="L18"/>
    </row>
    <row r="19" spans="1:12" x14ac:dyDescent="0.3">
      <c r="C19" s="23" t="s">
        <v>89</v>
      </c>
      <c r="D19" s="11"/>
      <c r="E19" s="11"/>
      <c r="F19" s="19"/>
      <c r="G19" s="20"/>
      <c r="H19" s="21"/>
      <c r="I19" s="22"/>
      <c r="J19"/>
      <c r="K19"/>
      <c r="L19"/>
    </row>
    <row r="20" spans="1:12" x14ac:dyDescent="0.3">
      <c r="C20" s="23" t="s">
        <v>90</v>
      </c>
      <c r="D20" s="11"/>
      <c r="E20" s="11"/>
      <c r="F20" s="14">
        <v>30</v>
      </c>
      <c r="G20" s="15" t="s">
        <v>10</v>
      </c>
      <c r="H20" s="16">
        <v>47</v>
      </c>
      <c r="J20"/>
      <c r="K20"/>
      <c r="L20"/>
    </row>
    <row r="21" spans="1:12" x14ac:dyDescent="0.3">
      <c r="C21" s="11"/>
      <c r="D21" s="11"/>
      <c r="E21" s="11"/>
      <c r="F21" s="17">
        <v>1</v>
      </c>
      <c r="G21" s="18" t="s">
        <v>12</v>
      </c>
      <c r="H21" s="9"/>
      <c r="J21"/>
      <c r="K21"/>
      <c r="L21"/>
    </row>
    <row r="22" spans="1:12" ht="16.5" thickBot="1" x14ac:dyDescent="0.35">
      <c r="C22" s="11"/>
      <c r="D22" s="11"/>
      <c r="E22" s="11"/>
      <c r="F22" s="24"/>
      <c r="G22" s="25"/>
      <c r="H22" s="26"/>
      <c r="K22"/>
      <c r="L22"/>
    </row>
    <row r="23" spans="1:12" x14ac:dyDescent="0.3">
      <c r="A23" s="27" t="s">
        <v>13</v>
      </c>
      <c r="C23" s="28" t="s">
        <v>91</v>
      </c>
      <c r="D23" s="2" t="s">
        <v>14</v>
      </c>
      <c r="E23" s="29" t="s">
        <v>15</v>
      </c>
      <c r="F23" s="1" t="s">
        <v>108</v>
      </c>
      <c r="K23"/>
      <c r="L23"/>
    </row>
    <row r="24" spans="1:12" x14ac:dyDescent="0.3">
      <c r="K24"/>
      <c r="L24"/>
    </row>
    <row r="25" spans="1:12" x14ac:dyDescent="0.3">
      <c r="A25" s="27" t="s">
        <v>92</v>
      </c>
      <c r="C25" s="30">
        <v>71</v>
      </c>
      <c r="D25" s="29" t="s">
        <v>16</v>
      </c>
      <c r="E25" s="31">
        <v>125</v>
      </c>
      <c r="F25" s="32">
        <f>+C25</f>
        <v>71</v>
      </c>
      <c r="G25" s="33" t="s">
        <v>16</v>
      </c>
      <c r="H25" s="33">
        <f>+E25</f>
        <v>125</v>
      </c>
      <c r="K25"/>
      <c r="L25"/>
    </row>
    <row r="26" spans="1:12" x14ac:dyDescent="0.3">
      <c r="A26" s="27" t="s">
        <v>17</v>
      </c>
      <c r="B26" s="34"/>
      <c r="C26" s="35">
        <f>+F16</f>
        <v>71</v>
      </c>
      <c r="D26" s="36" t="s">
        <v>16</v>
      </c>
      <c r="E26" s="35">
        <f>+H16</f>
        <v>50</v>
      </c>
      <c r="F26" s="37">
        <f>+E26</f>
        <v>50</v>
      </c>
      <c r="G26" s="37" t="s">
        <v>16</v>
      </c>
      <c r="H26" s="37">
        <f>+C26</f>
        <v>71</v>
      </c>
      <c r="I26" s="38"/>
      <c r="J26" s="38"/>
      <c r="K26"/>
      <c r="L26"/>
    </row>
    <row r="27" spans="1:12" ht="16.5" thickBot="1" x14ac:dyDescent="0.35">
      <c r="A27" s="34" t="s">
        <v>18</v>
      </c>
      <c r="B27" s="39"/>
      <c r="C27" s="40">
        <f>+C25/C26</f>
        <v>1</v>
      </c>
      <c r="D27" s="41"/>
      <c r="E27" s="40">
        <f>+E25/E26</f>
        <v>2.5</v>
      </c>
      <c r="F27" s="40">
        <f>+F25/F26</f>
        <v>1.42</v>
      </c>
      <c r="G27" s="41"/>
      <c r="H27" s="40">
        <f>+H25/H26</f>
        <v>1.7605633802816902</v>
      </c>
      <c r="I27" s="38"/>
      <c r="J27" s="38"/>
      <c r="K27"/>
      <c r="L27"/>
    </row>
    <row r="28" spans="1:12" ht="16.5" thickBot="1" x14ac:dyDescent="0.35">
      <c r="A28" s="34" t="s">
        <v>19</v>
      </c>
      <c r="B28" s="42"/>
      <c r="C28" s="43"/>
      <c r="D28" s="44">
        <v>2</v>
      </c>
      <c r="E28" s="45"/>
      <c r="F28" s="46"/>
      <c r="G28" s="47">
        <v>1</v>
      </c>
      <c r="H28" s="48" t="s">
        <v>20</v>
      </c>
      <c r="K28"/>
      <c r="L28"/>
    </row>
    <row r="29" spans="1:12" x14ac:dyDescent="0.3">
      <c r="A29" s="34"/>
      <c r="B29" s="49"/>
      <c r="C29" s="38"/>
      <c r="G29" s="50"/>
      <c r="H29" s="38"/>
      <c r="K29"/>
      <c r="L29"/>
    </row>
    <row r="30" spans="1:12" x14ac:dyDescent="0.3">
      <c r="A30" s="32" t="s">
        <v>21</v>
      </c>
      <c r="B30" s="32" t="s">
        <v>22</v>
      </c>
      <c r="D30" s="50" t="s">
        <v>23</v>
      </c>
      <c r="E30" s="51">
        <f>+F30/1000</f>
        <v>16.495999999999999</v>
      </c>
      <c r="F30" s="104">
        <v>16496</v>
      </c>
      <c r="G30" s="1" t="s">
        <v>24</v>
      </c>
      <c r="H30" s="52">
        <v>0.5</v>
      </c>
      <c r="K30"/>
      <c r="L30"/>
    </row>
    <row r="31" spans="1:12" x14ac:dyDescent="0.3">
      <c r="A31" s="34"/>
      <c r="B31" s="34"/>
      <c r="C31" s="34"/>
      <c r="D31" s="53" t="s">
        <v>25</v>
      </c>
      <c r="E31" s="51">
        <f>+H30*E30</f>
        <v>8.2479999999999993</v>
      </c>
      <c r="F31"/>
      <c r="G31"/>
      <c r="H31" s="52"/>
      <c r="I31" s="38"/>
      <c r="J31" s="38"/>
      <c r="K31"/>
      <c r="L31"/>
    </row>
    <row r="32" spans="1:12" x14ac:dyDescent="0.3">
      <c r="D32" s="53" t="s">
        <v>26</v>
      </c>
      <c r="E32" s="54">
        <f>+E30-E31</f>
        <v>8.2479999999999993</v>
      </c>
      <c r="I32" s="38"/>
      <c r="J32" s="38"/>
      <c r="K32"/>
      <c r="L32"/>
    </row>
    <row r="33" spans="1:12" x14ac:dyDescent="0.3">
      <c r="E33" s="49" t="s">
        <v>27</v>
      </c>
      <c r="F33" s="49" t="s">
        <v>28</v>
      </c>
      <c r="G33" s="49" t="s">
        <v>28</v>
      </c>
      <c r="H33" s="49" t="s">
        <v>28</v>
      </c>
      <c r="I33" s="38"/>
      <c r="J33" s="38"/>
      <c r="K33"/>
      <c r="L33"/>
    </row>
    <row r="34" spans="1:12" x14ac:dyDescent="0.3">
      <c r="D34" s="50" t="s">
        <v>29</v>
      </c>
      <c r="E34" s="55">
        <f>+E32</f>
        <v>8.2479999999999993</v>
      </c>
      <c r="F34" s="55">
        <v>0</v>
      </c>
      <c r="G34" s="55">
        <v>0</v>
      </c>
      <c r="H34" s="55">
        <v>0</v>
      </c>
      <c r="K34"/>
      <c r="L34"/>
    </row>
    <row r="35" spans="1:12" x14ac:dyDescent="0.3">
      <c r="D35" s="50" t="s">
        <v>30</v>
      </c>
      <c r="E35" s="55">
        <f>+E34*1.1</f>
        <v>9.0728000000000009</v>
      </c>
      <c r="F35" s="55">
        <v>0</v>
      </c>
      <c r="G35" s="55">
        <v>0</v>
      </c>
      <c r="H35" s="55">
        <v>0</v>
      </c>
      <c r="K35"/>
      <c r="L35"/>
    </row>
    <row r="36" spans="1:12" ht="16.5" thickBot="1" x14ac:dyDescent="0.35">
      <c r="A36" s="34"/>
      <c r="G36" s="50"/>
      <c r="K36"/>
      <c r="L36"/>
    </row>
    <row r="37" spans="1:12" x14ac:dyDescent="0.3">
      <c r="A37" s="34"/>
      <c r="B37" s="49"/>
      <c r="C37" s="38"/>
      <c r="E37" s="4" t="s">
        <v>31</v>
      </c>
      <c r="F37" s="5" t="s">
        <v>32</v>
      </c>
      <c r="G37" s="5"/>
      <c r="H37" s="6"/>
      <c r="K37"/>
      <c r="L37"/>
    </row>
    <row r="38" spans="1:12" ht="16.5" thickBot="1" x14ac:dyDescent="0.35">
      <c r="A38" s="27" t="s">
        <v>33</v>
      </c>
      <c r="C38" s="56">
        <v>2</v>
      </c>
      <c r="D38" s="57" t="s">
        <v>34</v>
      </c>
      <c r="E38" s="58"/>
      <c r="F38" s="59" t="s">
        <v>35</v>
      </c>
      <c r="G38" s="59"/>
      <c r="H38" s="60"/>
      <c r="K38"/>
      <c r="L38"/>
    </row>
    <row r="39" spans="1:12" x14ac:dyDescent="0.3">
      <c r="A39" s="27"/>
      <c r="C39" s="49"/>
      <c r="D39" s="1" t="s">
        <v>36</v>
      </c>
      <c r="E39" s="34"/>
      <c r="F39" s="34"/>
      <c r="K39"/>
      <c r="L39"/>
    </row>
    <row r="40" spans="1:12" x14ac:dyDescent="0.3">
      <c r="A40" s="27" t="s">
        <v>37</v>
      </c>
      <c r="B40" s="2"/>
      <c r="C40" s="61">
        <f>+B48/F17</f>
        <v>200</v>
      </c>
      <c r="D40" s="31">
        <v>250</v>
      </c>
      <c r="F40" s="62" t="s">
        <v>38</v>
      </c>
      <c r="G40" s="61">
        <f>+C40/1000</f>
        <v>0.2</v>
      </c>
      <c r="H40" s="34"/>
      <c r="K40"/>
      <c r="L40"/>
    </row>
    <row r="41" spans="1:12" x14ac:dyDescent="0.3">
      <c r="A41" s="27" t="s">
        <v>39</v>
      </c>
      <c r="C41" s="42">
        <f>+C40+D40</f>
        <v>450</v>
      </c>
      <c r="F41" s="53" t="s">
        <v>40</v>
      </c>
      <c r="G41" s="56">
        <f>+C41</f>
        <v>450</v>
      </c>
      <c r="H41" s="34"/>
      <c r="K41"/>
      <c r="L41"/>
    </row>
    <row r="42" spans="1:12" x14ac:dyDescent="0.3">
      <c r="A42" s="27" t="s">
        <v>41</v>
      </c>
      <c r="C42" s="42">
        <f>+C41/C38</f>
        <v>225</v>
      </c>
      <c r="F42" s="53" t="s">
        <v>42</v>
      </c>
      <c r="G42" s="30"/>
      <c r="H42" s="34"/>
      <c r="K42"/>
      <c r="L42"/>
    </row>
    <row r="43" spans="1:12" x14ac:dyDescent="0.3">
      <c r="A43" s="27" t="s">
        <v>43</v>
      </c>
      <c r="C43" s="49">
        <f>+(C42*C38)*F17</f>
        <v>450</v>
      </c>
      <c r="H43" s="34"/>
      <c r="K43"/>
      <c r="L43"/>
    </row>
    <row r="44" spans="1:12" x14ac:dyDescent="0.3">
      <c r="A44" s="27"/>
      <c r="C44" s="63"/>
      <c r="H44" s="34"/>
      <c r="K44"/>
      <c r="L44"/>
    </row>
    <row r="45" spans="1:12" x14ac:dyDescent="0.3">
      <c r="A45" s="27"/>
      <c r="C45" s="49"/>
      <c r="E45" s="53"/>
      <c r="F45" s="53"/>
      <c r="G45" s="38"/>
      <c r="I45" s="34"/>
      <c r="J45" s="34"/>
      <c r="K45"/>
      <c r="L45"/>
    </row>
    <row r="46" spans="1:12" x14ac:dyDescent="0.3">
      <c r="A46" s="27" t="s">
        <v>44</v>
      </c>
      <c r="C46" s="32">
        <f>+C42*C38</f>
        <v>450</v>
      </c>
      <c r="F46" s="53"/>
      <c r="G46" s="38"/>
      <c r="H46" s="34"/>
    </row>
    <row r="47" spans="1:12" x14ac:dyDescent="0.3">
      <c r="A47" s="34"/>
      <c r="B47" s="34"/>
      <c r="C47" s="34"/>
      <c r="D47" s="34"/>
      <c r="E47" s="34"/>
      <c r="H47" s="34"/>
    </row>
    <row r="48" spans="1:12" x14ac:dyDescent="0.3">
      <c r="A48" s="27" t="s">
        <v>45</v>
      </c>
      <c r="B48" s="49">
        <v>200</v>
      </c>
      <c r="C48" s="49"/>
      <c r="D48" s="32" t="s">
        <v>46</v>
      </c>
      <c r="E48" s="32" t="s">
        <v>47</v>
      </c>
      <c r="F48" s="32" t="s">
        <v>48</v>
      </c>
      <c r="G48" s="32" t="s">
        <v>49</v>
      </c>
      <c r="H48" s="32" t="s">
        <v>50</v>
      </c>
    </row>
    <row r="49" spans="1:12" x14ac:dyDescent="0.3">
      <c r="A49" s="64" t="s">
        <v>51</v>
      </c>
      <c r="B49" s="65"/>
      <c r="C49" s="34"/>
      <c r="D49" s="49">
        <f>SUM(D50:D53)</f>
        <v>5</v>
      </c>
      <c r="E49" s="49">
        <v>1</v>
      </c>
      <c r="F49" s="49" t="s">
        <v>52</v>
      </c>
      <c r="G49" s="38">
        <f>185+145</f>
        <v>330</v>
      </c>
      <c r="H49" s="38">
        <f>+(D49*E49)*G49</f>
        <v>1650</v>
      </c>
    </row>
    <row r="50" spans="1:12" x14ac:dyDescent="0.3">
      <c r="A50" s="65" t="s">
        <v>53</v>
      </c>
      <c r="B50" s="66">
        <f>+(E34*C42)</f>
        <v>1855.8</v>
      </c>
      <c r="C50" s="34"/>
      <c r="D50" s="49">
        <v>1</v>
      </c>
      <c r="E50" s="49">
        <v>1</v>
      </c>
      <c r="F50" s="49" t="s">
        <v>93</v>
      </c>
      <c r="G50" s="38">
        <v>255</v>
      </c>
      <c r="H50" s="38">
        <f t="shared" ref="H50:H58" si="0">+(D50*E50)*G50</f>
        <v>255</v>
      </c>
    </row>
    <row r="51" spans="1:12" x14ac:dyDescent="0.3">
      <c r="A51" s="65" t="s">
        <v>54</v>
      </c>
      <c r="B51" s="66">
        <f>+H61</f>
        <v>3991.05</v>
      </c>
      <c r="C51" s="34"/>
      <c r="D51" s="49">
        <v>4</v>
      </c>
      <c r="E51" s="49">
        <v>1</v>
      </c>
      <c r="F51" s="49" t="s">
        <v>102</v>
      </c>
      <c r="G51" s="38">
        <v>145</v>
      </c>
      <c r="H51" s="38">
        <f t="shared" si="0"/>
        <v>580</v>
      </c>
    </row>
    <row r="52" spans="1:12" x14ac:dyDescent="0.3">
      <c r="A52" s="65"/>
      <c r="B52" s="66"/>
      <c r="C52" s="34"/>
      <c r="D52" s="49">
        <v>0</v>
      </c>
      <c r="E52" s="49">
        <v>0</v>
      </c>
      <c r="F52" s="49" t="s">
        <v>94</v>
      </c>
      <c r="G52" s="38">
        <v>400</v>
      </c>
      <c r="H52" s="38">
        <f>+(D52*E52)*G52</f>
        <v>0</v>
      </c>
      <c r="J52" s="38"/>
    </row>
    <row r="53" spans="1:12" ht="16.5" x14ac:dyDescent="0.3">
      <c r="A53" s="65" t="s">
        <v>55</v>
      </c>
      <c r="B53" s="66">
        <f>+((F16*H16)*0.14)*2</f>
        <v>994.00000000000011</v>
      </c>
      <c r="C53" s="34"/>
      <c r="D53" s="49">
        <v>0</v>
      </c>
      <c r="E53" s="49">
        <v>0</v>
      </c>
      <c r="F53" s="49" t="s">
        <v>95</v>
      </c>
      <c r="G53" s="38">
        <v>145</v>
      </c>
      <c r="H53" s="38">
        <f>+(D53*E53)*G53</f>
        <v>0</v>
      </c>
      <c r="I53" s="68"/>
      <c r="J53" s="68"/>
    </row>
    <row r="54" spans="1:12" x14ac:dyDescent="0.3">
      <c r="A54" s="69" t="s">
        <v>56</v>
      </c>
      <c r="B54" s="66">
        <v>0</v>
      </c>
      <c r="C54" s="34"/>
      <c r="D54" s="49">
        <v>1</v>
      </c>
      <c r="E54" s="49">
        <v>1</v>
      </c>
      <c r="F54" s="49" t="s">
        <v>96</v>
      </c>
      <c r="G54" s="38">
        <v>260</v>
      </c>
      <c r="H54" s="38">
        <f>+(D54*E54)*G54</f>
        <v>260</v>
      </c>
      <c r="I54" s="67">
        <f>+(B72/100)*2</f>
        <v>190.209</v>
      </c>
    </row>
    <row r="55" spans="1:12" x14ac:dyDescent="0.3">
      <c r="A55" s="69" t="s">
        <v>57</v>
      </c>
      <c r="B55" s="66">
        <v>0</v>
      </c>
      <c r="D55" s="49">
        <v>0</v>
      </c>
      <c r="E55" s="49">
        <v>0</v>
      </c>
      <c r="F55" s="49" t="s">
        <v>58</v>
      </c>
      <c r="G55" s="38">
        <v>80</v>
      </c>
      <c r="H55" s="38">
        <f>+(D55*E55)*G55</f>
        <v>0</v>
      </c>
      <c r="I55" s="67"/>
    </row>
    <row r="56" spans="1:12" x14ac:dyDescent="0.3">
      <c r="A56" s="69" t="s">
        <v>59</v>
      </c>
      <c r="B56" s="66">
        <v>150</v>
      </c>
      <c r="D56" s="49">
        <v>1</v>
      </c>
      <c r="E56" s="49">
        <f>+C48*1.1</f>
        <v>0</v>
      </c>
      <c r="F56" s="49" t="s">
        <v>60</v>
      </c>
      <c r="G56" s="38">
        <v>15</v>
      </c>
      <c r="H56" s="38">
        <f>+(D56*E56)*G56</f>
        <v>0</v>
      </c>
    </row>
    <row r="57" spans="1:12" x14ac:dyDescent="0.3">
      <c r="A57" s="69" t="s">
        <v>61</v>
      </c>
      <c r="B57" s="66">
        <v>200</v>
      </c>
      <c r="D57" s="49">
        <v>0</v>
      </c>
      <c r="E57" s="49">
        <v>0</v>
      </c>
      <c r="F57" s="49" t="s">
        <v>62</v>
      </c>
      <c r="G57" s="38">
        <f>+F81+D81</f>
        <v>1900</v>
      </c>
      <c r="H57" s="38">
        <f t="shared" si="0"/>
        <v>0</v>
      </c>
      <c r="K57"/>
      <c r="L57"/>
    </row>
    <row r="58" spans="1:12" x14ac:dyDescent="0.3">
      <c r="A58" s="64" t="s">
        <v>63</v>
      </c>
      <c r="B58" s="70">
        <f>SUM(B50:B57)</f>
        <v>7190.85</v>
      </c>
      <c r="C58" s="34"/>
      <c r="D58" s="49">
        <v>2</v>
      </c>
      <c r="E58" s="49">
        <v>1</v>
      </c>
      <c r="F58" s="34" t="s">
        <v>64</v>
      </c>
      <c r="G58" s="38">
        <f>+E78</f>
        <v>623.02499999999998</v>
      </c>
      <c r="H58" s="38">
        <f t="shared" si="0"/>
        <v>1246.05</v>
      </c>
      <c r="K58"/>
      <c r="L58"/>
    </row>
    <row r="59" spans="1:12" x14ac:dyDescent="0.3">
      <c r="A59" s="71"/>
      <c r="B59" s="72"/>
      <c r="C59" s="34"/>
      <c r="D59" s="49"/>
      <c r="E59" s="49"/>
      <c r="F59" s="34"/>
      <c r="G59" s="34"/>
      <c r="H59" s="38">
        <f>+G59*E59</f>
        <v>0</v>
      </c>
      <c r="K59"/>
      <c r="L59"/>
    </row>
    <row r="60" spans="1:12" x14ac:dyDescent="0.3">
      <c r="A60" s="71"/>
      <c r="B60" s="40">
        <f>+B58/B48</f>
        <v>35.954250000000002</v>
      </c>
      <c r="C60" s="27" t="s">
        <v>65</v>
      </c>
      <c r="D60" s="34"/>
      <c r="E60" s="34"/>
      <c r="F60" s="34"/>
      <c r="G60" s="34"/>
      <c r="K60"/>
      <c r="L60"/>
    </row>
    <row r="61" spans="1:12" x14ac:dyDescent="0.3">
      <c r="D61" s="34"/>
      <c r="E61" s="34"/>
      <c r="F61" s="34"/>
      <c r="G61" s="62" t="s">
        <v>66</v>
      </c>
      <c r="H61" s="38">
        <f>SUM(H49:H60)</f>
        <v>3991.05</v>
      </c>
      <c r="K61"/>
      <c r="L61"/>
    </row>
    <row r="62" spans="1:12" x14ac:dyDescent="0.3">
      <c r="A62" s="27" t="s">
        <v>67</v>
      </c>
      <c r="B62" s="34"/>
      <c r="C62" s="34"/>
      <c r="E62" s="40"/>
      <c r="G62" s="2" t="s">
        <v>68</v>
      </c>
      <c r="H62" s="73">
        <v>1.4</v>
      </c>
      <c r="K62"/>
      <c r="L62"/>
    </row>
    <row r="63" spans="1:12" x14ac:dyDescent="0.3">
      <c r="A63" s="34"/>
      <c r="B63" s="27" t="s">
        <v>69</v>
      </c>
      <c r="C63" s="32" t="s">
        <v>70</v>
      </c>
      <c r="D63" s="34"/>
      <c r="E63" s="34"/>
      <c r="G63" s="1" t="s">
        <v>71</v>
      </c>
      <c r="H63" s="74">
        <v>1.75</v>
      </c>
      <c r="K63"/>
      <c r="L63"/>
    </row>
    <row r="64" spans="1:12" x14ac:dyDescent="0.3">
      <c r="A64" s="64" t="s">
        <v>72</v>
      </c>
      <c r="B64" s="65"/>
      <c r="C64" s="34"/>
      <c r="D64" s="34"/>
      <c r="E64" s="34"/>
      <c r="F64" s="34"/>
      <c r="G64" s="1" t="s">
        <v>71</v>
      </c>
      <c r="H64" s="74">
        <v>2</v>
      </c>
      <c r="K64"/>
      <c r="L64"/>
    </row>
    <row r="65" spans="1:12" x14ac:dyDescent="0.3">
      <c r="A65" s="65" t="s">
        <v>53</v>
      </c>
      <c r="B65" s="66">
        <f>+(E35*C42)</f>
        <v>2041.38</v>
      </c>
      <c r="C65" s="67"/>
      <c r="F65" s="34"/>
      <c r="G65" s="2" t="s">
        <v>73</v>
      </c>
      <c r="H65" s="74">
        <v>2.5</v>
      </c>
      <c r="K65"/>
      <c r="L65"/>
    </row>
    <row r="66" spans="1:12" x14ac:dyDescent="0.3">
      <c r="A66" s="65" t="s">
        <v>54</v>
      </c>
      <c r="B66" s="66">
        <f>+H61*H62</f>
        <v>5587.47</v>
      </c>
      <c r="C66" s="67"/>
      <c r="K66"/>
      <c r="L66"/>
    </row>
    <row r="67" spans="1:12" x14ac:dyDescent="0.3">
      <c r="A67" s="65" t="str">
        <f>+A53</f>
        <v>Prueba de Color</v>
      </c>
      <c r="B67" s="66">
        <f>+B53*H62</f>
        <v>1391.6000000000001</v>
      </c>
      <c r="C67" s="67"/>
      <c r="K67"/>
      <c r="L67"/>
    </row>
    <row r="68" spans="1:12" x14ac:dyDescent="0.3">
      <c r="A68" s="65" t="str">
        <f>+A54</f>
        <v>Diseño</v>
      </c>
      <c r="B68" s="66">
        <f>+B54*H62</f>
        <v>0</v>
      </c>
      <c r="C68" s="67"/>
      <c r="G68" s="75" t="s">
        <v>74</v>
      </c>
      <c r="H68" s="40">
        <f>+B60</f>
        <v>35.954250000000002</v>
      </c>
      <c r="I68" s="76">
        <f>+H68*B48</f>
        <v>7190.85</v>
      </c>
      <c r="K68"/>
      <c r="L68"/>
    </row>
    <row r="69" spans="1:12" x14ac:dyDescent="0.3">
      <c r="A69" s="65" t="str">
        <f>+A55</f>
        <v>Pasta</v>
      </c>
      <c r="B69" s="66">
        <f>+B55*H63</f>
        <v>0</v>
      </c>
      <c r="C69" s="67"/>
      <c r="G69" s="75" t="s">
        <v>75</v>
      </c>
      <c r="H69" s="40">
        <f>+C72</f>
        <v>47.552250000000001</v>
      </c>
      <c r="I69" s="76">
        <f>+H69*B48</f>
        <v>9510.4500000000007</v>
      </c>
      <c r="J69" s="77"/>
      <c r="K69"/>
      <c r="L69"/>
    </row>
    <row r="70" spans="1:12" x14ac:dyDescent="0.3">
      <c r="A70" s="65" t="str">
        <f>+A56</f>
        <v>Empaque</v>
      </c>
      <c r="B70" s="66">
        <f>+B56*H62</f>
        <v>210</v>
      </c>
      <c r="C70" s="78"/>
      <c r="G70" s="79" t="s">
        <v>76</v>
      </c>
      <c r="H70" s="79">
        <f>+H69-H68</f>
        <v>11.597999999999999</v>
      </c>
      <c r="I70" s="80">
        <f>+H70*B48</f>
        <v>2319.6</v>
      </c>
      <c r="J70" s="77"/>
      <c r="K70"/>
      <c r="L70"/>
    </row>
    <row r="71" spans="1:12" ht="16.5" thickBot="1" x14ac:dyDescent="0.35">
      <c r="A71" s="65" t="str">
        <f>+A57</f>
        <v>Mensajeria</v>
      </c>
      <c r="B71" s="66">
        <f>+B57*H62</f>
        <v>280</v>
      </c>
      <c r="C71" s="78"/>
      <c r="G71" s="81"/>
      <c r="H71" s="82"/>
      <c r="I71" s="83"/>
      <c r="J71" s="76"/>
      <c r="K71"/>
      <c r="L71"/>
    </row>
    <row r="72" spans="1:12" x14ac:dyDescent="0.3">
      <c r="A72" s="64" t="s">
        <v>63</v>
      </c>
      <c r="B72" s="70">
        <f>SUM(B64:B71)</f>
        <v>9510.4500000000007</v>
      </c>
      <c r="C72" s="84">
        <f>+B72/B48</f>
        <v>47.552250000000001</v>
      </c>
      <c r="D72" s="93"/>
      <c r="E72" s="94" t="s">
        <v>97</v>
      </c>
      <c r="F72" s="95"/>
      <c r="G72" s="85"/>
      <c r="H72" s="86" t="s">
        <v>77</v>
      </c>
      <c r="I72" s="87">
        <f>+(B72/100)*2.5</f>
        <v>237.76125000000002</v>
      </c>
    </row>
    <row r="73" spans="1:12" customFormat="1" thickBot="1" x14ac:dyDescent="0.3">
      <c r="D73" s="100">
        <f>+D72*B48</f>
        <v>0</v>
      </c>
      <c r="E73" s="101"/>
      <c r="F73" s="96" t="s">
        <v>98</v>
      </c>
    </row>
    <row r="74" spans="1:12" customFormat="1" ht="15" x14ac:dyDescent="0.25"/>
    <row r="75" spans="1:12" ht="17.25" thickBot="1" x14ac:dyDescent="0.35">
      <c r="A75" s="2" t="s">
        <v>78</v>
      </c>
      <c r="J75" s="68"/>
      <c r="K75" s="68"/>
      <c r="L75" s="68"/>
    </row>
    <row r="76" spans="1:12" ht="16.5" x14ac:dyDescent="0.3">
      <c r="A76" s="4" t="s">
        <v>79</v>
      </c>
      <c r="B76" s="5"/>
      <c r="C76" s="5"/>
      <c r="D76" s="5"/>
      <c r="E76" s="5"/>
      <c r="F76" s="5"/>
      <c r="G76" s="6"/>
      <c r="J76" s="68"/>
      <c r="K76" s="68"/>
      <c r="L76" s="68"/>
    </row>
    <row r="77" spans="1:12" ht="16.5" x14ac:dyDescent="0.3">
      <c r="A77" s="14">
        <f>+F16</f>
        <v>71</v>
      </c>
      <c r="B77" s="15">
        <f>+H16</f>
        <v>50</v>
      </c>
      <c r="C77" s="18" t="s">
        <v>80</v>
      </c>
      <c r="D77" s="97" t="s">
        <v>81</v>
      </c>
      <c r="E77" s="97" t="s">
        <v>82</v>
      </c>
      <c r="F77" s="18" t="s">
        <v>83</v>
      </c>
      <c r="G77" s="9"/>
      <c r="J77" s="68"/>
      <c r="K77" s="68"/>
      <c r="L77" s="68"/>
    </row>
    <row r="78" spans="1:12" ht="16.5" x14ac:dyDescent="0.3">
      <c r="A78" s="88">
        <f>0.71*0.5*C41</f>
        <v>159.75</v>
      </c>
      <c r="B78" s="20">
        <v>3.9</v>
      </c>
      <c r="C78" s="89">
        <f>+A78*B78</f>
        <v>623.02499999999998</v>
      </c>
      <c r="D78" s="20">
        <v>0</v>
      </c>
      <c r="E78" s="98">
        <f>+C78+D78</f>
        <v>623.02499999999998</v>
      </c>
      <c r="F78" s="90">
        <v>500</v>
      </c>
      <c r="G78" s="91" t="s">
        <v>84</v>
      </c>
      <c r="J78" s="68"/>
      <c r="K78" s="68"/>
      <c r="L78" s="68"/>
    </row>
    <row r="79" spans="1:12" ht="16.5" x14ac:dyDescent="0.3">
      <c r="A79" s="7"/>
      <c r="B79" s="18"/>
      <c r="C79" s="8"/>
      <c r="D79" s="15"/>
      <c r="E79" s="99"/>
      <c r="F79" s="8"/>
      <c r="G79" s="9"/>
      <c r="J79" s="68"/>
      <c r="K79" s="68"/>
      <c r="L79" s="68"/>
    </row>
    <row r="80" spans="1:12" ht="16.5" x14ac:dyDescent="0.3">
      <c r="A80" s="14">
        <f>+A77</f>
        <v>71</v>
      </c>
      <c r="B80" s="92">
        <f>+B77</f>
        <v>50</v>
      </c>
      <c r="C80" s="15"/>
      <c r="D80" s="20"/>
      <c r="E80" s="99"/>
      <c r="F80" s="18" t="s">
        <v>85</v>
      </c>
      <c r="G80" s="9"/>
      <c r="J80" s="68"/>
      <c r="K80" s="68"/>
      <c r="L80" s="68"/>
    </row>
    <row r="81" spans="1:12" ht="16.5" x14ac:dyDescent="0.3">
      <c r="A81" s="14">
        <f>0.7*0.475*C41</f>
        <v>149.62499999999997</v>
      </c>
      <c r="B81" s="20">
        <v>2.5</v>
      </c>
      <c r="C81" s="15">
        <f>+A81*B81</f>
        <v>374.06249999999994</v>
      </c>
      <c r="D81" s="20">
        <v>400</v>
      </c>
      <c r="E81" s="99">
        <f>+C81+D81</f>
        <v>774.0625</v>
      </c>
      <c r="F81" s="90">
        <v>1500</v>
      </c>
      <c r="G81" s="91" t="s">
        <v>84</v>
      </c>
      <c r="J81" s="68"/>
      <c r="K81" s="68"/>
      <c r="L81" s="68"/>
    </row>
    <row r="82" spans="1:12" ht="16.5" x14ac:dyDescent="0.3">
      <c r="A82" s="7"/>
      <c r="B82" s="8"/>
      <c r="C82" s="8"/>
      <c r="D82" s="8"/>
      <c r="E82" s="15"/>
      <c r="F82" s="20"/>
      <c r="G82" s="9"/>
      <c r="J82" s="68"/>
      <c r="K82" s="68"/>
      <c r="L82" s="68"/>
    </row>
    <row r="83" spans="1:12" ht="16.5" thickBot="1" x14ac:dyDescent="0.35">
      <c r="A83" s="58"/>
      <c r="B83" s="59"/>
      <c r="C83" s="59"/>
      <c r="D83" s="59"/>
      <c r="E83" s="59"/>
      <c r="F83" s="59"/>
      <c r="G83" s="60"/>
    </row>
  </sheetData>
  <mergeCells count="1">
    <mergeCell ref="D73:E73"/>
  </mergeCells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Menú Postres </vt:lpstr>
      <vt:lpstr>Menú Ing 30 2 camb</vt:lpstr>
      <vt:lpstr>Menú Espa 100 2 camb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2017-05-26T19:46:57Z</cp:lastPrinted>
  <dcterms:created xsi:type="dcterms:W3CDTF">2016-11-30T01:17:00Z</dcterms:created>
  <dcterms:modified xsi:type="dcterms:W3CDTF">2017-05-26T21:04:50Z</dcterms:modified>
</cp:coreProperties>
</file>