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tickers" sheetId="1" r:id="rId1"/>
  </sheets>
  <calcPr calcId="145621"/>
</workbook>
</file>

<file path=xl/calcChain.xml><?xml version="1.0" encoding="utf-8"?>
<calcChain xmlns="http://schemas.openxmlformats.org/spreadsheetml/2006/main">
  <c r="B68" i="1" l="1"/>
  <c r="G54" i="1" l="1"/>
  <c r="H54" i="1" s="1"/>
  <c r="G53" i="1"/>
  <c r="H53" i="1"/>
  <c r="E26" i="1"/>
  <c r="M23" i="1"/>
  <c r="F25" i="1"/>
  <c r="H25" i="1"/>
  <c r="C26" i="1"/>
  <c r="H26" i="1" s="1"/>
  <c r="E31" i="1"/>
  <c r="E32" i="1" s="1"/>
  <c r="E34" i="1" s="1"/>
  <c r="E35" i="1" s="1"/>
  <c r="C40" i="1"/>
  <c r="C41" i="1" s="1"/>
  <c r="H49" i="1"/>
  <c r="K49" i="1"/>
  <c r="L49" i="1"/>
  <c r="H50" i="1"/>
  <c r="L50" i="1"/>
  <c r="H51" i="1"/>
  <c r="H52" i="1"/>
  <c r="K52" i="1"/>
  <c r="L52" i="1"/>
  <c r="H55" i="1"/>
  <c r="H57" i="1"/>
  <c r="H58" i="1"/>
  <c r="H59" i="1"/>
  <c r="H60" i="1"/>
  <c r="M65" i="1"/>
  <c r="L65" i="1" s="1"/>
  <c r="L68" i="1" s="1"/>
  <c r="L66" i="1" s="1"/>
  <c r="P66" i="1"/>
  <c r="P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G43" i="1" l="1"/>
  <c r="H27" i="1"/>
  <c r="C27" i="1"/>
  <c r="E27" i="1"/>
  <c r="F26" i="1"/>
  <c r="F27" i="1" s="1"/>
  <c r="K50" i="1"/>
  <c r="M50" i="1" s="1"/>
  <c r="O50" i="1" s="1"/>
  <c r="C42" i="1"/>
  <c r="G44" i="1"/>
  <c r="B67" i="1" l="1"/>
  <c r="O51" i="1"/>
  <c r="G56" i="1"/>
  <c r="H56" i="1" s="1"/>
  <c r="H62" i="1" s="1"/>
  <c r="C46" i="1"/>
  <c r="K53" i="1"/>
  <c r="M53" i="1" s="1"/>
  <c r="O53" i="1" s="1"/>
  <c r="B50" i="1"/>
  <c r="B51" i="1" l="1"/>
  <c r="B59" i="1" s="1"/>
  <c r="B61" i="1" s="1"/>
  <c r="H70" i="1" s="1"/>
  <c r="I70" i="1" s="1"/>
  <c r="B76" i="1"/>
  <c r="I52" i="1" s="1"/>
  <c r="C76" i="1" l="1"/>
  <c r="H71" i="1" s="1"/>
  <c r="E64" i="1"/>
  <c r="H72" i="1" l="1"/>
  <c r="I72" i="1" s="1"/>
  <c r="I75" i="1" s="1"/>
  <c r="I71" i="1"/>
</calcChain>
</file>

<file path=xl/sharedStrings.xml><?xml version="1.0" encoding="utf-8"?>
<sst xmlns="http://schemas.openxmlformats.org/spreadsheetml/2006/main" count="191" uniqueCount="154">
  <si>
    <t>Cant. Pzas.</t>
  </si>
  <si>
    <t>Millares a imprimir</t>
  </si>
  <si>
    <t>Cientos a imprimir</t>
  </si>
  <si>
    <t>Pliegos Requeridos</t>
  </si>
  <si>
    <t>Salen por tamaño</t>
  </si>
  <si>
    <t xml:space="preserve">Tamaños a correr </t>
  </si>
  <si>
    <t>Formato impresión</t>
  </si>
  <si>
    <t xml:space="preserve">Tamaños requeridos </t>
  </si>
  <si>
    <t>Para correr</t>
  </si>
  <si>
    <t>* manual</t>
  </si>
  <si>
    <t>Tamaños por pliego</t>
  </si>
  <si>
    <t>precio de venta</t>
  </si>
  <si>
    <t>costo de compra</t>
  </si>
  <si>
    <t>Copia</t>
  </si>
  <si>
    <t>Original</t>
  </si>
  <si>
    <t>Costo  a Historias en Papel</t>
  </si>
  <si>
    <t xml:space="preserve">Monto descuento </t>
  </si>
  <si>
    <t>Monto desc.</t>
  </si>
  <si>
    <t>Precio Lista</t>
  </si>
  <si>
    <t>LOZANO</t>
  </si>
  <si>
    <t>Proveedor:</t>
  </si>
  <si>
    <t>* calculo manual</t>
  </si>
  <si>
    <t xml:space="preserve">Tamaños por pliego </t>
  </si>
  <si>
    <t xml:space="preserve">Salen por lado </t>
  </si>
  <si>
    <t xml:space="preserve">X </t>
  </si>
  <si>
    <t>Tamaño Extendido</t>
  </si>
  <si>
    <t>Medida pliego</t>
  </si>
  <si>
    <t xml:space="preserve">Color </t>
  </si>
  <si>
    <t>Papel:</t>
  </si>
  <si>
    <t>*</t>
  </si>
  <si>
    <t>Total</t>
  </si>
  <si>
    <t>Comisiones 2.5</t>
  </si>
  <si>
    <t>Utilidad</t>
  </si>
  <si>
    <t>Precio final</t>
  </si>
  <si>
    <t>Costo</t>
  </si>
  <si>
    <t>Importe de la compra</t>
  </si>
  <si>
    <t>Impresión</t>
  </si>
  <si>
    <t>* Bolsa</t>
  </si>
  <si>
    <t>Precio por Paquete</t>
  </si>
  <si>
    <t>* Rollo</t>
  </si>
  <si>
    <t>Papel</t>
  </si>
  <si>
    <t xml:space="preserve">Precio por pza. </t>
  </si>
  <si>
    <t>Urgencia</t>
  </si>
  <si>
    <t>Precio</t>
  </si>
  <si>
    <t>Cantidad a comprar</t>
  </si>
  <si>
    <t>Porcentaje Final</t>
  </si>
  <si>
    <t xml:space="preserve">Unitario </t>
  </si>
  <si>
    <t xml:space="preserve">Importe total </t>
  </si>
  <si>
    <t>Bolsa</t>
  </si>
  <si>
    <t xml:space="preserve">Presentación </t>
  </si>
  <si>
    <t>Rollo</t>
  </si>
  <si>
    <t>PRECIO DE VENTA FINAL</t>
  </si>
  <si>
    <t>Linea</t>
  </si>
  <si>
    <t>Tamaño Final</t>
  </si>
  <si>
    <t>mt</t>
  </si>
  <si>
    <t xml:space="preserve">Porcentaje Despacho </t>
  </si>
  <si>
    <t>Negro</t>
  </si>
  <si>
    <t xml:space="preserve">Costo proceso </t>
  </si>
  <si>
    <t xml:space="preserve">Material </t>
  </si>
  <si>
    <t>costo unitario</t>
  </si>
  <si>
    <t>Ojillo Metálico</t>
  </si>
  <si>
    <t xml:space="preserve">Producto </t>
  </si>
  <si>
    <t>Macrame</t>
  </si>
  <si>
    <t>Partes Adiconales</t>
  </si>
  <si>
    <t>Laminado</t>
  </si>
  <si>
    <t>Base</t>
  </si>
  <si>
    <t>UV Brillante</t>
  </si>
  <si>
    <t xml:space="preserve">Ojillo Metálico </t>
  </si>
  <si>
    <t>Empaque</t>
  </si>
  <si>
    <t xml:space="preserve">Colocar liston </t>
  </si>
  <si>
    <t>Mensajeria</t>
  </si>
  <si>
    <t>tel 5785 2964, 4262, 5762 9780, 5756 0267</t>
  </si>
  <si>
    <t>Listón</t>
  </si>
  <si>
    <t>empalmados azteca</t>
  </si>
  <si>
    <t>suajado</t>
  </si>
  <si>
    <t>Prueba de Color</t>
  </si>
  <si>
    <t>arreglo suaje</t>
  </si>
  <si>
    <t>Tabla de Suaje</t>
  </si>
  <si>
    <t>Tinta V</t>
  </si>
  <si>
    <t xml:space="preserve">laminado mate </t>
  </si>
  <si>
    <t>Tinta F</t>
  </si>
  <si>
    <t>minimo 500.00</t>
  </si>
  <si>
    <t>total a pagar</t>
  </si>
  <si>
    <t>arreglo</t>
  </si>
  <si>
    <t>Area</t>
  </si>
  <si>
    <t xml:space="preserve">Costos </t>
  </si>
  <si>
    <t>area + cantidad de hojas</t>
  </si>
  <si>
    <t>total</t>
  </si>
  <si>
    <t>$ Millar</t>
  </si>
  <si>
    <t>concepto</t>
  </si>
  <si>
    <t>tintas</t>
  </si>
  <si>
    <t>Total Piezas</t>
  </si>
  <si>
    <t xml:space="preserve">Grafico </t>
  </si>
  <si>
    <t>Wire ´o</t>
  </si>
  <si>
    <t>Tamaños en Total</t>
  </si>
  <si>
    <t>Cosido</t>
  </si>
  <si>
    <t>millar</t>
  </si>
  <si>
    <t>Grapa a caballo</t>
  </si>
  <si>
    <t>X Area</t>
  </si>
  <si>
    <t>laminado vuelta</t>
  </si>
  <si>
    <t>Laminado frente</t>
  </si>
  <si>
    <t>Barniz uv brillante registro</t>
  </si>
  <si>
    <t>Barniz uv mate registro</t>
  </si>
  <si>
    <t>Barniz uv brillante plasta</t>
  </si>
  <si>
    <t>Barniz uv mate plasta</t>
  </si>
  <si>
    <t xml:space="preserve">aun cuando sean menos de 100 tiros. </t>
  </si>
  <si>
    <t>Placa de Hot Stamping</t>
  </si>
  <si>
    <t xml:space="preserve">500 piezas siempre de sobrante para correr, </t>
  </si>
  <si>
    <t>Nota p/offset</t>
  </si>
  <si>
    <t>ciento</t>
  </si>
  <si>
    <t>Hot stamping</t>
  </si>
  <si>
    <t xml:space="preserve">Placa de grabado </t>
  </si>
  <si>
    <t xml:space="preserve">Grabado </t>
  </si>
  <si>
    <t>Suajado</t>
  </si>
  <si>
    <t>Arreglo Suaje</t>
  </si>
  <si>
    <t>Tabla de suaje</t>
  </si>
  <si>
    <t xml:space="preserve">Unidad </t>
  </si>
  <si>
    <t xml:space="preserve">Procesos adicionales </t>
  </si>
  <si>
    <t>Cantidad pzas finales</t>
  </si>
  <si>
    <t>Tiros a imprimir</t>
  </si>
  <si>
    <t>Tintas</t>
  </si>
  <si>
    <t xml:space="preserve">Tamaños Piezas </t>
  </si>
  <si>
    <t>Tinta 2</t>
  </si>
  <si>
    <t>Tinta 1</t>
  </si>
  <si>
    <t>Arreglo</t>
  </si>
  <si>
    <t xml:space="preserve">Cientos </t>
  </si>
  <si>
    <t>Cantidad</t>
  </si>
  <si>
    <t>Serigrafía</t>
  </si>
  <si>
    <t>X</t>
  </si>
  <si>
    <t>por tamaño</t>
  </si>
  <si>
    <t>Tamaño extendido</t>
  </si>
  <si>
    <t>Descripción</t>
  </si>
  <si>
    <t xml:space="preserve">Chivas Venture </t>
  </si>
  <si>
    <t>Proyecto</t>
  </si>
  <si>
    <t>Observaciones</t>
  </si>
  <si>
    <t>Pernod Ricard</t>
  </si>
  <si>
    <t>Cliente</t>
  </si>
  <si>
    <t>ODT</t>
  </si>
  <si>
    <t>06 de septiembre de 2016.</t>
  </si>
  <si>
    <t>Fecha</t>
  </si>
  <si>
    <t>Lourdes Velasco</t>
  </si>
  <si>
    <t>Elabora</t>
  </si>
  <si>
    <t>Presupuesto</t>
  </si>
  <si>
    <t>FICHA TECNICA</t>
  </si>
  <si>
    <t>Stickers</t>
  </si>
  <si>
    <t>adhesivo transparente</t>
  </si>
  <si>
    <t>tamaño 4.5 X 4.5 cm.</t>
  </si>
  <si>
    <t>impreso a 1 tinta metálica</t>
  </si>
  <si>
    <t>serigrafía</t>
  </si>
  <si>
    <t xml:space="preserve">terminado suajado </t>
  </si>
  <si>
    <t>Adhesivo Maylard</t>
  </si>
  <si>
    <t>Transparente</t>
  </si>
  <si>
    <t>cientos a imp</t>
  </si>
  <si>
    <t>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</si>
</sst>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b/>
      <sz val="12"/>
      <color rgb="FFFF0000"/>
      <name val="Century Gothic"/>
      <family val="2"/>
    </font>
    <font>
      <b/>
      <sz val="10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22" applyNumberFormat="0" applyAlignment="0" applyProtection="0"/>
    <xf numFmtId="0" fontId="14" fillId="6" borderId="23" applyNumberFormat="0" applyAlignment="0" applyProtection="0"/>
    <xf numFmtId="0" fontId="15" fillId="7" borderId="0" applyNumberFormat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8" borderId="27" applyNumberFormat="0" applyFont="0" applyAlignment="0" applyProtection="0"/>
  </cellStyleXfs>
  <cellXfs count="114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0" borderId="0" xfId="0" applyFont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44" fontId="3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9" fontId="2" fillId="0" borderId="0" xfId="2" applyFont="1" applyAlignment="1">
      <alignment horizontal="center"/>
    </xf>
    <xf numFmtId="44" fontId="3" fillId="2" borderId="0" xfId="1" applyFont="1" applyFill="1" applyAlignment="1">
      <alignment horizontal="center"/>
    </xf>
    <xf numFmtId="4" fontId="2" fillId="0" borderId="0" xfId="0" applyNumberFormat="1" applyFont="1"/>
    <xf numFmtId="2" fontId="8" fillId="0" borderId="0" xfId="0" applyNumberFormat="1" applyFont="1" applyAlignment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/>
    <xf numFmtId="1" fontId="2" fillId="2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7" fillId="0" borderId="0" xfId="0" applyNumberFormat="1" applyFont="1"/>
    <xf numFmtId="1" fontId="4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/>
    <xf numFmtId="2" fontId="7" fillId="0" borderId="0" xfId="0" applyNumberFormat="1" applyFont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2" fillId="0" borderId="5" xfId="0" applyFont="1" applyBorder="1"/>
    <xf numFmtId="44" fontId="7" fillId="3" borderId="0" xfId="1" applyFont="1" applyFill="1" applyBorder="1"/>
    <xf numFmtId="2" fontId="4" fillId="3" borderId="0" xfId="0" applyNumberFormat="1" applyFont="1" applyFill="1" applyBorder="1" applyAlignment="1">
      <alignment horizontal="right"/>
    </xf>
    <xf numFmtId="0" fontId="2" fillId="3" borderId="0" xfId="0" applyFont="1" applyFill="1"/>
    <xf numFmtId="2" fontId="2" fillId="0" borderId="0" xfId="0" applyNumberFormat="1" applyFont="1" applyAlignment="1">
      <alignment horizontal="left"/>
    </xf>
    <xf numFmtId="2" fontId="3" fillId="0" borderId="3" xfId="0" applyNumberFormat="1" applyFont="1" applyBorder="1" applyAlignment="1">
      <alignment horizontal="center"/>
    </xf>
    <xf numFmtId="0" fontId="3" fillId="0" borderId="3" xfId="0" applyFont="1" applyBorder="1"/>
    <xf numFmtId="44" fontId="2" fillId="0" borderId="0" xfId="1" applyFont="1" applyAlignment="1">
      <alignment horizontal="center"/>
    </xf>
    <xf numFmtId="2" fontId="4" fillId="0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2" fontId="3" fillId="0" borderId="0" xfId="0" applyNumberFormat="1" applyFont="1" applyAlignment="1">
      <alignment horizontal="left"/>
    </xf>
    <xf numFmtId="44" fontId="2" fillId="0" borderId="5" xfId="1" applyFont="1" applyBorder="1"/>
    <xf numFmtId="44" fontId="2" fillId="0" borderId="5" xfId="1" applyFont="1" applyBorder="1" applyAlignment="1">
      <alignment horizontal="left"/>
    </xf>
    <xf numFmtId="0" fontId="7" fillId="0" borderId="4" xfId="0" applyFont="1" applyBorder="1"/>
    <xf numFmtId="9" fontId="2" fillId="0" borderId="0" xfId="0" applyNumberFormat="1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9" fontId="7" fillId="0" borderId="0" xfId="0" applyNumberFormat="1" applyFont="1"/>
    <xf numFmtId="0" fontId="7" fillId="0" borderId="0" xfId="0" applyFont="1" applyAlignment="1">
      <alignment horizontal="right"/>
    </xf>
    <xf numFmtId="0" fontId="4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/>
    <xf numFmtId="0" fontId="7" fillId="0" borderId="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6" xfId="0" applyFont="1" applyBorder="1"/>
    <xf numFmtId="0" fontId="2" fillId="0" borderId="1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8" xfId="0" applyFont="1" applyBorder="1"/>
    <xf numFmtId="0" fontId="3" fillId="0" borderId="3" xfId="0" applyFont="1" applyBorder="1" applyAlignment="1">
      <alignment horizontal="left"/>
    </xf>
    <xf numFmtId="2" fontId="2" fillId="0" borderId="18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0" fontId="7" fillId="0" borderId="20" xfId="0" applyFont="1" applyBorder="1" applyAlignment="1">
      <alignment horizontal="left"/>
    </xf>
    <xf numFmtId="2" fontId="7" fillId="0" borderId="21" xfId="0" applyNumberFormat="1" applyFont="1" applyBorder="1" applyAlignment="1">
      <alignment horizontal="center"/>
    </xf>
    <xf numFmtId="0" fontId="10" fillId="0" borderId="0" xfId="0" applyFont="1"/>
    <xf numFmtId="0" fontId="2" fillId="2" borderId="0" xfId="0" applyFont="1" applyFill="1"/>
    <xf numFmtId="2" fontId="3" fillId="2" borderId="0" xfId="0" applyNumberFormat="1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2" fontId="3" fillId="2" borderId="0" xfId="0" applyNumberFormat="1" applyFont="1" applyFill="1"/>
    <xf numFmtId="0" fontId="7" fillId="0" borderId="10" xfId="0" applyFont="1" applyBorder="1"/>
    <xf numFmtId="2" fontId="4" fillId="2" borderId="0" xfId="0" applyNumberFormat="1" applyFont="1" applyFill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1" fillId="0" borderId="0" xfId="0" applyFont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667000" cy="857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6"/>
  <sheetViews>
    <sheetView tabSelected="1" zoomScale="85" zoomScaleNormal="85" workbookViewId="0">
      <selection activeCell="B10" sqref="B1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3.285156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113" t="s">
        <v>143</v>
      </c>
      <c r="K1" s="2"/>
      <c r="L1" s="2"/>
      <c r="M1" s="2"/>
      <c r="N1" s="2"/>
      <c r="O1" s="2"/>
      <c r="P1" s="2"/>
    </row>
    <row r="2" spans="1:21" x14ac:dyDescent="0.3">
      <c r="J2" s="2"/>
      <c r="K2" s="2"/>
      <c r="L2" s="2"/>
      <c r="M2" s="2"/>
      <c r="N2" s="2"/>
      <c r="O2" s="6"/>
      <c r="P2" s="2"/>
    </row>
    <row r="3" spans="1:21" ht="15.75" x14ac:dyDescent="0.3">
      <c r="J3"/>
      <c r="K3"/>
      <c r="L3"/>
      <c r="M3"/>
      <c r="N3"/>
      <c r="O3"/>
      <c r="P3"/>
      <c r="Q3"/>
      <c r="R3"/>
      <c r="S3"/>
      <c r="T3" s="2"/>
      <c r="U3" s="2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16"/>
      <c r="J5"/>
      <c r="K5"/>
      <c r="L5"/>
      <c r="M5"/>
      <c r="N5"/>
      <c r="O5"/>
      <c r="P5"/>
      <c r="Q5"/>
      <c r="R5"/>
      <c r="S5"/>
    </row>
    <row r="6" spans="1:21" ht="18.75" x14ac:dyDescent="0.3">
      <c r="A6" s="113" t="s">
        <v>142</v>
      </c>
      <c r="E6" s="16" t="s">
        <v>141</v>
      </c>
      <c r="F6" s="1" t="s">
        <v>140</v>
      </c>
      <c r="J6"/>
      <c r="K6"/>
      <c r="L6"/>
      <c r="M6"/>
      <c r="N6"/>
      <c r="O6"/>
      <c r="P6"/>
      <c r="Q6"/>
      <c r="R6"/>
      <c r="S6"/>
    </row>
    <row r="7" spans="1:21" ht="16.5" thickBot="1" x14ac:dyDescent="0.35">
      <c r="J7" s="16" t="s">
        <v>92</v>
      </c>
      <c r="K7"/>
      <c r="L7"/>
      <c r="M7"/>
      <c r="N7"/>
      <c r="O7"/>
      <c r="P7"/>
      <c r="Q7"/>
      <c r="R7"/>
      <c r="S7"/>
    </row>
    <row r="8" spans="1:21" ht="15.75" x14ac:dyDescent="0.3">
      <c r="J8" s="112"/>
      <c r="K8" s="111"/>
      <c r="L8" s="111"/>
      <c r="M8" s="111"/>
      <c r="N8" s="111"/>
      <c r="O8" s="111"/>
      <c r="P8" s="110"/>
      <c r="Q8"/>
      <c r="R8"/>
      <c r="S8"/>
    </row>
    <row r="9" spans="1:21" s="16" customFormat="1" ht="15.75" x14ac:dyDescent="0.3">
      <c r="A9" s="16" t="s">
        <v>139</v>
      </c>
      <c r="C9" s="16" t="s">
        <v>138</v>
      </c>
      <c r="H9" s="16" t="s">
        <v>137</v>
      </c>
      <c r="J9" s="106"/>
      <c r="K9" s="105"/>
      <c r="L9" s="105"/>
      <c r="M9" s="105"/>
      <c r="N9" s="105"/>
      <c r="O9" s="105"/>
      <c r="P9" s="104"/>
      <c r="Q9"/>
      <c r="R9"/>
      <c r="S9"/>
      <c r="T9" s="1"/>
      <c r="U9" s="1"/>
    </row>
    <row r="10" spans="1:21" ht="15.75" x14ac:dyDescent="0.3">
      <c r="J10" s="106"/>
      <c r="K10" s="105"/>
      <c r="L10" s="105"/>
      <c r="M10" s="105"/>
      <c r="N10" s="105"/>
      <c r="O10" s="105"/>
      <c r="P10" s="104"/>
      <c r="Q10"/>
      <c r="R10"/>
      <c r="S10"/>
    </row>
    <row r="11" spans="1:21" ht="16.5" thickBot="1" x14ac:dyDescent="0.35">
      <c r="A11" s="16" t="s">
        <v>136</v>
      </c>
      <c r="C11" s="1" t="s">
        <v>135</v>
      </c>
      <c r="F11" s="16" t="s">
        <v>134</v>
      </c>
      <c r="J11" s="106"/>
      <c r="K11" s="105"/>
      <c r="L11" s="105"/>
      <c r="M11" s="105"/>
      <c r="N11" s="105"/>
      <c r="O11" s="105"/>
      <c r="P11" s="104"/>
      <c r="Q11"/>
      <c r="R11"/>
      <c r="S11"/>
    </row>
    <row r="12" spans="1:21" ht="15.75" x14ac:dyDescent="0.3">
      <c r="A12" s="16"/>
      <c r="F12" s="79"/>
      <c r="G12" s="78"/>
      <c r="H12" s="77"/>
      <c r="J12" s="106"/>
      <c r="K12" s="105"/>
      <c r="L12" s="105"/>
      <c r="M12" s="105"/>
      <c r="N12" s="105"/>
      <c r="O12" s="105"/>
      <c r="P12" s="104"/>
      <c r="Q12"/>
      <c r="R12"/>
    </row>
    <row r="13" spans="1:21" ht="15.75" x14ac:dyDescent="0.3">
      <c r="A13" s="16" t="s">
        <v>133</v>
      </c>
      <c r="C13" s="1" t="s">
        <v>132</v>
      </c>
      <c r="F13" s="75"/>
      <c r="G13" s="72"/>
      <c r="H13" s="71"/>
      <c r="J13" s="106"/>
      <c r="K13" s="105"/>
      <c r="L13" s="105"/>
      <c r="M13" s="105"/>
      <c r="N13" s="105"/>
      <c r="O13" s="105"/>
      <c r="P13" s="104"/>
      <c r="Q13"/>
      <c r="R13"/>
    </row>
    <row r="14" spans="1:21" ht="15.75" x14ac:dyDescent="0.3">
      <c r="A14" s="16"/>
      <c r="F14" s="75"/>
      <c r="G14" s="72"/>
      <c r="H14" s="71"/>
      <c r="J14" s="106"/>
      <c r="K14" s="105"/>
      <c r="L14" s="105"/>
      <c r="M14" s="105"/>
      <c r="N14" s="105"/>
      <c r="O14" s="105"/>
      <c r="P14" s="104"/>
      <c r="Q14"/>
      <c r="R14"/>
    </row>
    <row r="15" spans="1:21" ht="15.75" x14ac:dyDescent="0.3">
      <c r="A15" s="16" t="s">
        <v>131</v>
      </c>
      <c r="C15" s="109" t="s">
        <v>144</v>
      </c>
      <c r="D15" s="98"/>
      <c r="E15" s="98"/>
      <c r="F15" s="108" t="s">
        <v>130</v>
      </c>
      <c r="G15" s="72"/>
      <c r="H15" s="71"/>
      <c r="J15" s="106"/>
      <c r="K15" s="105"/>
      <c r="L15" s="105"/>
      <c r="M15" s="105"/>
      <c r="N15" s="105"/>
      <c r="O15" s="105"/>
      <c r="P15" s="104"/>
      <c r="Q15"/>
      <c r="R15"/>
    </row>
    <row r="16" spans="1:21" ht="15.75" x14ac:dyDescent="0.3">
      <c r="C16" s="99" t="s">
        <v>145</v>
      </c>
      <c r="D16" s="98"/>
      <c r="E16" s="98"/>
      <c r="F16" s="84">
        <v>16.5</v>
      </c>
      <c r="G16" s="74" t="s">
        <v>128</v>
      </c>
      <c r="H16" s="103">
        <v>17</v>
      </c>
      <c r="J16" s="106"/>
      <c r="K16" s="105"/>
      <c r="L16" s="105"/>
      <c r="M16" s="105"/>
      <c r="N16" s="105"/>
      <c r="O16" s="105"/>
      <c r="P16" s="104"/>
      <c r="Q16"/>
      <c r="R16"/>
    </row>
    <row r="17" spans="1:18" ht="15.75" x14ac:dyDescent="0.3">
      <c r="C17" s="99" t="s">
        <v>146</v>
      </c>
      <c r="D17" s="98"/>
      <c r="E17" s="98"/>
      <c r="F17" s="108">
        <v>9</v>
      </c>
      <c r="G17" s="76" t="s">
        <v>129</v>
      </c>
      <c r="H17" s="71"/>
      <c r="J17" s="106"/>
      <c r="K17" s="105"/>
      <c r="L17" s="105"/>
      <c r="M17" s="105"/>
      <c r="N17" s="105"/>
      <c r="O17" s="105"/>
      <c r="P17" s="104"/>
      <c r="Q17"/>
      <c r="R17"/>
    </row>
    <row r="18" spans="1:18" ht="15.75" x14ac:dyDescent="0.3">
      <c r="C18" s="107" t="s">
        <v>147</v>
      </c>
      <c r="D18" s="98"/>
      <c r="E18" s="98"/>
      <c r="F18" s="75"/>
      <c r="G18" s="72"/>
      <c r="H18" s="71"/>
      <c r="J18" s="106"/>
      <c r="K18" s="105"/>
      <c r="L18" s="105"/>
      <c r="M18" s="105"/>
      <c r="N18" s="105"/>
      <c r="O18" s="105"/>
      <c r="P18" s="104"/>
      <c r="Q18"/>
      <c r="R18"/>
    </row>
    <row r="19" spans="1:18" ht="15.75" x14ac:dyDescent="0.3">
      <c r="C19" s="98" t="s">
        <v>148</v>
      </c>
      <c r="D19" s="98"/>
      <c r="E19" s="98"/>
      <c r="F19" s="75"/>
      <c r="G19" s="72"/>
      <c r="H19" s="71"/>
      <c r="J19" s="106"/>
      <c r="K19" s="105"/>
      <c r="L19" s="105"/>
      <c r="M19" s="105"/>
      <c r="N19" s="105"/>
      <c r="O19" s="105"/>
      <c r="P19" s="104"/>
      <c r="Q19"/>
      <c r="R19"/>
    </row>
    <row r="20" spans="1:18" ht="16.5" thickBot="1" x14ac:dyDescent="0.35">
      <c r="C20" s="99" t="s">
        <v>149</v>
      </c>
      <c r="D20" s="98"/>
      <c r="E20" s="98"/>
      <c r="F20" s="84">
        <v>4.5</v>
      </c>
      <c r="G20" s="74" t="s">
        <v>128</v>
      </c>
      <c r="H20" s="103">
        <v>4.5</v>
      </c>
      <c r="J20" s="102"/>
      <c r="K20" s="101"/>
      <c r="L20" s="101"/>
      <c r="M20" s="101"/>
      <c r="N20" s="101"/>
      <c r="O20" s="101"/>
      <c r="P20" s="100"/>
      <c r="Q20"/>
      <c r="R20"/>
    </row>
    <row r="21" spans="1:18" ht="15.75" x14ac:dyDescent="0.3">
      <c r="C21" s="99"/>
      <c r="D21" s="98"/>
      <c r="E21" s="98"/>
      <c r="F21" s="75"/>
      <c r="G21" s="72"/>
      <c r="H21" s="71"/>
      <c r="J21"/>
      <c r="K21"/>
      <c r="L21"/>
      <c r="M21"/>
      <c r="N21"/>
      <c r="O21"/>
      <c r="P21"/>
      <c r="Q21"/>
      <c r="R21"/>
    </row>
    <row r="22" spans="1:18" ht="15" thickBot="1" x14ac:dyDescent="0.35">
      <c r="C22" s="98"/>
      <c r="D22" s="98"/>
      <c r="E22" s="98"/>
      <c r="F22" s="70"/>
      <c r="G22" s="69"/>
      <c r="H22" s="68"/>
      <c r="J22" s="97" t="s">
        <v>36</v>
      </c>
      <c r="K22" s="97" t="s">
        <v>127</v>
      </c>
      <c r="L22" s="1" t="s">
        <v>126</v>
      </c>
      <c r="M22" s="1" t="s">
        <v>125</v>
      </c>
      <c r="N22" s="1" t="s">
        <v>124</v>
      </c>
      <c r="O22" s="1" t="s">
        <v>123</v>
      </c>
      <c r="P22" s="1" t="s">
        <v>122</v>
      </c>
    </row>
    <row r="23" spans="1:18" x14ac:dyDescent="0.3">
      <c r="A23" s="6" t="s">
        <v>28</v>
      </c>
      <c r="C23" s="7" t="s">
        <v>150</v>
      </c>
      <c r="D23" s="16" t="s">
        <v>27</v>
      </c>
      <c r="E23" s="36" t="s">
        <v>151</v>
      </c>
      <c r="K23" s="12" t="s">
        <v>121</v>
      </c>
      <c r="M23" s="52">
        <f>+L23/100</f>
        <v>0</v>
      </c>
      <c r="N23" s="52">
        <v>120</v>
      </c>
      <c r="O23" s="52">
        <v>120</v>
      </c>
      <c r="P23" s="52">
        <v>120</v>
      </c>
    </row>
    <row r="24" spans="1:18" x14ac:dyDescent="0.3">
      <c r="K24" s="12" t="s">
        <v>120</v>
      </c>
    </row>
    <row r="25" spans="1:18" x14ac:dyDescent="0.3">
      <c r="A25" s="6" t="s">
        <v>26</v>
      </c>
      <c r="C25" s="11">
        <v>66</v>
      </c>
      <c r="D25" s="36" t="s">
        <v>24</v>
      </c>
      <c r="E25" s="15">
        <v>51</v>
      </c>
      <c r="F25" s="5">
        <f>+C25</f>
        <v>66</v>
      </c>
      <c r="G25" s="35" t="s">
        <v>24</v>
      </c>
      <c r="H25" s="35">
        <f>+E25</f>
        <v>51</v>
      </c>
      <c r="K25" s="12" t="s">
        <v>119</v>
      </c>
    </row>
    <row r="26" spans="1:18" x14ac:dyDescent="0.3">
      <c r="A26" s="6" t="s">
        <v>25</v>
      </c>
      <c r="B26" s="2"/>
      <c r="C26" s="33">
        <f>+F16</f>
        <v>16.5</v>
      </c>
      <c r="D26" s="34" t="s">
        <v>24</v>
      </c>
      <c r="E26" s="33">
        <f>+H16</f>
        <v>17</v>
      </c>
      <c r="F26" s="32">
        <f>+E26</f>
        <v>17</v>
      </c>
      <c r="G26" s="32" t="s">
        <v>24</v>
      </c>
      <c r="H26" s="32">
        <f>+C26</f>
        <v>16.5</v>
      </c>
      <c r="I26" s="3"/>
      <c r="K26" s="12" t="s">
        <v>118</v>
      </c>
    </row>
    <row r="27" spans="1:18" ht="15" thickBot="1" x14ac:dyDescent="0.35">
      <c r="A27" s="2" t="s">
        <v>23</v>
      </c>
      <c r="B27" s="31"/>
      <c r="C27" s="29">
        <f>+C25/C26</f>
        <v>4</v>
      </c>
      <c r="D27" s="30"/>
      <c r="E27" s="29">
        <f>+E25/E26</f>
        <v>3</v>
      </c>
      <c r="F27" s="29">
        <f>+F25/F26</f>
        <v>3.8823529411764706</v>
      </c>
      <c r="G27" s="30"/>
      <c r="H27" s="29">
        <f>+H25/H26</f>
        <v>3.0909090909090908</v>
      </c>
      <c r="I27" s="3"/>
    </row>
    <row r="28" spans="1:18" ht="15" thickBot="1" x14ac:dyDescent="0.35">
      <c r="A28" s="2" t="s">
        <v>22</v>
      </c>
      <c r="B28" s="13"/>
      <c r="C28" s="28"/>
      <c r="D28" s="27">
        <v>12</v>
      </c>
      <c r="E28" s="26"/>
      <c r="F28" s="25"/>
      <c r="G28" s="24">
        <v>9</v>
      </c>
      <c r="H28" s="23" t="s">
        <v>21</v>
      </c>
    </row>
    <row r="29" spans="1:18" ht="15" thickBot="1" x14ac:dyDescent="0.35">
      <c r="A29" s="2"/>
      <c r="B29" s="7"/>
      <c r="C29" s="3"/>
      <c r="G29" s="12"/>
      <c r="H29" s="3"/>
      <c r="J29" s="97" t="s">
        <v>117</v>
      </c>
    </row>
    <row r="30" spans="1:18" ht="15" thickBot="1" x14ac:dyDescent="0.35">
      <c r="A30" s="5" t="s">
        <v>20</v>
      </c>
      <c r="B30" s="5" t="s">
        <v>19</v>
      </c>
      <c r="D30" s="12" t="s">
        <v>18</v>
      </c>
      <c r="E30" s="21">
        <v>21.338000000000001</v>
      </c>
      <c r="F30" s="22"/>
      <c r="G30" s="1" t="s">
        <v>17</v>
      </c>
      <c r="H30" s="20">
        <v>0.5</v>
      </c>
      <c r="J30" s="97"/>
      <c r="M30" s="96" t="s">
        <v>43</v>
      </c>
      <c r="N30" s="95" t="s">
        <v>116</v>
      </c>
      <c r="O30" s="92"/>
    </row>
    <row r="31" spans="1:18" x14ac:dyDescent="0.3">
      <c r="A31" s="2"/>
      <c r="B31" s="2"/>
      <c r="C31" s="2"/>
      <c r="D31" s="4" t="s">
        <v>16</v>
      </c>
      <c r="E31" s="21">
        <f>+H30*E30</f>
        <v>10.669</v>
      </c>
      <c r="H31" s="20"/>
      <c r="I31" s="3"/>
      <c r="K31" s="1" t="s">
        <v>115</v>
      </c>
      <c r="L31" s="1" t="s">
        <v>98</v>
      </c>
      <c r="M31" s="94"/>
      <c r="N31" s="93"/>
      <c r="O31" s="92"/>
      <c r="P31" s="91"/>
      <c r="Q31" s="78"/>
      <c r="R31" s="77"/>
    </row>
    <row r="32" spans="1:18" x14ac:dyDescent="0.3">
      <c r="D32" s="4" t="s">
        <v>15</v>
      </c>
      <c r="E32" s="19">
        <f>+E30-E31</f>
        <v>10.669</v>
      </c>
      <c r="I32" s="3"/>
      <c r="K32" s="1" t="s">
        <v>114</v>
      </c>
      <c r="M32" s="89">
        <v>135</v>
      </c>
      <c r="N32" s="90" t="s">
        <v>96</v>
      </c>
      <c r="O32" s="85"/>
      <c r="P32" s="84"/>
      <c r="Q32" s="72"/>
      <c r="R32" s="71"/>
    </row>
    <row r="33" spans="1:18" x14ac:dyDescent="0.3">
      <c r="E33" s="7" t="s">
        <v>14</v>
      </c>
      <c r="F33" s="7" t="s">
        <v>13</v>
      </c>
      <c r="G33" s="7" t="s">
        <v>13</v>
      </c>
      <c r="H33" s="7" t="s">
        <v>13</v>
      </c>
      <c r="I33" s="3"/>
      <c r="K33" s="1" t="s">
        <v>113</v>
      </c>
      <c r="M33" s="89">
        <v>135</v>
      </c>
      <c r="N33" s="88" t="s">
        <v>96</v>
      </c>
      <c r="O33" s="85"/>
      <c r="P33" s="84"/>
      <c r="Q33" s="72"/>
      <c r="R33" s="71"/>
    </row>
    <row r="34" spans="1:18" x14ac:dyDescent="0.3">
      <c r="D34" s="12" t="s">
        <v>12</v>
      </c>
      <c r="E34" s="18">
        <f>+E32</f>
        <v>10.669</v>
      </c>
      <c r="F34" s="18">
        <v>0</v>
      </c>
      <c r="G34" s="18">
        <v>0</v>
      </c>
      <c r="H34" s="18">
        <v>0</v>
      </c>
      <c r="K34" s="1" t="s">
        <v>112</v>
      </c>
      <c r="M34" s="89">
        <v>200</v>
      </c>
      <c r="N34" s="88" t="s">
        <v>109</v>
      </c>
      <c r="O34" s="85"/>
      <c r="P34" s="84"/>
      <c r="Q34" s="72"/>
      <c r="R34" s="71"/>
    </row>
    <row r="35" spans="1:18" x14ac:dyDescent="0.3">
      <c r="D35" s="12" t="s">
        <v>11</v>
      </c>
      <c r="E35" s="18">
        <f>+E34*1.2</f>
        <v>12.8028</v>
      </c>
      <c r="F35" s="18">
        <v>0</v>
      </c>
      <c r="G35" s="18">
        <v>0</v>
      </c>
      <c r="H35" s="18">
        <v>0</v>
      </c>
      <c r="K35" s="1" t="s">
        <v>111</v>
      </c>
      <c r="L35" s="1" t="s">
        <v>98</v>
      </c>
      <c r="M35" s="89"/>
      <c r="N35" s="88"/>
      <c r="O35" s="85"/>
      <c r="P35" s="84"/>
      <c r="Q35" s="72"/>
      <c r="R35" s="71"/>
    </row>
    <row r="36" spans="1:18" ht="15" thickBot="1" x14ac:dyDescent="0.35">
      <c r="A36" s="2"/>
      <c r="G36" s="12"/>
      <c r="K36" s="1" t="s">
        <v>110</v>
      </c>
      <c r="M36" s="89">
        <v>300</v>
      </c>
      <c r="N36" s="88" t="s">
        <v>109</v>
      </c>
      <c r="O36" s="85"/>
      <c r="P36" s="84"/>
      <c r="Q36" s="72"/>
      <c r="R36" s="71"/>
    </row>
    <row r="37" spans="1:18" x14ac:dyDescent="0.3">
      <c r="A37" s="2"/>
      <c r="B37" s="7"/>
      <c r="C37" s="3"/>
      <c r="E37" s="79" t="s">
        <v>108</v>
      </c>
      <c r="F37" s="78" t="s">
        <v>107</v>
      </c>
      <c r="G37" s="78"/>
      <c r="H37" s="77"/>
      <c r="K37" s="1" t="s">
        <v>106</v>
      </c>
      <c r="L37" s="1" t="s">
        <v>98</v>
      </c>
      <c r="M37" s="89"/>
      <c r="N37" s="88"/>
      <c r="O37" s="85"/>
      <c r="P37" s="84"/>
      <c r="Q37" s="72"/>
      <c r="R37" s="71"/>
    </row>
    <row r="38" spans="1:18" ht="15" thickBot="1" x14ac:dyDescent="0.35">
      <c r="A38" s="6" t="s">
        <v>10</v>
      </c>
      <c r="C38" s="8">
        <v>12</v>
      </c>
      <c r="D38" s="17" t="s">
        <v>9</v>
      </c>
      <c r="E38" s="70"/>
      <c r="F38" s="69" t="s">
        <v>105</v>
      </c>
      <c r="G38" s="69"/>
      <c r="H38" s="68"/>
      <c r="K38" s="1" t="s">
        <v>104</v>
      </c>
      <c r="L38" s="1" t="s">
        <v>98</v>
      </c>
      <c r="M38" s="89"/>
      <c r="N38" s="88"/>
      <c r="O38" s="85"/>
      <c r="P38" s="84"/>
      <c r="Q38" s="72"/>
      <c r="R38" s="71"/>
    </row>
    <row r="39" spans="1:18" x14ac:dyDescent="0.3">
      <c r="A39" s="6"/>
      <c r="C39" s="7"/>
      <c r="D39" s="1" t="s">
        <v>8</v>
      </c>
      <c r="E39" s="2"/>
      <c r="F39" s="2"/>
      <c r="K39" s="1" t="s">
        <v>103</v>
      </c>
      <c r="L39" s="1" t="s">
        <v>98</v>
      </c>
      <c r="M39" s="89"/>
      <c r="N39" s="88"/>
      <c r="O39" s="85"/>
      <c r="P39" s="84"/>
      <c r="Q39" s="72"/>
      <c r="R39" s="71"/>
    </row>
    <row r="40" spans="1:18" x14ac:dyDescent="0.3">
      <c r="A40" s="6" t="s">
        <v>7</v>
      </c>
      <c r="B40" s="16"/>
      <c r="C40" s="14">
        <f>+B48/F17</f>
        <v>555.55555555555554</v>
      </c>
      <c r="D40" s="15">
        <v>50</v>
      </c>
      <c r="F40" s="4" t="s">
        <v>6</v>
      </c>
      <c r="G40" s="11">
        <v>1</v>
      </c>
      <c r="H40" s="2"/>
      <c r="K40" s="1" t="s">
        <v>102</v>
      </c>
      <c r="L40" s="1" t="s">
        <v>98</v>
      </c>
      <c r="M40" s="89"/>
      <c r="N40" s="88"/>
      <c r="O40" s="85"/>
      <c r="P40" s="84"/>
      <c r="Q40" s="72"/>
      <c r="R40" s="71"/>
    </row>
    <row r="41" spans="1:18" x14ac:dyDescent="0.3">
      <c r="A41" s="6" t="s">
        <v>5</v>
      </c>
      <c r="C41" s="13">
        <f>+C40+D40</f>
        <v>605.55555555555554</v>
      </c>
      <c r="F41" s="4" t="s">
        <v>4</v>
      </c>
      <c r="G41" s="11">
        <v>1</v>
      </c>
      <c r="H41" s="2"/>
      <c r="K41" s="1" t="s">
        <v>101</v>
      </c>
      <c r="L41" s="1" t="s">
        <v>98</v>
      </c>
      <c r="M41" s="89"/>
      <c r="N41" s="88"/>
      <c r="O41" s="85"/>
      <c r="P41" s="84"/>
      <c r="Q41" s="72"/>
      <c r="R41" s="71"/>
    </row>
    <row r="42" spans="1:18" x14ac:dyDescent="0.3">
      <c r="A42" s="6" t="s">
        <v>3</v>
      </c>
      <c r="C42" s="13">
        <f>+C41/C38</f>
        <v>50.462962962962962</v>
      </c>
      <c r="F42" s="4" t="s">
        <v>2</v>
      </c>
      <c r="G42" s="11"/>
      <c r="H42" s="2"/>
      <c r="K42" s="1" t="s">
        <v>100</v>
      </c>
      <c r="L42" s="1" t="s">
        <v>98</v>
      </c>
      <c r="M42" s="89"/>
      <c r="N42" s="88"/>
      <c r="O42" s="85"/>
      <c r="P42" s="84"/>
      <c r="Q42" s="72"/>
      <c r="R42" s="71"/>
    </row>
    <row r="43" spans="1:18" x14ac:dyDescent="0.3">
      <c r="A43" s="6"/>
      <c r="C43" s="7"/>
      <c r="F43" s="12" t="s">
        <v>1</v>
      </c>
      <c r="G43" s="11">
        <f>+C40/100</f>
        <v>5.5555555555555554</v>
      </c>
      <c r="H43" s="2"/>
      <c r="K43" s="1" t="s">
        <v>99</v>
      </c>
      <c r="L43" s="1" t="s">
        <v>98</v>
      </c>
      <c r="M43" s="89"/>
      <c r="N43" s="88"/>
      <c r="O43" s="85"/>
      <c r="P43" s="84"/>
      <c r="Q43" s="72"/>
      <c r="R43" s="71"/>
    </row>
    <row r="44" spans="1:18" x14ac:dyDescent="0.3">
      <c r="A44" s="6"/>
      <c r="C44" s="9"/>
      <c r="F44" s="4" t="s">
        <v>0</v>
      </c>
      <c r="G44" s="8">
        <f>+C41*F17</f>
        <v>5450</v>
      </c>
      <c r="H44" s="2"/>
      <c r="K44" s="1" t="s">
        <v>97</v>
      </c>
      <c r="M44" s="89">
        <v>120</v>
      </c>
      <c r="N44" s="88" t="s">
        <v>96</v>
      </c>
      <c r="O44" s="85"/>
      <c r="P44" s="84"/>
      <c r="Q44" s="72"/>
      <c r="R44" s="71"/>
    </row>
    <row r="45" spans="1:18" x14ac:dyDescent="0.3">
      <c r="A45" s="6"/>
      <c r="C45" s="7"/>
      <c r="E45" s="4"/>
      <c r="F45" s="4"/>
      <c r="G45" s="3"/>
      <c r="I45" s="2"/>
      <c r="K45" s="1" t="s">
        <v>95</v>
      </c>
      <c r="M45" s="87"/>
      <c r="N45" s="86"/>
      <c r="O45" s="85"/>
      <c r="P45" s="84"/>
      <c r="Q45" s="72"/>
      <c r="R45" s="71"/>
    </row>
    <row r="46" spans="1:18" ht="15" thickBot="1" x14ac:dyDescent="0.35">
      <c r="A46" s="6" t="s">
        <v>94</v>
      </c>
      <c r="C46" s="5">
        <f>+C42*C38</f>
        <v>605.55555555555554</v>
      </c>
      <c r="F46" s="4"/>
      <c r="G46" s="3"/>
      <c r="H46" s="2"/>
      <c r="K46" s="1" t="s">
        <v>93</v>
      </c>
      <c r="M46" s="83"/>
      <c r="N46" s="82"/>
      <c r="O46" s="81"/>
      <c r="P46" s="80"/>
      <c r="Q46" s="69"/>
      <c r="R46" s="68"/>
    </row>
    <row r="47" spans="1:18" ht="15" thickBot="1" x14ac:dyDescent="0.35">
      <c r="A47" s="2"/>
      <c r="B47" s="2"/>
      <c r="C47" s="2"/>
      <c r="D47" s="2"/>
      <c r="E47" s="2"/>
      <c r="H47" s="2"/>
      <c r="J47" s="16" t="s">
        <v>92</v>
      </c>
    </row>
    <row r="48" spans="1:18" x14ac:dyDescent="0.3">
      <c r="A48" s="6" t="s">
        <v>91</v>
      </c>
      <c r="B48" s="7">
        <v>5000</v>
      </c>
      <c r="C48" s="2"/>
      <c r="D48" s="5" t="s">
        <v>90</v>
      </c>
      <c r="E48" s="5" t="s">
        <v>152</v>
      </c>
      <c r="F48" s="5" t="s">
        <v>89</v>
      </c>
      <c r="G48" s="5" t="s">
        <v>88</v>
      </c>
      <c r="H48" s="5" t="s">
        <v>87</v>
      </c>
      <c r="J48" s="79"/>
      <c r="K48" s="78" t="s">
        <v>86</v>
      </c>
      <c r="L48" s="78"/>
      <c r="M48" s="78"/>
      <c r="N48" s="78"/>
      <c r="O48" s="78"/>
      <c r="P48" s="78"/>
      <c r="Q48" s="78"/>
      <c r="R48" s="77"/>
    </row>
    <row r="49" spans="1:22" x14ac:dyDescent="0.3">
      <c r="A49" s="40" t="s">
        <v>85</v>
      </c>
      <c r="B49" s="48"/>
      <c r="C49" s="2"/>
      <c r="D49" s="7">
        <v>1</v>
      </c>
      <c r="E49" s="7">
        <v>1</v>
      </c>
      <c r="F49" s="7" t="s">
        <v>83</v>
      </c>
      <c r="G49" s="3">
        <v>180</v>
      </c>
      <c r="H49" s="3">
        <f>+(D49*E49)*G49</f>
        <v>180</v>
      </c>
      <c r="J49" s="75"/>
      <c r="K49" s="74">
        <f>+F16</f>
        <v>16.5</v>
      </c>
      <c r="L49" s="74">
        <f>+H16</f>
        <v>17</v>
      </c>
      <c r="M49" s="72" t="s">
        <v>84</v>
      </c>
      <c r="N49" s="74" t="s">
        <v>83</v>
      </c>
      <c r="O49" s="72" t="s">
        <v>82</v>
      </c>
      <c r="P49" s="72" t="s">
        <v>81</v>
      </c>
      <c r="Q49" s="72"/>
      <c r="R49" s="71"/>
    </row>
    <row r="50" spans="1:22" x14ac:dyDescent="0.3">
      <c r="A50" s="48" t="s">
        <v>40</v>
      </c>
      <c r="B50" s="47">
        <f>+E34*C42</f>
        <v>538.38935185185187</v>
      </c>
      <c r="C50" s="2"/>
      <c r="D50" s="7">
        <v>1</v>
      </c>
      <c r="E50" s="7">
        <v>6</v>
      </c>
      <c r="F50" s="7" t="s">
        <v>80</v>
      </c>
      <c r="G50" s="3">
        <v>160</v>
      </c>
      <c r="H50" s="3">
        <f>+(D50*E50)*G50</f>
        <v>960</v>
      </c>
      <c r="J50" s="75"/>
      <c r="K50" s="74">
        <f>0.5*0.61*C41</f>
        <v>184.69444444444443</v>
      </c>
      <c r="L50" s="73">
        <f>3.9*1.5</f>
        <v>5.85</v>
      </c>
      <c r="M50" s="74">
        <f>+K50*L50</f>
        <v>1080.4624999999999</v>
      </c>
      <c r="N50" s="73">
        <v>0</v>
      </c>
      <c r="O50" s="73">
        <f>+M50+N50</f>
        <v>1080.4624999999999</v>
      </c>
      <c r="P50" s="76" t="s">
        <v>79</v>
      </c>
      <c r="Q50" s="72"/>
      <c r="R50" s="71"/>
    </row>
    <row r="51" spans="1:22" x14ac:dyDescent="0.3">
      <c r="A51" s="48" t="s">
        <v>36</v>
      </c>
      <c r="B51" s="47">
        <f>+H62</f>
        <v>1560</v>
      </c>
      <c r="C51" s="2"/>
      <c r="D51" s="7">
        <v>0</v>
      </c>
      <c r="E51" s="7">
        <v>0</v>
      </c>
      <c r="F51" s="7" t="s">
        <v>78</v>
      </c>
      <c r="G51" s="3">
        <v>200</v>
      </c>
      <c r="H51" s="3">
        <f>+(D51*E51)*G51</f>
        <v>0</v>
      </c>
      <c r="J51" s="75"/>
      <c r="K51" s="72"/>
      <c r="L51" s="76"/>
      <c r="M51" s="72"/>
      <c r="N51" s="74"/>
      <c r="O51" s="73">
        <f>+O50/8</f>
        <v>135.05781249999998</v>
      </c>
      <c r="P51" s="72"/>
      <c r="Q51" s="72"/>
      <c r="R51" s="71"/>
    </row>
    <row r="52" spans="1:22" x14ac:dyDescent="0.3">
      <c r="A52" s="67" t="s">
        <v>77</v>
      </c>
      <c r="B52" s="47">
        <v>800</v>
      </c>
      <c r="C52" s="2"/>
      <c r="D52" s="7">
        <v>1</v>
      </c>
      <c r="E52" s="7">
        <v>1</v>
      </c>
      <c r="F52" s="7" t="s">
        <v>153</v>
      </c>
      <c r="G52" s="3">
        <v>150</v>
      </c>
      <c r="H52" s="3">
        <f>+(D52*E52)*G52</f>
        <v>150</v>
      </c>
      <c r="I52" s="3">
        <f>+(B76/100)*2</f>
        <v>110.57134444444443</v>
      </c>
      <c r="J52" s="75"/>
      <c r="K52" s="74">
        <f>+K49</f>
        <v>16.5</v>
      </c>
      <c r="L52" s="73">
        <f>+L49</f>
        <v>17</v>
      </c>
      <c r="M52" s="74"/>
      <c r="N52" s="73"/>
      <c r="O52" s="73"/>
      <c r="P52" s="76"/>
      <c r="Q52" s="72"/>
      <c r="R52" s="71"/>
    </row>
    <row r="53" spans="1:22" ht="16.5" x14ac:dyDescent="0.3">
      <c r="A53" s="67" t="s">
        <v>75</v>
      </c>
      <c r="B53" s="47">
        <v>100</v>
      </c>
      <c r="C53" s="2"/>
      <c r="D53" s="7">
        <v>1</v>
      </c>
      <c r="E53" s="7">
        <v>1</v>
      </c>
      <c r="F53" s="7" t="s">
        <v>76</v>
      </c>
      <c r="G53" s="3">
        <f>+M32</f>
        <v>135</v>
      </c>
      <c r="H53" s="3">
        <f>+(D53*E53)*G53</f>
        <v>135</v>
      </c>
      <c r="I53" s="10"/>
      <c r="J53" s="75"/>
      <c r="K53" s="74">
        <f>0.7*0.475*C42</f>
        <v>16.778935185185183</v>
      </c>
      <c r="L53" s="73">
        <v>4</v>
      </c>
      <c r="M53" s="74">
        <f>+K53*L53</f>
        <v>67.115740740740733</v>
      </c>
      <c r="N53" s="73">
        <v>0</v>
      </c>
      <c r="O53" s="73">
        <f>+M53+N53</f>
        <v>67.115740740740733</v>
      </c>
      <c r="P53" s="76" t="s">
        <v>73</v>
      </c>
      <c r="Q53" s="72"/>
      <c r="R53" s="71"/>
    </row>
    <row r="54" spans="1:22" x14ac:dyDescent="0.3">
      <c r="A54" s="67" t="s">
        <v>72</v>
      </c>
      <c r="B54" s="47">
        <v>0</v>
      </c>
      <c r="C54" s="2"/>
      <c r="D54" s="7">
        <v>1</v>
      </c>
      <c r="E54" s="7">
        <v>1</v>
      </c>
      <c r="F54" s="7" t="s">
        <v>74</v>
      </c>
      <c r="G54" s="3">
        <f>+M33</f>
        <v>135</v>
      </c>
      <c r="H54" s="3">
        <f>+(D54*E54)*G54</f>
        <v>135</v>
      </c>
      <c r="J54" s="75"/>
      <c r="K54" s="72"/>
      <c r="L54" s="72"/>
      <c r="M54" s="72"/>
      <c r="N54" s="74"/>
      <c r="O54" s="73"/>
      <c r="P54" s="72" t="s">
        <v>71</v>
      </c>
      <c r="Q54" s="72"/>
      <c r="R54" s="71"/>
    </row>
    <row r="55" spans="1:22" ht="15" thickBot="1" x14ac:dyDescent="0.35">
      <c r="A55" s="67" t="s">
        <v>70</v>
      </c>
      <c r="B55" s="47">
        <v>180</v>
      </c>
      <c r="D55" s="7">
        <v>0</v>
      </c>
      <c r="E55" s="7">
        <v>0</v>
      </c>
      <c r="F55" s="7" t="s">
        <v>69</v>
      </c>
      <c r="G55" s="3">
        <v>1</v>
      </c>
      <c r="H55" s="3">
        <f>+(D55*E55)*G55</f>
        <v>0</v>
      </c>
      <c r="J55" s="70"/>
      <c r="K55" s="69"/>
      <c r="L55" s="69"/>
      <c r="M55" s="69"/>
      <c r="N55" s="69"/>
      <c r="O55" s="69"/>
      <c r="P55" s="69"/>
      <c r="Q55" s="69"/>
      <c r="R55" s="68"/>
    </row>
    <row r="56" spans="1:22" x14ac:dyDescent="0.3">
      <c r="A56" s="67" t="s">
        <v>68</v>
      </c>
      <c r="B56" s="47">
        <v>150</v>
      </c>
      <c r="D56" s="7">
        <v>0</v>
      </c>
      <c r="E56" s="7">
        <v>0</v>
      </c>
      <c r="F56" s="2" t="s">
        <v>64</v>
      </c>
      <c r="G56" s="3">
        <f>+O50</f>
        <v>1080.4624999999999</v>
      </c>
      <c r="H56" s="3">
        <f>+(D56*E56)*G56</f>
        <v>0</v>
      </c>
    </row>
    <row r="57" spans="1:22" x14ac:dyDescent="0.3">
      <c r="A57" s="48" t="s">
        <v>67</v>
      </c>
      <c r="B57" s="47">
        <v>0</v>
      </c>
      <c r="D57" s="7">
        <v>0</v>
      </c>
      <c r="E57" s="7">
        <v>0</v>
      </c>
      <c r="F57" s="7" t="s">
        <v>66</v>
      </c>
      <c r="G57" s="3">
        <v>0</v>
      </c>
      <c r="H57" s="3">
        <f>+(D57*E57)*G57</f>
        <v>0</v>
      </c>
    </row>
    <row r="58" spans="1:22" x14ac:dyDescent="0.3">
      <c r="A58" s="67" t="s">
        <v>65</v>
      </c>
      <c r="B58" s="47">
        <v>0</v>
      </c>
      <c r="D58" s="7">
        <v>0</v>
      </c>
      <c r="E58" s="7">
        <v>0</v>
      </c>
      <c r="F58" s="2" t="s">
        <v>64</v>
      </c>
      <c r="G58" s="3">
        <v>0</v>
      </c>
      <c r="H58" s="3">
        <f>+(D58*E58)*G58</f>
        <v>0</v>
      </c>
      <c r="J58" s="16" t="s">
        <v>63</v>
      </c>
    </row>
    <row r="59" spans="1:22" x14ac:dyDescent="0.3">
      <c r="A59" s="40" t="s">
        <v>30</v>
      </c>
      <c r="B59" s="39">
        <f>SUM(B50:B58)</f>
        <v>3328.3893518518516</v>
      </c>
      <c r="C59" s="2"/>
      <c r="D59" s="7"/>
      <c r="E59" s="7"/>
      <c r="F59" s="2"/>
      <c r="G59" s="3"/>
      <c r="H59" s="3">
        <f>+(D59*E59)*G59</f>
        <v>0</v>
      </c>
      <c r="L59" s="16"/>
    </row>
    <row r="60" spans="1:22" ht="15.75" x14ac:dyDescent="0.3">
      <c r="A60" s="63"/>
      <c r="B60" s="66"/>
      <c r="C60" s="2"/>
      <c r="D60" s="7"/>
      <c r="E60" s="7"/>
      <c r="F60" s="2"/>
      <c r="G60" s="3"/>
      <c r="H60" s="3">
        <f>+(D60*E60)*G60</f>
        <v>0</v>
      </c>
      <c r="K60" s="62" t="s">
        <v>61</v>
      </c>
      <c r="L60" s="65" t="s">
        <v>62</v>
      </c>
      <c r="M60" s="64"/>
      <c r="O60" s="62" t="s">
        <v>61</v>
      </c>
      <c r="P60" s="65" t="s">
        <v>60</v>
      </c>
      <c r="Q60" s="64"/>
      <c r="S60"/>
      <c r="T60"/>
      <c r="U60"/>
      <c r="V60"/>
    </row>
    <row r="61" spans="1:22" ht="15.75" x14ac:dyDescent="0.3">
      <c r="A61" s="63"/>
      <c r="B61" s="29">
        <f>+B59/B48</f>
        <v>0.66567787037037029</v>
      </c>
      <c r="C61" s="6" t="s">
        <v>59</v>
      </c>
      <c r="D61" s="2"/>
      <c r="E61" s="2"/>
      <c r="F61" s="2"/>
      <c r="G61" s="2"/>
      <c r="K61" s="12" t="s">
        <v>58</v>
      </c>
      <c r="L61" s="42"/>
      <c r="M61" s="41"/>
      <c r="O61" s="12" t="s">
        <v>58</v>
      </c>
      <c r="P61" s="42"/>
      <c r="Q61" s="41"/>
      <c r="S61"/>
      <c r="T61"/>
      <c r="U61"/>
      <c r="V61"/>
    </row>
    <row r="62" spans="1:22" ht="15.75" x14ac:dyDescent="0.3">
      <c r="A62" s="2"/>
      <c r="B62" s="2"/>
      <c r="D62" s="2"/>
      <c r="E62" s="2"/>
      <c r="F62" s="2"/>
      <c r="G62" s="62" t="s">
        <v>57</v>
      </c>
      <c r="H62" s="3">
        <f>SUM(H49:H61)</f>
        <v>1560</v>
      </c>
      <c r="K62" s="12" t="s">
        <v>27</v>
      </c>
      <c r="L62" s="60" t="s">
        <v>56</v>
      </c>
      <c r="M62" s="41"/>
      <c r="O62" s="12" t="s">
        <v>27</v>
      </c>
      <c r="P62" s="42" t="s">
        <v>56</v>
      </c>
      <c r="Q62" s="41"/>
      <c r="S62"/>
      <c r="T62"/>
      <c r="U62"/>
      <c r="V62"/>
    </row>
    <row r="63" spans="1:22" ht="15.75" x14ac:dyDescent="0.3">
      <c r="D63" s="2"/>
      <c r="E63" s="2"/>
      <c r="G63" s="16" t="s">
        <v>55</v>
      </c>
      <c r="H63" s="61">
        <v>1.75</v>
      </c>
      <c r="K63" s="12" t="s">
        <v>53</v>
      </c>
      <c r="L63" s="60">
        <v>200</v>
      </c>
      <c r="M63" s="41" t="s">
        <v>54</v>
      </c>
      <c r="O63" s="12" t="s">
        <v>53</v>
      </c>
      <c r="P63" s="42" t="s">
        <v>52</v>
      </c>
      <c r="Q63" s="41"/>
      <c r="S63"/>
      <c r="T63"/>
      <c r="U63"/>
      <c r="V63"/>
    </row>
    <row r="64" spans="1:22" ht="15.75" x14ac:dyDescent="0.3">
      <c r="A64" s="6" t="s">
        <v>51</v>
      </c>
      <c r="B64" s="2"/>
      <c r="C64" s="2"/>
      <c r="E64" s="29">
        <f>+B76/C40</f>
        <v>9.9514209999999999</v>
      </c>
      <c r="G64" s="1" t="s">
        <v>45</v>
      </c>
      <c r="H64" s="58">
        <v>1.75</v>
      </c>
      <c r="K64" s="12" t="s">
        <v>49</v>
      </c>
      <c r="L64" s="60" t="s">
        <v>50</v>
      </c>
      <c r="M64" s="41"/>
      <c r="O64" s="12" t="s">
        <v>49</v>
      </c>
      <c r="P64" s="42" t="s">
        <v>48</v>
      </c>
      <c r="Q64" s="41"/>
      <c r="S64"/>
      <c r="T64"/>
      <c r="U64"/>
      <c r="V64"/>
    </row>
    <row r="65" spans="1:22" ht="15.75" x14ac:dyDescent="0.3">
      <c r="A65" s="2"/>
      <c r="B65" s="6" t="s">
        <v>47</v>
      </c>
      <c r="C65" s="5" t="s">
        <v>46</v>
      </c>
      <c r="D65" s="2"/>
      <c r="E65" s="2"/>
      <c r="F65" s="2"/>
      <c r="G65" s="1" t="s">
        <v>45</v>
      </c>
      <c r="H65" s="58">
        <v>2</v>
      </c>
      <c r="K65" s="12" t="s">
        <v>44</v>
      </c>
      <c r="L65" s="60">
        <f>+((M65/(L63*100)))</f>
        <v>30</v>
      </c>
      <c r="M65" s="59">
        <f>+((B48*60)*2)</f>
        <v>600000</v>
      </c>
      <c r="O65" s="12" t="s">
        <v>44</v>
      </c>
      <c r="P65" s="42">
        <v>2000</v>
      </c>
      <c r="Q65" s="41"/>
      <c r="S65"/>
      <c r="T65"/>
      <c r="U65"/>
      <c r="V65"/>
    </row>
    <row r="66" spans="1:22" ht="15.75" x14ac:dyDescent="0.3">
      <c r="A66" s="40" t="s">
        <v>43</v>
      </c>
      <c r="B66" s="48"/>
      <c r="C66" s="2"/>
      <c r="D66" s="2"/>
      <c r="E66" s="2"/>
      <c r="F66" s="2"/>
      <c r="G66" s="16" t="s">
        <v>42</v>
      </c>
      <c r="H66" s="61">
        <v>2.5</v>
      </c>
      <c r="K66" s="12" t="s">
        <v>41</v>
      </c>
      <c r="L66" s="56">
        <f>+L68/B48</f>
        <v>0.39</v>
      </c>
      <c r="M66" s="41"/>
      <c r="O66" s="12" t="s">
        <v>41</v>
      </c>
      <c r="P66" s="55">
        <f>75/1000</f>
        <v>7.4999999999999997E-2</v>
      </c>
      <c r="Q66" s="41"/>
      <c r="S66"/>
      <c r="T66"/>
      <c r="U66"/>
      <c r="V66"/>
    </row>
    <row r="67" spans="1:22" ht="15.75" x14ac:dyDescent="0.3">
      <c r="A67" s="48" t="s">
        <v>40</v>
      </c>
      <c r="B67" s="47">
        <f>+E35*C42</f>
        <v>646.0672222222222</v>
      </c>
      <c r="C67" s="54"/>
      <c r="K67" s="12" t="s">
        <v>38</v>
      </c>
      <c r="L67" s="56">
        <v>65</v>
      </c>
      <c r="M67" s="57" t="s">
        <v>39</v>
      </c>
      <c r="O67" s="12" t="s">
        <v>38</v>
      </c>
      <c r="P67" s="55">
        <v>75</v>
      </c>
      <c r="Q67" s="57" t="s">
        <v>37</v>
      </c>
      <c r="S67"/>
      <c r="T67"/>
      <c r="U67"/>
      <c r="V67"/>
    </row>
    <row r="68" spans="1:22" ht="15.75" x14ac:dyDescent="0.3">
      <c r="A68" s="48" t="s">
        <v>36</v>
      </c>
      <c r="B68" s="47">
        <f>+H62*H63</f>
        <v>2730</v>
      </c>
      <c r="C68" s="54"/>
      <c r="K68" s="12" t="s">
        <v>35</v>
      </c>
      <c r="L68" s="56">
        <f>+L67*L65</f>
        <v>1950</v>
      </c>
      <c r="M68" s="41"/>
      <c r="O68" s="12" t="s">
        <v>35</v>
      </c>
      <c r="P68" s="55">
        <f>+P67*2</f>
        <v>150</v>
      </c>
      <c r="Q68" s="41"/>
      <c r="S68"/>
      <c r="T68"/>
      <c r="U68"/>
      <c r="V68"/>
    </row>
    <row r="69" spans="1:22" ht="15.75" x14ac:dyDescent="0.3">
      <c r="A69" s="48" t="str">
        <f>+A52</f>
        <v>Tabla de Suaje</v>
      </c>
      <c r="B69" s="47">
        <f>+B52*H63</f>
        <v>1400</v>
      </c>
      <c r="C69" s="54"/>
      <c r="K69" s="12"/>
      <c r="L69" s="42"/>
      <c r="M69" s="41"/>
      <c r="O69" s="12"/>
      <c r="P69" s="42"/>
      <c r="Q69" s="41"/>
      <c r="S69"/>
      <c r="T69"/>
      <c r="U69"/>
      <c r="V69"/>
    </row>
    <row r="70" spans="1:22" ht="15.75" x14ac:dyDescent="0.3">
      <c r="A70" s="48" t="str">
        <f>+A53</f>
        <v>Prueba de Color</v>
      </c>
      <c r="B70" s="47">
        <f>+B53*H63</f>
        <v>175</v>
      </c>
      <c r="C70" s="54"/>
      <c r="G70" s="53" t="s">
        <v>34</v>
      </c>
      <c r="H70" s="29">
        <f>+B61</f>
        <v>0.66567787037037029</v>
      </c>
      <c r="I70" s="52">
        <f>+H70*B48</f>
        <v>3328.3893518518516</v>
      </c>
      <c r="K70" s="12"/>
      <c r="L70" s="42"/>
      <c r="M70" s="41"/>
      <c r="O70" s="12"/>
      <c r="P70" s="42"/>
      <c r="Q70" s="41"/>
      <c r="S70"/>
      <c r="T70"/>
      <c r="U70"/>
      <c r="V70"/>
    </row>
    <row r="71" spans="1:22" ht="15.75" x14ac:dyDescent="0.3">
      <c r="A71" s="48" t="str">
        <f>+A54</f>
        <v>Listón</v>
      </c>
      <c r="B71" s="47">
        <f>+B54*H63</f>
        <v>0</v>
      </c>
      <c r="C71" s="46"/>
      <c r="G71" s="53" t="s">
        <v>33</v>
      </c>
      <c r="H71" s="29">
        <f>+C76</f>
        <v>1.1057134444444443</v>
      </c>
      <c r="I71" s="52">
        <f>+H71*B48</f>
        <v>5528.567222222222</v>
      </c>
      <c r="L71" s="42"/>
      <c r="M71" s="41"/>
      <c r="P71" s="42"/>
      <c r="Q71" s="41"/>
      <c r="S71"/>
      <c r="T71"/>
      <c r="U71"/>
      <c r="V71"/>
    </row>
    <row r="72" spans="1:22" ht="15.75" x14ac:dyDescent="0.3">
      <c r="A72" s="48" t="str">
        <f>+A55</f>
        <v>Mensajeria</v>
      </c>
      <c r="B72" s="47">
        <f>+B55*H63</f>
        <v>315</v>
      </c>
      <c r="C72" s="46"/>
      <c r="G72" s="51" t="s">
        <v>32</v>
      </c>
      <c r="H72" s="38">
        <f>+H71-H70</f>
        <v>0.44003557407407401</v>
      </c>
      <c r="I72" s="49">
        <f>+H72*B48</f>
        <v>2200.1778703703699</v>
      </c>
      <c r="L72" s="42"/>
      <c r="M72" s="41"/>
      <c r="P72" s="42"/>
      <c r="Q72" s="41"/>
      <c r="S72"/>
      <c r="T72"/>
      <c r="U72"/>
      <c r="V72"/>
    </row>
    <row r="73" spans="1:22" ht="15.75" x14ac:dyDescent="0.3">
      <c r="A73" s="48" t="str">
        <f>+A56</f>
        <v>Empaque</v>
      </c>
      <c r="B73" s="47">
        <f>+B56*H63</f>
        <v>262.5</v>
      </c>
      <c r="C73" s="46"/>
      <c r="G73" s="50"/>
      <c r="H73" s="38"/>
      <c r="I73" s="49"/>
      <c r="L73" s="42"/>
      <c r="M73" s="41"/>
      <c r="P73" s="42"/>
      <c r="Q73" s="41"/>
      <c r="S73"/>
      <c r="T73"/>
      <c r="U73"/>
      <c r="V73"/>
    </row>
    <row r="74" spans="1:22" ht="15.75" x14ac:dyDescent="0.3">
      <c r="A74" s="48" t="str">
        <f>+A57</f>
        <v xml:space="preserve">Ojillo Metálico </v>
      </c>
      <c r="B74" s="47">
        <f>+B57*H63</f>
        <v>0</v>
      </c>
      <c r="C74" s="46"/>
      <c r="G74" s="50"/>
      <c r="H74" s="38"/>
      <c r="I74" s="49"/>
      <c r="L74" s="42"/>
      <c r="M74" s="41"/>
      <c r="P74" s="42"/>
      <c r="Q74" s="41"/>
      <c r="S74"/>
      <c r="T74"/>
      <c r="U74"/>
      <c r="V74"/>
    </row>
    <row r="75" spans="1:22" ht="15.75" x14ac:dyDescent="0.3">
      <c r="A75" s="48" t="str">
        <f>+A58</f>
        <v>Base</v>
      </c>
      <c r="B75" s="47">
        <f>+B58*H63</f>
        <v>0</v>
      </c>
      <c r="C75" s="46"/>
      <c r="G75" s="45"/>
      <c r="H75" s="44" t="s">
        <v>31</v>
      </c>
      <c r="I75" s="43">
        <f>+(I72/100)*2.5</f>
        <v>55.004446759259253</v>
      </c>
      <c r="L75" s="42"/>
      <c r="M75" s="41"/>
      <c r="P75" s="42"/>
      <c r="Q75" s="41"/>
      <c r="S75"/>
      <c r="T75"/>
      <c r="U75"/>
      <c r="V75"/>
    </row>
    <row r="76" spans="1:22" ht="16.5" x14ac:dyDescent="0.3">
      <c r="A76" s="40" t="s">
        <v>30</v>
      </c>
      <c r="B76" s="39">
        <f>SUM(B67:B75)</f>
        <v>5528.567222222222</v>
      </c>
      <c r="C76" s="38">
        <f>+B76/B48</f>
        <v>1.1057134444444443</v>
      </c>
      <c r="D76" s="37" t="s">
        <v>29</v>
      </c>
    </row>
  </sheetData>
  <mergeCells count="2">
    <mergeCell ref="L60:M60"/>
    <mergeCell ref="P60:Q60"/>
  </mergeCells>
  <pageMargins left="0.70866141732283472" right="0.70866141732283472" top="0.74803149606299213" bottom="0.74803149606299213" header="0.31496062992125984" footer="0.31496062992125984"/>
  <pageSetup scale="4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Stickers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2016-09-09T17:06:15Z</cp:lastPrinted>
  <dcterms:created xsi:type="dcterms:W3CDTF">2016-09-09T16:40:40Z</dcterms:created>
  <dcterms:modified xsi:type="dcterms:W3CDTF">2016-09-09T17:06:18Z</dcterms:modified>
</cp:coreProperties>
</file>