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Folder sulfatada 18p 500" sheetId="8" r:id="rId1"/>
    <sheet name="Folder sulfatada 18p 200" sheetId="7" r:id="rId2"/>
  </sheets>
  <calcPr calcId="145621" concurrentCalc="0"/>
</workbook>
</file>

<file path=xl/calcChain.xml><?xml version="1.0" encoding="utf-8"?>
<calcChain xmlns="http://schemas.openxmlformats.org/spreadsheetml/2006/main">
  <c r="E31" i="8" l="1"/>
  <c r="E32" i="8"/>
  <c r="E34" i="8"/>
  <c r="E35" i="8"/>
  <c r="C40" i="8"/>
  <c r="C41" i="8"/>
  <c r="C42" i="8"/>
  <c r="B66" i="8"/>
  <c r="D49" i="8"/>
  <c r="H49" i="8"/>
  <c r="H50" i="8"/>
  <c r="H51" i="8"/>
  <c r="H52" i="8"/>
  <c r="H53" i="8"/>
  <c r="H54" i="8"/>
  <c r="H55" i="8"/>
  <c r="E56" i="8"/>
  <c r="H56" i="8"/>
  <c r="K50" i="8"/>
  <c r="M50" i="8"/>
  <c r="O50" i="8"/>
  <c r="G57" i="8"/>
  <c r="H57" i="8"/>
  <c r="H58" i="8"/>
  <c r="H59" i="8"/>
  <c r="H61" i="8"/>
  <c r="B67" i="8"/>
  <c r="B68" i="8"/>
  <c r="B69" i="8"/>
  <c r="B70" i="8"/>
  <c r="B71" i="8"/>
  <c r="B72" i="8"/>
  <c r="B74" i="8"/>
  <c r="C74" i="8"/>
  <c r="A72" i="8"/>
  <c r="A71" i="8"/>
  <c r="H69" i="8"/>
  <c r="B50" i="8"/>
  <c r="B51" i="8"/>
  <c r="B58" i="8"/>
  <c r="B60" i="8"/>
  <c r="H68" i="8"/>
  <c r="H70" i="8"/>
  <c r="C46" i="8"/>
  <c r="I70" i="8"/>
  <c r="A70" i="8"/>
  <c r="I69" i="8"/>
  <c r="A69" i="8"/>
  <c r="I68" i="8"/>
  <c r="A68" i="8"/>
  <c r="D65" i="8"/>
  <c r="E63" i="8"/>
  <c r="K53" i="8"/>
  <c r="M53" i="8"/>
  <c r="O53" i="8"/>
  <c r="P54" i="8"/>
  <c r="I53" i="8"/>
  <c r="H16" i="8"/>
  <c r="L49" i="8"/>
  <c r="L52" i="8"/>
  <c r="F16" i="8"/>
  <c r="K49" i="8"/>
  <c r="K52" i="8"/>
  <c r="O51" i="8"/>
  <c r="G44" i="8"/>
  <c r="G43" i="8"/>
  <c r="H25" i="8"/>
  <c r="C26" i="8"/>
  <c r="H26" i="8"/>
  <c r="H27" i="8"/>
  <c r="F25" i="8"/>
  <c r="E26" i="8"/>
  <c r="F26" i="8"/>
  <c r="F27" i="8"/>
  <c r="E27" i="8"/>
  <c r="C27" i="8"/>
  <c r="H19" i="8"/>
  <c r="K50" i="7"/>
  <c r="H58" i="7"/>
  <c r="C40" i="7"/>
  <c r="C41" i="7"/>
  <c r="M50" i="7"/>
  <c r="O50" i="7"/>
  <c r="G57" i="7"/>
  <c r="H57" i="7"/>
  <c r="E56" i="7"/>
  <c r="H56" i="7"/>
  <c r="H55" i="7"/>
  <c r="H54" i="7"/>
  <c r="H53" i="7"/>
  <c r="H52" i="7"/>
  <c r="H51" i="7"/>
  <c r="H50" i="7"/>
  <c r="D49" i="7"/>
  <c r="H49" i="7"/>
  <c r="H59" i="7"/>
  <c r="H61" i="7"/>
  <c r="B67" i="7"/>
  <c r="H19" i="7"/>
  <c r="F16" i="7"/>
  <c r="K49" i="7"/>
  <c r="K52" i="7"/>
  <c r="E31" i="7"/>
  <c r="E32" i="7"/>
  <c r="E34" i="7"/>
  <c r="C42" i="7"/>
  <c r="B68" i="7"/>
  <c r="B69" i="7"/>
  <c r="B70" i="7"/>
  <c r="B71" i="7"/>
  <c r="B72" i="7"/>
  <c r="A72" i="7"/>
  <c r="A71" i="7"/>
  <c r="C46" i="7"/>
  <c r="A70" i="7"/>
  <c r="A69" i="7"/>
  <c r="A68" i="7"/>
  <c r="K53" i="7"/>
  <c r="M53" i="7"/>
  <c r="O53" i="7"/>
  <c r="P54" i="7"/>
  <c r="H16" i="7"/>
  <c r="L49" i="7"/>
  <c r="L52" i="7"/>
  <c r="O51" i="7"/>
  <c r="G44" i="7"/>
  <c r="G43" i="7"/>
  <c r="H25" i="7"/>
  <c r="F25" i="7"/>
  <c r="E26" i="7"/>
  <c r="F26" i="7"/>
  <c r="F27" i="7"/>
  <c r="E27" i="7"/>
  <c r="E35" i="7"/>
  <c r="B66" i="7"/>
  <c r="B50" i="7"/>
  <c r="C26" i="7"/>
  <c r="B74" i="7"/>
  <c r="I53" i="7"/>
  <c r="H26" i="7"/>
  <c r="H27" i="7"/>
  <c r="C27" i="7"/>
  <c r="B51" i="7"/>
  <c r="B58" i="7"/>
  <c r="B60" i="7"/>
  <c r="H68" i="7"/>
  <c r="I68" i="7"/>
  <c r="E63" i="7"/>
  <c r="C74" i="7"/>
  <c r="H69" i="7"/>
  <c r="I69" i="7"/>
  <c r="D65" i="7"/>
  <c r="H70" i="7"/>
  <c r="I70" i="7"/>
</calcChain>
</file>

<file path=xl/sharedStrings.xml><?xml version="1.0" encoding="utf-8"?>
<sst xmlns="http://schemas.openxmlformats.org/spreadsheetml/2006/main" count="226" uniqueCount="103">
  <si>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</si>
  <si>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</si>
  <si>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</si>
  <si>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</si>
  <si>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</si>
  <si>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</si>
  <si>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</si>
  <si>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</si>
  <si>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</si>
  <si>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</si>
  <si>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</si>
  <si>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X</t>
  </si>
  <si>
    <t>por tamaño</t>
  </si>
  <si>
    <t xml:space="preserve">laminado mate </t>
  </si>
  <si>
    <t>Impresión</t>
  </si>
  <si>
    <t>Papel:</t>
  </si>
  <si>
    <t xml:space="preserve">Color </t>
  </si>
  <si>
    <t>Blanco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</si>
  <si>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</si>
  <si>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</si>
  <si>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</si>
  <si>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</si>
  <si>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</si>
  <si>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</si>
  <si>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</si>
  <si>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</si>
  <si>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</si>
  <si>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</si>
  <si>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</si>
  <si>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</si>
  <si>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</si>
  <si>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</si>
  <si>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</si>
  <si>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</si>
  <si>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</si>
  <si>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</si>
  <si>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</si>
  <si>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</si>
  <si>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</si>
  <si>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</si>
  <si>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</si>
  <si>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</si>
  <si>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</si>
  <si>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</si>
  <si>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</si>
  <si>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</si>
  <si>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</si>
  <si>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</si>
  <si>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</si>
  <si>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</si>
  <si>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</si>
  <si>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</si>
  <si>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</si>
  <si>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</si>
  <si>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</si>
  <si>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</si>
  <si>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</si>
  <si>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 y arreglo</t>
  </si>
  <si>
    <t>120 arreglo + 120 lamina</t>
  </si>
  <si>
    <t>Area</t>
  </si>
  <si>
    <t>arreglo</t>
  </si>
  <si>
    <t>total a pagar</t>
  </si>
  <si>
    <t>minimo 500.00</t>
  </si>
  <si>
    <t>Papel</t>
  </si>
  <si>
    <t>Cordón yute</t>
  </si>
  <si>
    <t>corte</t>
  </si>
  <si>
    <t>uv brillante registro</t>
  </si>
  <si>
    <t>Prueba de Color</t>
  </si>
  <si>
    <t>arreglo suaje</t>
  </si>
  <si>
    <t>Empaque</t>
  </si>
  <si>
    <t>suajado</t>
  </si>
  <si>
    <t>Mensajeria</t>
  </si>
  <si>
    <t xml:space="preserve">Laminado </t>
  </si>
  <si>
    <t>Total</t>
  </si>
  <si>
    <t>UV brillante Reg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</si>
  <si>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</si>
  <si>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</si>
  <si>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</si>
  <si>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</si>
  <si>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</si>
  <si>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</si>
  <si>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</si>
  <si>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</si>
  <si>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</si>
  <si>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</si>
  <si>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</si>
  <si>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</si>
  <si>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Ganancia %</t>
  </si>
  <si>
    <t>Folders</t>
  </si>
  <si>
    <t>terminado: suajado y pegado</t>
  </si>
  <si>
    <t>solapa de canguro</t>
  </si>
  <si>
    <t>PEGADO</t>
  </si>
  <si>
    <t>Sulfatada</t>
  </si>
  <si>
    <t>Deloitte</t>
  </si>
  <si>
    <t>tamaño final 24.2 X 29.5 cm.</t>
  </si>
  <si>
    <t>Tinta F plasta</t>
  </si>
  <si>
    <t xml:space="preserve">Tinta F </t>
  </si>
  <si>
    <t>Tinta V plasta</t>
  </si>
  <si>
    <t>18 ptos.</t>
  </si>
  <si>
    <t>impresos a 3 X 1 tintas offset</t>
  </si>
  <si>
    <t>sulfatada 18  ptos. 1 cara</t>
  </si>
  <si>
    <t>21 de octubre de 2016.</t>
  </si>
  <si>
    <t>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</si>
</sst>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3" applyNumberFormat="0" applyAlignment="0" applyProtection="0"/>
    <xf numFmtId="0" fontId="14" fillId="7" borderId="0" applyNumberFormat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19" fillId="8" borderId="17" applyNumberFormat="0" applyFont="0" applyAlignment="0" applyProtection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0" fontId="7" fillId="0" borderId="0" xfId="0" applyFont="1" applyAlignment="1"/>
    <xf numFmtId="0" fontId="7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7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4" borderId="10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left"/>
    </xf>
    <xf numFmtId="0" fontId="10" fillId="0" borderId="0" xfId="0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933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topLeftCell="A48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19" ht="18.75" x14ac:dyDescent="0.3">
      <c r="J1" s="2"/>
      <c r="K1" s="3"/>
      <c r="L1" s="3"/>
      <c r="M1" s="3"/>
      <c r="N1" s="3"/>
      <c r="O1" s="3"/>
      <c r="P1" s="3"/>
    </row>
    <row r="2" spans="1:19" ht="15.75" x14ac:dyDescent="0.3">
      <c r="J2"/>
      <c r="K2"/>
      <c r="L2"/>
      <c r="M2"/>
      <c r="N2"/>
      <c r="O2"/>
      <c r="P2"/>
      <c r="Q2"/>
    </row>
    <row r="3" spans="1:19" ht="15.75" x14ac:dyDescent="0.3">
      <c r="J3"/>
      <c r="K3"/>
      <c r="L3"/>
      <c r="M3"/>
      <c r="N3"/>
      <c r="O3"/>
      <c r="P3"/>
      <c r="Q3"/>
      <c r="R3" s="3"/>
      <c r="S3" s="3"/>
    </row>
    <row r="4" spans="1:19" ht="15.75" x14ac:dyDescent="0.3">
      <c r="J4"/>
      <c r="K4"/>
      <c r="L4"/>
      <c r="M4"/>
      <c r="N4"/>
      <c r="O4"/>
      <c r="P4"/>
      <c r="Q4"/>
    </row>
    <row r="5" spans="1:19" ht="15.75" x14ac:dyDescent="0.3">
      <c r="A5" s="5"/>
      <c r="J5"/>
      <c r="K5"/>
      <c r="L5"/>
      <c r="M5"/>
      <c r="N5"/>
      <c r="O5"/>
      <c r="P5"/>
      <c r="Q5"/>
    </row>
    <row r="6" spans="1:19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</row>
    <row r="7" spans="1:19" ht="15.75" x14ac:dyDescent="0.3">
      <c r="J7"/>
      <c r="K7"/>
      <c r="L7"/>
      <c r="M7"/>
      <c r="N7"/>
      <c r="O7"/>
      <c r="P7"/>
      <c r="Q7"/>
    </row>
    <row r="8" spans="1:19" ht="15.75" x14ac:dyDescent="0.3">
      <c r="J8"/>
      <c r="K8"/>
      <c r="L8"/>
      <c r="M8"/>
      <c r="N8"/>
      <c r="O8"/>
      <c r="P8"/>
      <c r="Q8"/>
    </row>
    <row r="9" spans="1:19" s="5" customFormat="1" ht="15.75" x14ac:dyDescent="0.3">
      <c r="A9" s="5" t="s">
        <v>5</v>
      </c>
      <c r="C9" s="5" t="s">
        <v>101</v>
      </c>
      <c r="H9" s="5" t="s">
        <v>6</v>
      </c>
      <c r="J9"/>
      <c r="K9"/>
      <c r="L9"/>
      <c r="M9"/>
      <c r="N9"/>
      <c r="O9"/>
      <c r="P9"/>
      <c r="Q9"/>
      <c r="R9" s="1"/>
      <c r="S9" s="1"/>
    </row>
    <row r="10" spans="1:19" ht="15.75" x14ac:dyDescent="0.3">
      <c r="J10"/>
      <c r="K10"/>
      <c r="L10"/>
      <c r="M10"/>
      <c r="N10"/>
      <c r="O10"/>
      <c r="P10"/>
      <c r="Q10"/>
    </row>
    <row r="11" spans="1:19" ht="16.5" thickBot="1" x14ac:dyDescent="0.35">
      <c r="A11" s="5" t="s">
        <v>7</v>
      </c>
      <c r="C11" s="1" t="s">
        <v>93</v>
      </c>
      <c r="F11" s="5" t="s">
        <v>0</v>
      </c>
      <c r="J11"/>
      <c r="K11"/>
      <c r="L11"/>
      <c r="M11"/>
      <c r="N11"/>
      <c r="O11"/>
      <c r="P11"/>
      <c r="Q11"/>
    </row>
    <row r="12" spans="1:19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</row>
    <row r="13" spans="1:19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</row>
    <row r="14" spans="1:19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</row>
    <row r="15" spans="1:19" ht="15.75" x14ac:dyDescent="0.3">
      <c r="A15" s="5" t="s">
        <v>10</v>
      </c>
      <c r="C15" s="16" t="s">
        <v>88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</row>
    <row r="16" spans="1:19" ht="15.75" x14ac:dyDescent="0.3">
      <c r="C16" s="19" t="s">
        <v>94</v>
      </c>
      <c r="D16" s="17"/>
      <c r="E16" s="17"/>
      <c r="F16" s="20">
        <f>+F19+3</f>
        <v>63.5</v>
      </c>
      <c r="G16" s="21" t="s">
        <v>11</v>
      </c>
      <c r="H16" s="22">
        <f>38+3</f>
        <v>41</v>
      </c>
      <c r="J16"/>
      <c r="K16"/>
      <c r="L16"/>
      <c r="M16"/>
      <c r="N16"/>
      <c r="O16"/>
      <c r="P16"/>
      <c r="Q16"/>
    </row>
    <row r="17" spans="1:17" ht="15.75" x14ac:dyDescent="0.3">
      <c r="C17" s="19" t="s">
        <v>100</v>
      </c>
      <c r="D17" s="17"/>
      <c r="E17" s="17"/>
      <c r="F17" s="18">
        <v>1</v>
      </c>
      <c r="G17" s="23" t="s">
        <v>12</v>
      </c>
      <c r="H17" s="8"/>
      <c r="J17"/>
      <c r="K17"/>
      <c r="L17"/>
      <c r="M17"/>
      <c r="N17"/>
      <c r="O17"/>
      <c r="P17"/>
      <c r="Q17"/>
    </row>
    <row r="18" spans="1:17" ht="15.75" x14ac:dyDescent="0.3">
      <c r="C18" s="19" t="s">
        <v>99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</row>
    <row r="19" spans="1:17" ht="15.75" x14ac:dyDescent="0.3">
      <c r="C19" s="19" t="s">
        <v>90</v>
      </c>
      <c r="D19" s="17"/>
      <c r="E19" s="17"/>
      <c r="F19" s="20">
        <v>60.5</v>
      </c>
      <c r="G19" s="21" t="s">
        <v>11</v>
      </c>
      <c r="H19" s="22">
        <f>2+1+29.5+2+1</f>
        <v>35.5</v>
      </c>
      <c r="J19"/>
      <c r="K19"/>
      <c r="L19"/>
      <c r="M19"/>
      <c r="N19"/>
      <c r="O19"/>
      <c r="P19"/>
      <c r="Q19"/>
    </row>
    <row r="20" spans="1:17" ht="15.75" x14ac:dyDescent="0.3">
      <c r="C20" s="19" t="s">
        <v>89</v>
      </c>
      <c r="D20" s="17"/>
      <c r="E20" s="17"/>
      <c r="F20" s="18"/>
      <c r="G20" s="23"/>
      <c r="H20" s="8"/>
      <c r="J20"/>
      <c r="K20"/>
      <c r="L20"/>
      <c r="M20"/>
      <c r="N20"/>
      <c r="O20"/>
      <c r="P20"/>
      <c r="Q20"/>
    </row>
    <row r="21" spans="1:17" ht="15.75" x14ac:dyDescent="0.3">
      <c r="C21" s="19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</row>
    <row r="22" spans="1:17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</row>
    <row r="23" spans="1:17" ht="15.75" x14ac:dyDescent="0.3">
      <c r="A23" s="4" t="s">
        <v>15</v>
      </c>
      <c r="C23" s="24" t="s">
        <v>92</v>
      </c>
      <c r="D23" s="5" t="s">
        <v>16</v>
      </c>
      <c r="E23" s="25" t="s">
        <v>17</v>
      </c>
      <c r="F23" s="1" t="s">
        <v>98</v>
      </c>
      <c r="J23"/>
      <c r="K23"/>
      <c r="L23"/>
      <c r="M23"/>
      <c r="N23"/>
      <c r="O23"/>
      <c r="P23"/>
      <c r="Q23"/>
    </row>
    <row r="24" spans="1:17" ht="15.75" x14ac:dyDescent="0.3">
      <c r="J24"/>
      <c r="K24"/>
      <c r="L24"/>
      <c r="M24"/>
      <c r="N24"/>
      <c r="O24"/>
      <c r="P24"/>
      <c r="Q24"/>
    </row>
    <row r="25" spans="1:17" ht="15.75" x14ac:dyDescent="0.3">
      <c r="A25" s="4" t="s">
        <v>18</v>
      </c>
      <c r="C25" s="26">
        <v>70</v>
      </c>
      <c r="D25" s="25" t="s">
        <v>19</v>
      </c>
      <c r="E25" s="27">
        <v>95</v>
      </c>
      <c r="F25" s="28">
        <f>+C25</f>
        <v>70</v>
      </c>
      <c r="G25" s="29" t="s">
        <v>19</v>
      </c>
      <c r="H25" s="29">
        <f>+E25</f>
        <v>95</v>
      </c>
      <c r="J25"/>
      <c r="K25"/>
      <c r="L25"/>
      <c r="M25"/>
      <c r="N25"/>
      <c r="O25"/>
      <c r="P25"/>
      <c r="Q25"/>
    </row>
    <row r="26" spans="1:17" ht="15.75" x14ac:dyDescent="0.3">
      <c r="A26" s="4" t="s">
        <v>20</v>
      </c>
      <c r="B26" s="3"/>
      <c r="C26" s="30">
        <f>+F16</f>
        <v>63.5</v>
      </c>
      <c r="D26" s="31" t="s">
        <v>19</v>
      </c>
      <c r="E26" s="30">
        <f>+H16</f>
        <v>41</v>
      </c>
      <c r="F26" s="32">
        <f>+E26</f>
        <v>41</v>
      </c>
      <c r="G26" s="32" t="s">
        <v>19</v>
      </c>
      <c r="H26" s="32">
        <f>+C26</f>
        <v>63.5</v>
      </c>
      <c r="I26" s="33"/>
      <c r="J26"/>
      <c r="K26"/>
      <c r="L26"/>
      <c r="M26"/>
      <c r="N26"/>
      <c r="O26"/>
      <c r="P26"/>
      <c r="Q26"/>
    </row>
    <row r="27" spans="1:17" ht="16.5" thickBot="1" x14ac:dyDescent="0.35">
      <c r="A27" s="3" t="s">
        <v>21</v>
      </c>
      <c r="B27" s="34"/>
      <c r="C27" s="35">
        <f>+C25/C26</f>
        <v>1.1023622047244095</v>
      </c>
      <c r="D27" s="36"/>
      <c r="E27" s="35">
        <f>+E25/E26</f>
        <v>2.3170731707317072</v>
      </c>
      <c r="F27" s="35">
        <f>+F25/F26</f>
        <v>1.7073170731707317</v>
      </c>
      <c r="G27" s="36"/>
      <c r="H27" s="35">
        <f>+H25/H26</f>
        <v>1.4960629921259843</v>
      </c>
      <c r="I27" s="33"/>
      <c r="J27"/>
      <c r="K27"/>
      <c r="L27"/>
      <c r="M27"/>
      <c r="N27"/>
      <c r="O27"/>
      <c r="P27"/>
      <c r="Q27"/>
    </row>
    <row r="28" spans="1:17" ht="16.5" thickBot="1" x14ac:dyDescent="0.35">
      <c r="A28" s="3" t="s">
        <v>22</v>
      </c>
      <c r="B28" s="37"/>
      <c r="C28" s="38"/>
      <c r="D28" s="39">
        <v>2</v>
      </c>
      <c r="E28" s="40"/>
      <c r="F28" s="41"/>
      <c r="G28" s="42">
        <v>1</v>
      </c>
      <c r="H28" s="43" t="s">
        <v>23</v>
      </c>
      <c r="J28"/>
      <c r="K28"/>
      <c r="L28"/>
      <c r="M28"/>
      <c r="N28"/>
      <c r="O28"/>
      <c r="P28"/>
      <c r="Q28"/>
    </row>
    <row r="29" spans="1:17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</row>
    <row r="30" spans="1:17" ht="15.75" x14ac:dyDescent="0.3">
      <c r="A30" s="28" t="s">
        <v>24</v>
      </c>
      <c r="B30" s="28" t="s">
        <v>102</v>
      </c>
      <c r="D30" s="44" t="s">
        <v>25</v>
      </c>
      <c r="E30" s="45">
        <v>13.025</v>
      </c>
      <c r="F30" s="1">
        <v>-12.911</v>
      </c>
      <c r="G30" s="1" t="s">
        <v>26</v>
      </c>
      <c r="H30" s="46">
        <v>0.5</v>
      </c>
      <c r="J30"/>
      <c r="K30"/>
      <c r="L30"/>
      <c r="M30"/>
      <c r="N30"/>
      <c r="O30"/>
      <c r="P30"/>
      <c r="Q30"/>
    </row>
    <row r="31" spans="1:17" ht="15.75" x14ac:dyDescent="0.3">
      <c r="A31" s="3"/>
      <c r="B31" s="3"/>
      <c r="C31" s="3"/>
      <c r="D31" s="47" t="s">
        <v>27</v>
      </c>
      <c r="E31" s="45">
        <f>+H30*E30</f>
        <v>6.5125000000000002</v>
      </c>
      <c r="H31" s="46"/>
      <c r="I31" s="33"/>
      <c r="J31"/>
      <c r="K31"/>
      <c r="L31"/>
      <c r="M31"/>
      <c r="N31"/>
      <c r="O31"/>
      <c r="P31"/>
      <c r="Q31"/>
    </row>
    <row r="32" spans="1:17" ht="15.75" x14ac:dyDescent="0.3">
      <c r="D32" s="47" t="s">
        <v>28</v>
      </c>
      <c r="E32" s="48">
        <f>+E30-E31</f>
        <v>6.5125000000000002</v>
      </c>
      <c r="I32" s="33"/>
      <c r="J32"/>
      <c r="K32"/>
      <c r="L32"/>
      <c r="M32"/>
      <c r="N32"/>
      <c r="O32"/>
      <c r="P32"/>
      <c r="Q32"/>
    </row>
    <row r="33" spans="1:17" ht="15.75" x14ac:dyDescent="0.3">
      <c r="E33" s="24" t="s">
        <v>30</v>
      </c>
      <c r="F33" s="24" t="s">
        <v>31</v>
      </c>
      <c r="G33" s="24" t="s">
        <v>31</v>
      </c>
      <c r="H33" s="24" t="s">
        <v>31</v>
      </c>
      <c r="I33" s="33"/>
      <c r="J33"/>
      <c r="K33"/>
      <c r="L33"/>
      <c r="M33"/>
      <c r="N33"/>
      <c r="O33"/>
      <c r="P33"/>
      <c r="Q33"/>
    </row>
    <row r="34" spans="1:17" ht="15.75" x14ac:dyDescent="0.3">
      <c r="D34" s="44" t="s">
        <v>32</v>
      </c>
      <c r="E34" s="49">
        <f>+E32</f>
        <v>6.5125000000000002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</row>
    <row r="35" spans="1:17" ht="15.75" x14ac:dyDescent="0.3">
      <c r="D35" s="44" t="s">
        <v>33</v>
      </c>
      <c r="E35" s="49">
        <f>+E34*1.1</f>
        <v>7.1637500000000012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</row>
    <row r="36" spans="1:17" ht="16.5" thickBot="1" x14ac:dyDescent="0.35">
      <c r="A36" s="3"/>
      <c r="G36" s="44"/>
      <c r="J36"/>
      <c r="K36"/>
      <c r="L36"/>
      <c r="M36"/>
      <c r="N36"/>
      <c r="O36"/>
      <c r="P36"/>
      <c r="Q36"/>
    </row>
    <row r="37" spans="1:17" ht="15.75" x14ac:dyDescent="0.3">
      <c r="A37" s="3"/>
      <c r="B37" s="24"/>
      <c r="C37" s="33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</row>
    <row r="38" spans="1:17" ht="16.5" thickBot="1" x14ac:dyDescent="0.35">
      <c r="A38" s="4" t="s">
        <v>36</v>
      </c>
      <c r="C38" s="50">
        <v>2</v>
      </c>
      <c r="D38" s="51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</row>
    <row r="39" spans="1:17" ht="15.75" x14ac:dyDescent="0.3">
      <c r="A39" s="4"/>
      <c r="C39" s="24"/>
      <c r="D39" s="1" t="s">
        <v>39</v>
      </c>
      <c r="E39" s="3"/>
      <c r="F39" s="3"/>
      <c r="J39"/>
      <c r="K39"/>
      <c r="L39"/>
      <c r="M39"/>
      <c r="N39"/>
      <c r="O39"/>
      <c r="P39"/>
      <c r="Q39"/>
    </row>
    <row r="40" spans="1:17" ht="15.75" x14ac:dyDescent="0.3">
      <c r="A40" s="4" t="s">
        <v>40</v>
      </c>
      <c r="B40" s="5"/>
      <c r="C40" s="52">
        <f>+B48/F17</f>
        <v>500</v>
      </c>
      <c r="D40" s="27">
        <v>500</v>
      </c>
      <c r="F40" s="47" t="s">
        <v>41</v>
      </c>
      <c r="G40" s="26">
        <v>1</v>
      </c>
      <c r="H40" s="3"/>
      <c r="J40"/>
      <c r="K40"/>
      <c r="L40"/>
      <c r="M40"/>
      <c r="N40"/>
      <c r="O40"/>
      <c r="P40"/>
      <c r="Q40"/>
    </row>
    <row r="41" spans="1:17" ht="15.75" x14ac:dyDescent="0.3">
      <c r="A41" s="4" t="s">
        <v>42</v>
      </c>
      <c r="C41" s="37">
        <f>+C40+D40</f>
        <v>1000</v>
      </c>
      <c r="F41" s="47" t="s">
        <v>43</v>
      </c>
      <c r="G41" s="26">
        <v>1</v>
      </c>
      <c r="H41" s="3"/>
      <c r="J41"/>
      <c r="K41"/>
      <c r="L41"/>
      <c r="M41"/>
      <c r="N41"/>
      <c r="O41"/>
      <c r="P41"/>
      <c r="Q41"/>
    </row>
    <row r="42" spans="1:17" ht="15.75" x14ac:dyDescent="0.3">
      <c r="A42" s="4" t="s">
        <v>44</v>
      </c>
      <c r="C42" s="37">
        <f>+C41/C38</f>
        <v>500</v>
      </c>
      <c r="F42" s="47" t="s">
        <v>45</v>
      </c>
      <c r="G42" s="26"/>
      <c r="H42" s="3"/>
      <c r="J42"/>
      <c r="K42"/>
      <c r="L42"/>
      <c r="M42"/>
      <c r="N42"/>
      <c r="O42"/>
      <c r="P42"/>
      <c r="Q42"/>
    </row>
    <row r="43" spans="1:17" ht="15.75" x14ac:dyDescent="0.3">
      <c r="A43" s="4"/>
      <c r="C43" s="24"/>
      <c r="F43" s="44" t="s">
        <v>46</v>
      </c>
      <c r="G43" s="26">
        <f>+C40/1000</f>
        <v>0.5</v>
      </c>
      <c r="H43" s="3"/>
      <c r="J43"/>
      <c r="K43"/>
      <c r="L43"/>
      <c r="M43"/>
      <c r="N43"/>
      <c r="O43"/>
      <c r="P43"/>
      <c r="Q43"/>
    </row>
    <row r="44" spans="1:17" ht="15.75" x14ac:dyDescent="0.3">
      <c r="A44" s="4"/>
      <c r="C44" s="53"/>
      <c r="F44" s="47" t="s">
        <v>47</v>
      </c>
      <c r="G44" s="54">
        <f>+C41*F17</f>
        <v>1000</v>
      </c>
      <c r="H44" s="3"/>
      <c r="J44"/>
      <c r="K44"/>
      <c r="L44"/>
      <c r="M44"/>
      <c r="N44"/>
      <c r="O44"/>
      <c r="P44"/>
      <c r="Q44"/>
    </row>
    <row r="45" spans="1:17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</row>
    <row r="46" spans="1:17" ht="15.75" x14ac:dyDescent="0.3">
      <c r="A46" s="4" t="s">
        <v>48</v>
      </c>
      <c r="C46" s="28">
        <f>+C42*C38</f>
        <v>1000</v>
      </c>
      <c r="F46" s="47"/>
      <c r="G46" s="33"/>
      <c r="H46" s="3"/>
      <c r="J46"/>
      <c r="K46"/>
      <c r="L46"/>
      <c r="M46"/>
      <c r="N46"/>
      <c r="O46"/>
      <c r="P46"/>
      <c r="Q46"/>
    </row>
    <row r="47" spans="1:17" ht="15" thickBot="1" x14ac:dyDescent="0.35">
      <c r="A47" s="3"/>
      <c r="B47" s="3"/>
      <c r="C47" s="3"/>
      <c r="D47" s="3"/>
      <c r="E47" s="3"/>
      <c r="H47" s="3"/>
      <c r="K47" s="5" t="s">
        <v>8</v>
      </c>
    </row>
    <row r="48" spans="1:17" x14ac:dyDescent="0.3">
      <c r="A48" s="4" t="s">
        <v>49</v>
      </c>
      <c r="B48" s="24">
        <v>500</v>
      </c>
      <c r="C48" s="3"/>
      <c r="D48" s="28" t="s">
        <v>50</v>
      </c>
      <c r="E48" s="28" t="s">
        <v>51</v>
      </c>
      <c r="F48" s="28" t="s">
        <v>52</v>
      </c>
      <c r="G48" s="28" t="s">
        <v>53</v>
      </c>
      <c r="H48" s="28" t="s">
        <v>54</v>
      </c>
      <c r="K48" s="10" t="s">
        <v>55</v>
      </c>
      <c r="L48" s="11"/>
      <c r="M48" s="11"/>
      <c r="N48" s="11"/>
      <c r="O48" s="11"/>
      <c r="P48" s="11"/>
      <c r="Q48" s="12"/>
    </row>
    <row r="49" spans="1:20" x14ac:dyDescent="0.3">
      <c r="A49" s="55" t="s">
        <v>56</v>
      </c>
      <c r="B49" s="56"/>
      <c r="C49" s="3"/>
      <c r="D49" s="24">
        <f>4+4</f>
        <v>8</v>
      </c>
      <c r="E49" s="24">
        <v>1</v>
      </c>
      <c r="F49" s="24" t="s">
        <v>57</v>
      </c>
      <c r="G49" s="33">
        <v>295</v>
      </c>
      <c r="H49" s="33">
        <f>+(D49*E49)*G49</f>
        <v>2360</v>
      </c>
      <c r="I49" s="1" t="s">
        <v>58</v>
      </c>
      <c r="K49" s="20">
        <f>+F16</f>
        <v>63.5</v>
      </c>
      <c r="L49" s="21">
        <f>+H16</f>
        <v>41</v>
      </c>
      <c r="M49" s="7" t="s">
        <v>59</v>
      </c>
      <c r="N49" s="21" t="s">
        <v>60</v>
      </c>
      <c r="O49" s="7" t="s">
        <v>61</v>
      </c>
      <c r="P49" s="7" t="s">
        <v>62</v>
      </c>
      <c r="Q49" s="8"/>
    </row>
    <row r="50" spans="1:20" x14ac:dyDescent="0.3">
      <c r="A50" s="56" t="s">
        <v>63</v>
      </c>
      <c r="B50" s="57">
        <f>+E34*C42</f>
        <v>3256.25</v>
      </c>
      <c r="C50" s="3"/>
      <c r="D50" s="24">
        <v>4</v>
      </c>
      <c r="E50" s="24">
        <v>1</v>
      </c>
      <c r="F50" s="24" t="s">
        <v>95</v>
      </c>
      <c r="G50" s="33">
        <v>200</v>
      </c>
      <c r="H50" s="33">
        <f t="shared" ref="H50:H58" si="0">+(D50*E50)*G50</f>
        <v>800</v>
      </c>
      <c r="K50" s="20">
        <f>0.635*0.41*C41</f>
        <v>260.34999999999997</v>
      </c>
      <c r="L50" s="58">
        <v>3.9</v>
      </c>
      <c r="M50" s="21">
        <f>+K50*L50</f>
        <v>1015.3649999999999</v>
      </c>
      <c r="N50" s="58">
        <v>0</v>
      </c>
      <c r="O50" s="58">
        <f>+M50+N50</f>
        <v>1015.3649999999999</v>
      </c>
      <c r="P50" s="23" t="s">
        <v>13</v>
      </c>
      <c r="Q50" s="8"/>
    </row>
    <row r="51" spans="1:20" x14ac:dyDescent="0.3">
      <c r="A51" s="56" t="s">
        <v>14</v>
      </c>
      <c r="B51" s="57">
        <f>+H61</f>
        <v>7560.73</v>
      </c>
      <c r="C51" s="3"/>
      <c r="D51" s="24">
        <v>4</v>
      </c>
      <c r="E51" s="24">
        <v>1</v>
      </c>
      <c r="F51" s="24" t="s">
        <v>96</v>
      </c>
      <c r="G51" s="33">
        <v>200</v>
      </c>
      <c r="H51" s="33">
        <f t="shared" si="0"/>
        <v>800</v>
      </c>
      <c r="K51" s="6"/>
      <c r="L51" s="23"/>
      <c r="M51" s="7"/>
      <c r="N51" s="21"/>
      <c r="O51" s="58">
        <f>+O50/8</f>
        <v>126.92062499999999</v>
      </c>
      <c r="P51" s="7"/>
      <c r="Q51" s="8"/>
    </row>
    <row r="52" spans="1:20" ht="16.5" x14ac:dyDescent="0.3">
      <c r="A52" s="56" t="s">
        <v>29</v>
      </c>
      <c r="B52" s="57">
        <v>0</v>
      </c>
      <c r="C52" s="3"/>
      <c r="D52" s="24">
        <v>0</v>
      </c>
      <c r="E52" s="24">
        <v>0</v>
      </c>
      <c r="F52" s="24" t="s">
        <v>97</v>
      </c>
      <c r="G52" s="33">
        <v>350</v>
      </c>
      <c r="H52" s="33">
        <f t="shared" si="0"/>
        <v>0</v>
      </c>
      <c r="I52" s="59"/>
      <c r="K52" s="20">
        <f>+K49</f>
        <v>63.5</v>
      </c>
      <c r="L52" s="58">
        <f>+L49</f>
        <v>41</v>
      </c>
      <c r="M52" s="21"/>
      <c r="N52" s="58"/>
      <c r="O52" s="58"/>
      <c r="P52" s="23"/>
      <c r="Q52" s="8"/>
    </row>
    <row r="53" spans="1:20" x14ac:dyDescent="0.3">
      <c r="A53" s="60" t="s">
        <v>64</v>
      </c>
      <c r="B53" s="57">
        <v>0</v>
      </c>
      <c r="C53" s="3"/>
      <c r="D53" s="24">
        <v>1</v>
      </c>
      <c r="E53" s="24">
        <v>1</v>
      </c>
      <c r="F53" s="24" t="s">
        <v>65</v>
      </c>
      <c r="G53" s="33">
        <v>200</v>
      </c>
      <c r="H53" s="33">
        <f t="shared" si="0"/>
        <v>200</v>
      </c>
      <c r="I53" s="33">
        <f>+B74/100</f>
        <v>176.831525</v>
      </c>
      <c r="K53" s="20">
        <f>0.36*0.7*C41</f>
        <v>252</v>
      </c>
      <c r="L53" s="58">
        <v>2.4</v>
      </c>
      <c r="M53" s="21">
        <f>+K53*L53</f>
        <v>604.79999999999995</v>
      </c>
      <c r="N53" s="58">
        <v>360</v>
      </c>
      <c r="O53" s="58">
        <f>+M53+N53</f>
        <v>964.8</v>
      </c>
      <c r="P53" s="23" t="s">
        <v>66</v>
      </c>
      <c r="Q53" s="8"/>
    </row>
    <row r="54" spans="1:20" x14ac:dyDescent="0.3">
      <c r="A54" s="60" t="s">
        <v>67</v>
      </c>
      <c r="B54" s="57">
        <v>200</v>
      </c>
      <c r="C54" s="3"/>
      <c r="D54" s="24">
        <v>1</v>
      </c>
      <c r="E54" s="24">
        <v>1</v>
      </c>
      <c r="F54" s="24" t="s">
        <v>68</v>
      </c>
      <c r="G54" s="33">
        <v>135</v>
      </c>
      <c r="H54" s="33">
        <f t="shared" si="0"/>
        <v>135</v>
      </c>
      <c r="K54" s="6"/>
      <c r="L54" s="7"/>
      <c r="M54" s="7"/>
      <c r="N54" s="7"/>
      <c r="O54" s="21"/>
      <c r="P54" s="58">
        <f>+O53/8</f>
        <v>120.6</v>
      </c>
      <c r="Q54" s="8"/>
    </row>
    <row r="55" spans="1:20" ht="15" thickBot="1" x14ac:dyDescent="0.35">
      <c r="A55" s="60" t="s">
        <v>69</v>
      </c>
      <c r="B55" s="57">
        <v>200</v>
      </c>
      <c r="D55" s="24">
        <v>1</v>
      </c>
      <c r="E55" s="24">
        <v>1</v>
      </c>
      <c r="F55" s="24" t="s">
        <v>70</v>
      </c>
      <c r="G55" s="33">
        <v>135</v>
      </c>
      <c r="H55" s="33">
        <f t="shared" si="0"/>
        <v>135</v>
      </c>
      <c r="K55" s="13"/>
      <c r="L55" s="14"/>
      <c r="M55" s="14"/>
      <c r="N55" s="14"/>
      <c r="O55" s="14"/>
      <c r="P55" s="14"/>
      <c r="Q55" s="15"/>
    </row>
    <row r="56" spans="1:20" x14ac:dyDescent="0.3">
      <c r="A56" s="60" t="s">
        <v>71</v>
      </c>
      <c r="B56" s="57">
        <v>180</v>
      </c>
      <c r="D56" s="24">
        <v>2</v>
      </c>
      <c r="E56" s="24">
        <f>+B48*1.1</f>
        <v>550</v>
      </c>
      <c r="F56" s="24" t="s">
        <v>91</v>
      </c>
      <c r="G56" s="33">
        <v>1</v>
      </c>
      <c r="H56" s="33">
        <f t="shared" si="0"/>
        <v>1100</v>
      </c>
    </row>
    <row r="57" spans="1:20" ht="15.75" x14ac:dyDescent="0.3">
      <c r="A57" s="60"/>
      <c r="B57" s="60"/>
      <c r="D57" s="24">
        <v>2</v>
      </c>
      <c r="E57" s="24">
        <v>1</v>
      </c>
      <c r="F57" s="24" t="s">
        <v>72</v>
      </c>
      <c r="G57" s="33">
        <f>+O50</f>
        <v>1015.3649999999999</v>
      </c>
      <c r="H57" s="33">
        <f t="shared" si="0"/>
        <v>2030.7299999999998</v>
      </c>
      <c r="J57"/>
      <c r="K57"/>
      <c r="L57"/>
      <c r="M57"/>
      <c r="N57"/>
      <c r="O57"/>
      <c r="P57"/>
      <c r="Q57"/>
      <c r="R57"/>
      <c r="S57"/>
      <c r="T57"/>
    </row>
    <row r="58" spans="1:20" ht="15.75" x14ac:dyDescent="0.3">
      <c r="A58" s="55" t="s">
        <v>73</v>
      </c>
      <c r="B58" s="61">
        <f>SUM(B50:B57)</f>
        <v>11396.98</v>
      </c>
      <c r="C58" s="3"/>
      <c r="D58" s="24">
        <v>0</v>
      </c>
      <c r="E58" s="24">
        <v>0</v>
      </c>
      <c r="F58" s="62" t="s">
        <v>74</v>
      </c>
      <c r="G58" s="33">
        <v>380</v>
      </c>
      <c r="H58" s="33">
        <f t="shared" si="0"/>
        <v>0</v>
      </c>
      <c r="J58"/>
      <c r="K58"/>
      <c r="L58"/>
      <c r="M58"/>
      <c r="N58"/>
      <c r="O58"/>
      <c r="P58"/>
      <c r="Q58"/>
      <c r="R58"/>
      <c r="S58"/>
      <c r="T58"/>
    </row>
    <row r="59" spans="1:20" ht="15.75" x14ac:dyDescent="0.3">
      <c r="A59" s="9"/>
      <c r="B59" s="63"/>
      <c r="C59" s="3"/>
      <c r="D59" s="24"/>
      <c r="E59" s="2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</row>
    <row r="60" spans="1:20" ht="15.75" x14ac:dyDescent="0.3">
      <c r="A60" s="9"/>
      <c r="B60" s="35">
        <f>+B58/B48</f>
        <v>22.793959999999998</v>
      </c>
      <c r="C60" s="4" t="s">
        <v>75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</row>
    <row r="61" spans="1:20" ht="15.75" x14ac:dyDescent="0.3">
      <c r="A61" s="3"/>
      <c r="B61" s="3"/>
      <c r="D61" s="3"/>
      <c r="E61" s="3"/>
      <c r="F61" s="3"/>
      <c r="G61" s="64" t="s">
        <v>76</v>
      </c>
      <c r="H61" s="33">
        <f>SUM(H49:H60)</f>
        <v>7560.73</v>
      </c>
      <c r="J61"/>
      <c r="K61"/>
      <c r="L61"/>
      <c r="M61"/>
      <c r="N61"/>
      <c r="O61"/>
      <c r="P61"/>
      <c r="Q61"/>
      <c r="R61"/>
      <c r="S61"/>
      <c r="T61"/>
    </row>
    <row r="62" spans="1:20" ht="15.75" x14ac:dyDescent="0.3">
      <c r="D62" s="3"/>
      <c r="E62" s="3"/>
      <c r="G62" s="5" t="s">
        <v>77</v>
      </c>
      <c r="H62" s="65">
        <v>1.5</v>
      </c>
      <c r="J62"/>
      <c r="K62"/>
      <c r="L62"/>
      <c r="M62"/>
      <c r="N62"/>
      <c r="O62"/>
      <c r="P62"/>
      <c r="Q62"/>
      <c r="R62"/>
      <c r="S62"/>
      <c r="T62"/>
    </row>
    <row r="63" spans="1:20" ht="15.75" x14ac:dyDescent="0.3">
      <c r="A63" s="4" t="s">
        <v>78</v>
      </c>
      <c r="B63" s="3"/>
      <c r="C63" s="3"/>
      <c r="E63" s="35">
        <f>+B74/C40</f>
        <v>35.366304999999997</v>
      </c>
      <c r="G63" s="1" t="s">
        <v>79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</row>
    <row r="64" spans="1:20" ht="15.75" x14ac:dyDescent="0.3">
      <c r="A64" s="3"/>
      <c r="B64" s="4" t="s">
        <v>80</v>
      </c>
      <c r="C64" s="28" t="s">
        <v>81</v>
      </c>
      <c r="D64" s="3"/>
      <c r="E64" s="3"/>
      <c r="F64" s="3"/>
      <c r="G64" s="1" t="s">
        <v>79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</row>
    <row r="65" spans="1:20" ht="15.75" x14ac:dyDescent="0.3">
      <c r="A65" s="55" t="s">
        <v>82</v>
      </c>
      <c r="B65" s="56"/>
      <c r="C65" s="3"/>
      <c r="D65" s="3">
        <f>+B74*C68</f>
        <v>0</v>
      </c>
      <c r="E65" s="3"/>
      <c r="F65" s="3"/>
      <c r="G65" s="5" t="s">
        <v>83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</row>
    <row r="66" spans="1:20" ht="15.75" x14ac:dyDescent="0.3">
      <c r="A66" s="56" t="s">
        <v>63</v>
      </c>
      <c r="B66" s="57">
        <f>+E35*C42</f>
        <v>3581.8750000000005</v>
      </c>
      <c r="C66" s="67"/>
      <c r="J66"/>
      <c r="K66"/>
      <c r="L66"/>
      <c r="M66"/>
      <c r="N66"/>
      <c r="O66"/>
      <c r="P66"/>
      <c r="Q66"/>
      <c r="R66"/>
      <c r="S66"/>
      <c r="T66"/>
    </row>
    <row r="67" spans="1:20" ht="15.75" x14ac:dyDescent="0.3">
      <c r="A67" s="56" t="s">
        <v>14</v>
      </c>
      <c r="B67" s="57">
        <f>+H61*H63</f>
        <v>13231.2775</v>
      </c>
      <c r="C67" s="67"/>
      <c r="J67"/>
      <c r="K67"/>
      <c r="L67"/>
      <c r="M67"/>
      <c r="N67"/>
      <c r="O67"/>
      <c r="P67"/>
      <c r="Q67"/>
      <c r="R67"/>
      <c r="S67"/>
      <c r="T67"/>
    </row>
    <row r="68" spans="1:20" ht="15.75" x14ac:dyDescent="0.3">
      <c r="A68" s="56" t="str">
        <f>+A52</f>
        <v>Tabla de suaje</v>
      </c>
      <c r="B68" s="57">
        <f>+B52*H62</f>
        <v>0</v>
      </c>
      <c r="C68" s="67"/>
      <c r="G68" s="68" t="s">
        <v>84</v>
      </c>
      <c r="H68" s="35">
        <f>+B60</f>
        <v>22.793959999999998</v>
      </c>
      <c r="I68" s="69">
        <f>+H68*C46</f>
        <v>22793.96</v>
      </c>
      <c r="J68"/>
      <c r="K68"/>
      <c r="L68"/>
      <c r="M68"/>
      <c r="N68"/>
      <c r="O68"/>
      <c r="P68"/>
      <c r="Q68"/>
      <c r="R68"/>
      <c r="S68"/>
      <c r="T68"/>
    </row>
    <row r="69" spans="1:20" ht="15.75" x14ac:dyDescent="0.3">
      <c r="A69" s="56" t="str">
        <f>+A53</f>
        <v>Cordón yute</v>
      </c>
      <c r="B69" s="57">
        <f>+B53*1.2</f>
        <v>0</v>
      </c>
      <c r="C69" s="67"/>
      <c r="G69" s="68" t="s">
        <v>85</v>
      </c>
      <c r="H69" s="35">
        <f>+C74</f>
        <v>35.366304999999997</v>
      </c>
      <c r="I69" s="69">
        <f>+H69*C46</f>
        <v>35366.305</v>
      </c>
      <c r="J69"/>
      <c r="K69"/>
      <c r="L69"/>
      <c r="M69"/>
      <c r="N69"/>
      <c r="O69"/>
      <c r="P69"/>
      <c r="Q69"/>
      <c r="R69"/>
      <c r="S69"/>
      <c r="T69"/>
    </row>
    <row r="70" spans="1:20" ht="16.5" thickBot="1" x14ac:dyDescent="0.35">
      <c r="A70" s="56" t="str">
        <f>+A54</f>
        <v>Prueba de Color</v>
      </c>
      <c r="B70" s="57">
        <f>+B54*H62</f>
        <v>300</v>
      </c>
      <c r="C70" s="70"/>
      <c r="G70" s="71" t="s">
        <v>86</v>
      </c>
      <c r="H70" s="72">
        <f>+H69-H68</f>
        <v>12.572344999999999</v>
      </c>
      <c r="I70" s="69">
        <f>+H70*C46</f>
        <v>12572.344999999999</v>
      </c>
      <c r="J70"/>
      <c r="K70"/>
      <c r="L70"/>
      <c r="M70"/>
      <c r="N70"/>
      <c r="O70"/>
      <c r="P70"/>
      <c r="Q70"/>
      <c r="R70"/>
      <c r="S70"/>
      <c r="T70"/>
    </row>
    <row r="71" spans="1:20" ht="16.5" thickBot="1" x14ac:dyDescent="0.35">
      <c r="A71" s="56" t="str">
        <f>+A55</f>
        <v>Empaque</v>
      </c>
      <c r="B71" s="57">
        <f>+B55*H62</f>
        <v>300</v>
      </c>
      <c r="C71" s="70"/>
      <c r="G71" s="73" t="s">
        <v>87</v>
      </c>
      <c r="H71" s="72"/>
      <c r="I71" s="69"/>
      <c r="J71"/>
      <c r="K71"/>
      <c r="L71"/>
      <c r="M71"/>
      <c r="N71"/>
      <c r="O71"/>
      <c r="P71"/>
      <c r="Q71"/>
      <c r="R71"/>
      <c r="S71"/>
      <c r="T71"/>
    </row>
    <row r="72" spans="1:20" ht="15.75" x14ac:dyDescent="0.3">
      <c r="A72" s="56" t="str">
        <f>+A56</f>
        <v>Mensajeria</v>
      </c>
      <c r="B72" s="57">
        <f>+B56*H62</f>
        <v>270</v>
      </c>
      <c r="C72" s="70"/>
      <c r="H72" s="72"/>
      <c r="I72" s="69"/>
      <c r="J72"/>
      <c r="K72"/>
      <c r="L72"/>
      <c r="M72"/>
      <c r="N72"/>
      <c r="O72"/>
      <c r="P72"/>
      <c r="Q72"/>
      <c r="R72"/>
      <c r="S72"/>
      <c r="T72"/>
    </row>
    <row r="73" spans="1:20" ht="15.75" x14ac:dyDescent="0.3">
      <c r="A73" s="56"/>
      <c r="B73" s="57"/>
      <c r="C73" s="70"/>
      <c r="H73" s="46"/>
      <c r="J73"/>
      <c r="K73"/>
      <c r="L73"/>
      <c r="M73"/>
      <c r="N73"/>
      <c r="O73"/>
      <c r="P73"/>
      <c r="Q73"/>
      <c r="R73"/>
      <c r="S73"/>
      <c r="T73"/>
    </row>
    <row r="74" spans="1:20" ht="15.75" x14ac:dyDescent="0.3">
      <c r="A74" s="55" t="s">
        <v>73</v>
      </c>
      <c r="B74" s="61">
        <f>SUM(B65:B73)</f>
        <v>17683.1525</v>
      </c>
      <c r="C74" s="72">
        <f>+B74/B48</f>
        <v>35.366304999999997</v>
      </c>
      <c r="D74" s="74"/>
      <c r="J74"/>
      <c r="K74"/>
      <c r="L74"/>
      <c r="M74"/>
      <c r="N74"/>
      <c r="O74"/>
      <c r="P74"/>
      <c r="Q74"/>
      <c r="R74"/>
      <c r="S74"/>
      <c r="T74"/>
    </row>
    <row r="75" spans="1:20" ht="15.75" x14ac:dyDescent="0.3">
      <c r="J75"/>
      <c r="K75"/>
      <c r="L75"/>
      <c r="M75"/>
      <c r="N75"/>
      <c r="O75"/>
      <c r="P75"/>
      <c r="Q75"/>
      <c r="R75"/>
      <c r="S75"/>
      <c r="T75"/>
    </row>
    <row r="78" spans="1:20" x14ac:dyDescent="0.3">
      <c r="J78" s="75"/>
    </row>
    <row r="84" spans="10:16" ht="16.5" x14ac:dyDescent="0.3">
      <c r="J84" s="59"/>
      <c r="K84" s="59"/>
      <c r="L84" s="59"/>
      <c r="M84" s="59"/>
      <c r="N84" s="59"/>
      <c r="O84" s="59"/>
      <c r="P84" s="59"/>
    </row>
    <row r="85" spans="10:16" ht="16.5" x14ac:dyDescent="0.3">
      <c r="J85" s="59"/>
      <c r="K85" s="59"/>
      <c r="L85" s="59"/>
      <c r="M85" s="59"/>
      <c r="N85" s="59"/>
      <c r="O85" s="59"/>
      <c r="P85" s="59"/>
    </row>
    <row r="86" spans="10:16" ht="16.5" x14ac:dyDescent="0.3">
      <c r="J86" s="59"/>
      <c r="K86" s="59"/>
      <c r="L86" s="59"/>
      <c r="M86" s="59"/>
      <c r="N86" s="59"/>
      <c r="O86" s="59"/>
      <c r="P86" s="59"/>
    </row>
    <row r="87" spans="10:16" ht="16.5" x14ac:dyDescent="0.3">
      <c r="J87" s="59"/>
      <c r="K87" s="59"/>
      <c r="L87" s="59"/>
      <c r="M87" s="59"/>
      <c r="N87" s="59"/>
      <c r="O87" s="59"/>
      <c r="P87" s="59"/>
    </row>
    <row r="88" spans="10:16" ht="16.5" x14ac:dyDescent="0.3">
      <c r="J88" s="59"/>
      <c r="K88" s="59"/>
      <c r="L88" s="59"/>
      <c r="M88" s="59"/>
      <c r="N88" s="59"/>
      <c r="O88" s="59"/>
      <c r="P88" s="59"/>
    </row>
    <row r="89" spans="10:16" ht="16.5" x14ac:dyDescent="0.3">
      <c r="J89" s="59"/>
      <c r="K89" s="59"/>
      <c r="L89" s="59"/>
      <c r="M89" s="59"/>
      <c r="N89" s="59"/>
      <c r="O89" s="59"/>
      <c r="P89" s="59"/>
    </row>
    <row r="90" spans="10:16" ht="16.5" x14ac:dyDescent="0.3">
      <c r="J90" s="59"/>
      <c r="K90" s="59"/>
      <c r="L90" s="59"/>
      <c r="M90" s="59"/>
      <c r="N90" s="59"/>
      <c r="O90" s="59"/>
      <c r="P90" s="59"/>
    </row>
    <row r="91" spans="10:16" ht="16.5" x14ac:dyDescent="0.3">
      <c r="J91" s="59"/>
      <c r="K91" s="59"/>
      <c r="L91" s="59"/>
      <c r="M91" s="59"/>
      <c r="N91" s="59"/>
      <c r="O91" s="59"/>
      <c r="P91" s="59"/>
    </row>
    <row r="92" spans="10:16" ht="16.5" x14ac:dyDescent="0.3">
      <c r="J92" s="59"/>
      <c r="K92" s="59"/>
      <c r="L92" s="59"/>
      <c r="M92" s="59"/>
      <c r="N92" s="59"/>
      <c r="O92" s="59"/>
      <c r="P92" s="59"/>
    </row>
    <row r="93" spans="10:16" ht="16.5" x14ac:dyDescent="0.3">
      <c r="J93" s="59"/>
      <c r="K93" s="59"/>
      <c r="L93" s="59"/>
      <c r="M93" s="59"/>
      <c r="N93" s="59"/>
      <c r="O93" s="59"/>
      <c r="P93" s="59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opLeftCell="A49" zoomScale="80" zoomScaleNormal="80" workbookViewId="0">
      <selection activeCell="B77" sqref="B77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19" ht="18.75" x14ac:dyDescent="0.3">
      <c r="J1" s="2"/>
      <c r="K1" s="3"/>
      <c r="L1" s="3"/>
      <c r="M1" s="3"/>
      <c r="N1" s="3"/>
      <c r="O1" s="3"/>
      <c r="P1" s="3"/>
    </row>
    <row r="2" spans="1:19" ht="15.75" x14ac:dyDescent="0.3">
      <c r="J2"/>
      <c r="K2"/>
      <c r="L2"/>
      <c r="M2"/>
      <c r="N2"/>
      <c r="O2"/>
      <c r="P2"/>
      <c r="Q2"/>
    </row>
    <row r="3" spans="1:19" ht="15.75" x14ac:dyDescent="0.3">
      <c r="J3"/>
      <c r="K3"/>
      <c r="L3"/>
      <c r="M3"/>
      <c r="N3"/>
      <c r="O3"/>
      <c r="P3"/>
      <c r="Q3"/>
      <c r="R3" s="3"/>
      <c r="S3" s="3"/>
    </row>
    <row r="4" spans="1:19" ht="15.75" x14ac:dyDescent="0.3">
      <c r="J4"/>
      <c r="K4"/>
      <c r="L4"/>
      <c r="M4"/>
      <c r="N4"/>
      <c r="O4"/>
      <c r="P4"/>
      <c r="Q4"/>
    </row>
    <row r="5" spans="1:19" ht="15.75" x14ac:dyDescent="0.3">
      <c r="A5" s="5"/>
      <c r="J5"/>
      <c r="K5"/>
      <c r="L5"/>
      <c r="M5"/>
      <c r="N5"/>
      <c r="O5"/>
      <c r="P5"/>
      <c r="Q5"/>
    </row>
    <row r="6" spans="1:19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</row>
    <row r="7" spans="1:19" ht="15.75" x14ac:dyDescent="0.3">
      <c r="J7"/>
      <c r="K7"/>
      <c r="L7"/>
      <c r="M7"/>
      <c r="N7"/>
      <c r="O7"/>
      <c r="P7"/>
      <c r="Q7"/>
    </row>
    <row r="8" spans="1:19" ht="15.75" x14ac:dyDescent="0.3">
      <c r="J8"/>
      <c r="K8"/>
      <c r="L8"/>
      <c r="M8"/>
      <c r="N8"/>
      <c r="O8"/>
      <c r="P8"/>
      <c r="Q8"/>
    </row>
    <row r="9" spans="1:19" s="5" customFormat="1" ht="15.75" x14ac:dyDescent="0.3">
      <c r="A9" s="5" t="s">
        <v>5</v>
      </c>
      <c r="C9" s="5" t="s">
        <v>101</v>
      </c>
      <c r="H9" s="5" t="s">
        <v>6</v>
      </c>
      <c r="J9"/>
      <c r="K9"/>
      <c r="L9"/>
      <c r="M9"/>
      <c r="N9"/>
      <c r="O9"/>
      <c r="P9"/>
      <c r="Q9"/>
      <c r="R9" s="1"/>
      <c r="S9" s="1"/>
    </row>
    <row r="10" spans="1:19" ht="15.75" x14ac:dyDescent="0.3">
      <c r="J10"/>
      <c r="K10"/>
      <c r="L10"/>
      <c r="M10"/>
      <c r="N10"/>
      <c r="O10"/>
      <c r="P10"/>
      <c r="Q10"/>
    </row>
    <row r="11" spans="1:19" ht="16.5" thickBot="1" x14ac:dyDescent="0.35">
      <c r="A11" s="5" t="s">
        <v>7</v>
      </c>
      <c r="C11" s="1" t="s">
        <v>93</v>
      </c>
      <c r="F11" s="5" t="s">
        <v>0</v>
      </c>
      <c r="J11"/>
      <c r="K11"/>
      <c r="L11"/>
      <c r="M11"/>
      <c r="N11"/>
      <c r="O11"/>
      <c r="P11"/>
      <c r="Q11"/>
    </row>
    <row r="12" spans="1:19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</row>
    <row r="13" spans="1:19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</row>
    <row r="14" spans="1:19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</row>
    <row r="15" spans="1:19" ht="15.75" x14ac:dyDescent="0.3">
      <c r="A15" s="5" t="s">
        <v>10</v>
      </c>
      <c r="C15" s="16" t="s">
        <v>88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</row>
    <row r="16" spans="1:19" ht="15.75" x14ac:dyDescent="0.3">
      <c r="C16" s="19" t="s">
        <v>94</v>
      </c>
      <c r="D16" s="17"/>
      <c r="E16" s="17"/>
      <c r="F16" s="20">
        <f>+F19+3</f>
        <v>63.5</v>
      </c>
      <c r="G16" s="21" t="s">
        <v>11</v>
      </c>
      <c r="H16" s="22">
        <f>38+3</f>
        <v>41</v>
      </c>
      <c r="J16"/>
      <c r="K16"/>
      <c r="L16"/>
      <c r="M16"/>
      <c r="N16"/>
      <c r="O16"/>
      <c r="P16"/>
      <c r="Q16"/>
    </row>
    <row r="17" spans="1:17" ht="15.75" x14ac:dyDescent="0.3">
      <c r="C17" s="19" t="s">
        <v>100</v>
      </c>
      <c r="D17" s="17"/>
      <c r="E17" s="17"/>
      <c r="F17" s="18">
        <v>1</v>
      </c>
      <c r="G17" s="23" t="s">
        <v>12</v>
      </c>
      <c r="H17" s="8"/>
      <c r="J17"/>
      <c r="K17"/>
      <c r="L17"/>
      <c r="M17"/>
      <c r="N17"/>
      <c r="O17"/>
      <c r="P17"/>
      <c r="Q17"/>
    </row>
    <row r="18" spans="1:17" ht="15.75" x14ac:dyDescent="0.3">
      <c r="C18" s="19" t="s">
        <v>99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</row>
    <row r="19" spans="1:17" ht="15.75" x14ac:dyDescent="0.3">
      <c r="C19" s="19" t="s">
        <v>90</v>
      </c>
      <c r="D19" s="17"/>
      <c r="E19" s="17"/>
      <c r="F19" s="20">
        <v>60.5</v>
      </c>
      <c r="G19" s="21" t="s">
        <v>11</v>
      </c>
      <c r="H19" s="22">
        <f>2+1+29.5+2+1</f>
        <v>35.5</v>
      </c>
      <c r="J19"/>
      <c r="K19"/>
      <c r="L19"/>
      <c r="M19"/>
      <c r="N19"/>
      <c r="O19"/>
      <c r="P19"/>
      <c r="Q19"/>
    </row>
    <row r="20" spans="1:17" ht="15.75" x14ac:dyDescent="0.3">
      <c r="C20" s="19" t="s">
        <v>89</v>
      </c>
      <c r="D20" s="17"/>
      <c r="E20" s="17"/>
      <c r="F20" s="18"/>
      <c r="G20" s="23"/>
      <c r="H20" s="8"/>
      <c r="J20"/>
      <c r="K20"/>
      <c r="L20"/>
      <c r="M20"/>
      <c r="N20"/>
      <c r="O20"/>
      <c r="P20"/>
      <c r="Q20"/>
    </row>
    <row r="21" spans="1:17" ht="15.75" x14ac:dyDescent="0.3">
      <c r="C21" s="19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</row>
    <row r="22" spans="1:17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</row>
    <row r="23" spans="1:17" ht="15.75" x14ac:dyDescent="0.3">
      <c r="A23" s="4" t="s">
        <v>15</v>
      </c>
      <c r="C23" s="24" t="s">
        <v>92</v>
      </c>
      <c r="D23" s="5" t="s">
        <v>16</v>
      </c>
      <c r="E23" s="25" t="s">
        <v>17</v>
      </c>
      <c r="F23" s="1" t="s">
        <v>98</v>
      </c>
      <c r="J23"/>
      <c r="K23"/>
      <c r="L23"/>
      <c r="M23"/>
      <c r="N23"/>
      <c r="O23"/>
      <c r="P23"/>
      <c r="Q23"/>
    </row>
    <row r="24" spans="1:17" ht="15.75" x14ac:dyDescent="0.3">
      <c r="J24"/>
      <c r="K24"/>
      <c r="L24"/>
      <c r="M24"/>
      <c r="N24"/>
      <c r="O24"/>
      <c r="P24"/>
      <c r="Q24"/>
    </row>
    <row r="25" spans="1:17" ht="15.75" x14ac:dyDescent="0.3">
      <c r="A25" s="4" t="s">
        <v>18</v>
      </c>
      <c r="C25" s="26">
        <v>70</v>
      </c>
      <c r="D25" s="25" t="s">
        <v>19</v>
      </c>
      <c r="E25" s="27">
        <v>95</v>
      </c>
      <c r="F25" s="28">
        <f>+C25</f>
        <v>70</v>
      </c>
      <c r="G25" s="29" t="s">
        <v>19</v>
      </c>
      <c r="H25" s="29">
        <f>+E25</f>
        <v>95</v>
      </c>
      <c r="J25"/>
      <c r="K25"/>
      <c r="L25"/>
      <c r="M25"/>
      <c r="N25"/>
      <c r="O25"/>
      <c r="P25"/>
      <c r="Q25"/>
    </row>
    <row r="26" spans="1:17" ht="15.75" x14ac:dyDescent="0.3">
      <c r="A26" s="4" t="s">
        <v>20</v>
      </c>
      <c r="B26" s="3"/>
      <c r="C26" s="30">
        <f>+F16</f>
        <v>63.5</v>
      </c>
      <c r="D26" s="31" t="s">
        <v>19</v>
      </c>
      <c r="E26" s="30">
        <f>+H16</f>
        <v>41</v>
      </c>
      <c r="F26" s="32">
        <f>+E26</f>
        <v>41</v>
      </c>
      <c r="G26" s="32" t="s">
        <v>19</v>
      </c>
      <c r="H26" s="32">
        <f>+C26</f>
        <v>63.5</v>
      </c>
      <c r="I26" s="33"/>
      <c r="J26"/>
      <c r="K26"/>
      <c r="L26"/>
      <c r="M26"/>
      <c r="N26"/>
      <c r="O26"/>
      <c r="P26"/>
      <c r="Q26"/>
    </row>
    <row r="27" spans="1:17" ht="16.5" thickBot="1" x14ac:dyDescent="0.35">
      <c r="A27" s="3" t="s">
        <v>21</v>
      </c>
      <c r="B27" s="34"/>
      <c r="C27" s="35">
        <f>+C25/C26</f>
        <v>1.1023622047244095</v>
      </c>
      <c r="D27" s="36"/>
      <c r="E27" s="35">
        <f>+E25/E26</f>
        <v>2.3170731707317072</v>
      </c>
      <c r="F27" s="35">
        <f>+F25/F26</f>
        <v>1.7073170731707317</v>
      </c>
      <c r="G27" s="36"/>
      <c r="H27" s="35">
        <f>+H25/H26</f>
        <v>1.4960629921259843</v>
      </c>
      <c r="I27" s="33"/>
      <c r="J27"/>
      <c r="K27"/>
      <c r="L27"/>
      <c r="M27"/>
      <c r="N27"/>
      <c r="O27"/>
      <c r="P27"/>
      <c r="Q27"/>
    </row>
    <row r="28" spans="1:17" ht="16.5" thickBot="1" x14ac:dyDescent="0.35">
      <c r="A28" s="3" t="s">
        <v>22</v>
      </c>
      <c r="B28" s="37"/>
      <c r="C28" s="38"/>
      <c r="D28" s="39">
        <v>2</v>
      </c>
      <c r="E28" s="40"/>
      <c r="F28" s="41"/>
      <c r="G28" s="42">
        <v>1</v>
      </c>
      <c r="H28" s="43" t="s">
        <v>23</v>
      </c>
      <c r="J28"/>
      <c r="K28"/>
      <c r="L28"/>
      <c r="M28"/>
      <c r="N28"/>
      <c r="O28"/>
      <c r="P28"/>
      <c r="Q28"/>
    </row>
    <row r="29" spans="1:17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</row>
    <row r="30" spans="1:17" ht="15.75" x14ac:dyDescent="0.3">
      <c r="A30" s="28" t="s">
        <v>24</v>
      </c>
      <c r="B30" s="28" t="s">
        <v>102</v>
      </c>
      <c r="D30" s="44" t="s">
        <v>25</v>
      </c>
      <c r="E30" s="45">
        <v>13.025</v>
      </c>
      <c r="F30" s="1">
        <v>-12.911</v>
      </c>
      <c r="G30" s="1" t="s">
        <v>26</v>
      </c>
      <c r="H30" s="46">
        <v>0.5</v>
      </c>
      <c r="J30"/>
      <c r="K30"/>
      <c r="L30"/>
      <c r="M30"/>
      <c r="N30"/>
      <c r="O30"/>
      <c r="P30"/>
      <c r="Q30"/>
    </row>
    <row r="31" spans="1:17" ht="15.75" x14ac:dyDescent="0.3">
      <c r="A31" s="3"/>
      <c r="B31" s="3"/>
      <c r="C31" s="3"/>
      <c r="D31" s="47" t="s">
        <v>27</v>
      </c>
      <c r="E31" s="45">
        <f>+H30*E30</f>
        <v>6.5125000000000002</v>
      </c>
      <c r="H31" s="46"/>
      <c r="I31" s="33"/>
      <c r="J31"/>
      <c r="K31"/>
      <c r="L31"/>
      <c r="M31"/>
      <c r="N31"/>
      <c r="O31"/>
      <c r="P31"/>
      <c r="Q31"/>
    </row>
    <row r="32" spans="1:17" ht="15.75" x14ac:dyDescent="0.3">
      <c r="D32" s="47" t="s">
        <v>28</v>
      </c>
      <c r="E32" s="48">
        <f>+E30-E31</f>
        <v>6.5125000000000002</v>
      </c>
      <c r="I32" s="33"/>
      <c r="J32"/>
      <c r="K32"/>
      <c r="L32"/>
      <c r="M32"/>
      <c r="N32"/>
      <c r="O32"/>
      <c r="P32"/>
      <c r="Q32"/>
    </row>
    <row r="33" spans="1:17" ht="15.75" x14ac:dyDescent="0.3">
      <c r="E33" s="24" t="s">
        <v>30</v>
      </c>
      <c r="F33" s="24" t="s">
        <v>31</v>
      </c>
      <c r="G33" s="24" t="s">
        <v>31</v>
      </c>
      <c r="H33" s="24" t="s">
        <v>31</v>
      </c>
      <c r="I33" s="33"/>
      <c r="J33"/>
      <c r="K33"/>
      <c r="L33"/>
      <c r="M33"/>
      <c r="N33"/>
      <c r="O33"/>
      <c r="P33"/>
      <c r="Q33"/>
    </row>
    <row r="34" spans="1:17" ht="15.75" x14ac:dyDescent="0.3">
      <c r="D34" s="44" t="s">
        <v>32</v>
      </c>
      <c r="E34" s="49">
        <f>+E32</f>
        <v>6.5125000000000002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</row>
    <row r="35" spans="1:17" ht="15.75" x14ac:dyDescent="0.3">
      <c r="D35" s="44" t="s">
        <v>33</v>
      </c>
      <c r="E35" s="49">
        <f>+E34*1.1</f>
        <v>7.1637500000000012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</row>
    <row r="36" spans="1:17" ht="16.5" thickBot="1" x14ac:dyDescent="0.35">
      <c r="A36" s="3"/>
      <c r="G36" s="44"/>
      <c r="J36"/>
      <c r="K36"/>
      <c r="L36"/>
      <c r="M36"/>
      <c r="N36"/>
      <c r="O36"/>
      <c r="P36"/>
      <c r="Q36"/>
    </row>
    <row r="37" spans="1:17" ht="15.75" x14ac:dyDescent="0.3">
      <c r="A37" s="3"/>
      <c r="B37" s="24"/>
      <c r="C37" s="33"/>
      <c r="E37" s="10" t="s">
        <v>34</v>
      </c>
      <c r="F37" s="11" t="s">
        <v>35</v>
      </c>
      <c r="G37" s="11"/>
      <c r="H37" s="12"/>
      <c r="J37"/>
      <c r="K37"/>
      <c r="L37"/>
      <c r="M37"/>
      <c r="N37"/>
      <c r="O37"/>
      <c r="P37"/>
      <c r="Q37"/>
    </row>
    <row r="38" spans="1:17" ht="16.5" thickBot="1" x14ac:dyDescent="0.35">
      <c r="A38" s="4" t="s">
        <v>36</v>
      </c>
      <c r="C38" s="50">
        <v>2</v>
      </c>
      <c r="D38" s="51" t="s">
        <v>37</v>
      </c>
      <c r="E38" s="13"/>
      <c r="F38" s="14" t="s">
        <v>38</v>
      </c>
      <c r="G38" s="14"/>
      <c r="H38" s="15"/>
      <c r="J38"/>
      <c r="K38"/>
      <c r="L38"/>
      <c r="M38"/>
      <c r="N38"/>
      <c r="O38"/>
      <c r="P38"/>
      <c r="Q38"/>
    </row>
    <row r="39" spans="1:17" ht="15.75" x14ac:dyDescent="0.3">
      <c r="A39" s="4"/>
      <c r="C39" s="24"/>
      <c r="D39" s="1" t="s">
        <v>39</v>
      </c>
      <c r="E39" s="3"/>
      <c r="F39" s="3"/>
      <c r="J39"/>
      <c r="K39"/>
      <c r="L39"/>
      <c r="M39"/>
      <c r="N39"/>
      <c r="O39"/>
      <c r="P39"/>
      <c r="Q39"/>
    </row>
    <row r="40" spans="1:17" ht="15.75" x14ac:dyDescent="0.3">
      <c r="A40" s="4" t="s">
        <v>40</v>
      </c>
      <c r="B40" s="5"/>
      <c r="C40" s="52">
        <f>+B48/F17</f>
        <v>200</v>
      </c>
      <c r="D40" s="27">
        <v>500</v>
      </c>
      <c r="F40" s="47" t="s">
        <v>41</v>
      </c>
      <c r="G40" s="26">
        <v>1</v>
      </c>
      <c r="H40" s="3"/>
      <c r="J40"/>
      <c r="K40"/>
      <c r="L40"/>
      <c r="M40"/>
      <c r="N40"/>
      <c r="O40"/>
      <c r="P40"/>
      <c r="Q40"/>
    </row>
    <row r="41" spans="1:17" ht="15.75" x14ac:dyDescent="0.3">
      <c r="A41" s="4" t="s">
        <v>42</v>
      </c>
      <c r="C41" s="37">
        <f>+C40+D40</f>
        <v>700</v>
      </c>
      <c r="F41" s="47" t="s">
        <v>43</v>
      </c>
      <c r="G41" s="26">
        <v>1</v>
      </c>
      <c r="H41" s="3"/>
      <c r="J41"/>
      <c r="K41"/>
      <c r="L41"/>
      <c r="M41"/>
      <c r="N41"/>
      <c r="O41"/>
      <c r="P41"/>
      <c r="Q41"/>
    </row>
    <row r="42" spans="1:17" ht="15.75" x14ac:dyDescent="0.3">
      <c r="A42" s="4" t="s">
        <v>44</v>
      </c>
      <c r="C42" s="37">
        <f>+C41/C38</f>
        <v>350</v>
      </c>
      <c r="F42" s="47" t="s">
        <v>45</v>
      </c>
      <c r="G42" s="26"/>
      <c r="H42" s="3"/>
      <c r="J42"/>
      <c r="K42"/>
      <c r="L42"/>
      <c r="M42"/>
      <c r="N42"/>
      <c r="O42"/>
      <c r="P42"/>
      <c r="Q42"/>
    </row>
    <row r="43" spans="1:17" ht="15.75" x14ac:dyDescent="0.3">
      <c r="A43" s="4"/>
      <c r="C43" s="24"/>
      <c r="F43" s="44" t="s">
        <v>46</v>
      </c>
      <c r="G43" s="26">
        <f>+C40/1000</f>
        <v>0.2</v>
      </c>
      <c r="H43" s="3"/>
      <c r="J43"/>
      <c r="K43"/>
      <c r="L43"/>
      <c r="M43"/>
      <c r="N43"/>
      <c r="O43"/>
      <c r="P43"/>
      <c r="Q43"/>
    </row>
    <row r="44" spans="1:17" ht="15.75" x14ac:dyDescent="0.3">
      <c r="A44" s="4"/>
      <c r="C44" s="53"/>
      <c r="F44" s="47" t="s">
        <v>47</v>
      </c>
      <c r="G44" s="54">
        <f>+C41*F17</f>
        <v>700</v>
      </c>
      <c r="H44" s="3"/>
      <c r="J44"/>
      <c r="K44"/>
      <c r="L44"/>
      <c r="M44"/>
      <c r="N44"/>
      <c r="O44"/>
      <c r="P44"/>
      <c r="Q44"/>
    </row>
    <row r="45" spans="1:17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</row>
    <row r="46" spans="1:17" ht="15.75" x14ac:dyDescent="0.3">
      <c r="A46" s="4" t="s">
        <v>48</v>
      </c>
      <c r="C46" s="28">
        <f>+C42*C38</f>
        <v>700</v>
      </c>
      <c r="F46" s="47"/>
      <c r="G46" s="33"/>
      <c r="H46" s="3"/>
      <c r="J46"/>
      <c r="K46"/>
      <c r="L46"/>
      <c r="M46"/>
      <c r="N46"/>
      <c r="O46"/>
      <c r="P46"/>
      <c r="Q46"/>
    </row>
    <row r="47" spans="1:17" ht="15" thickBot="1" x14ac:dyDescent="0.35">
      <c r="A47" s="3"/>
      <c r="B47" s="3"/>
      <c r="C47" s="3"/>
      <c r="D47" s="3"/>
      <c r="E47" s="3"/>
      <c r="H47" s="3"/>
      <c r="K47" s="5" t="s">
        <v>8</v>
      </c>
    </row>
    <row r="48" spans="1:17" x14ac:dyDescent="0.3">
      <c r="A48" s="4" t="s">
        <v>49</v>
      </c>
      <c r="B48" s="24">
        <v>200</v>
      </c>
      <c r="C48" s="3"/>
      <c r="D48" s="28" t="s">
        <v>50</v>
      </c>
      <c r="E48" s="28" t="s">
        <v>51</v>
      </c>
      <c r="F48" s="28" t="s">
        <v>52</v>
      </c>
      <c r="G48" s="28" t="s">
        <v>53</v>
      </c>
      <c r="H48" s="28" t="s">
        <v>54</v>
      </c>
      <c r="K48" s="10" t="s">
        <v>55</v>
      </c>
      <c r="L48" s="11"/>
      <c r="M48" s="11"/>
      <c r="N48" s="11"/>
      <c r="O48" s="11"/>
      <c r="P48" s="11"/>
      <c r="Q48" s="12"/>
    </row>
    <row r="49" spans="1:20" x14ac:dyDescent="0.3">
      <c r="A49" s="55" t="s">
        <v>56</v>
      </c>
      <c r="B49" s="56"/>
      <c r="C49" s="3"/>
      <c r="D49" s="24">
        <f>4+4</f>
        <v>8</v>
      </c>
      <c r="E49" s="24">
        <v>1</v>
      </c>
      <c r="F49" s="24" t="s">
        <v>57</v>
      </c>
      <c r="G49" s="33">
        <v>295</v>
      </c>
      <c r="H49" s="33">
        <f>+(D49*E49)*G49</f>
        <v>2360</v>
      </c>
      <c r="I49" s="1" t="s">
        <v>58</v>
      </c>
      <c r="K49" s="20">
        <f>+F16</f>
        <v>63.5</v>
      </c>
      <c r="L49" s="21">
        <f>+H16</f>
        <v>41</v>
      </c>
      <c r="M49" s="7" t="s">
        <v>59</v>
      </c>
      <c r="N49" s="21" t="s">
        <v>60</v>
      </c>
      <c r="O49" s="7" t="s">
        <v>61</v>
      </c>
      <c r="P49" s="7" t="s">
        <v>62</v>
      </c>
      <c r="Q49" s="8"/>
    </row>
    <row r="50" spans="1:20" x14ac:dyDescent="0.3">
      <c r="A50" s="56" t="s">
        <v>63</v>
      </c>
      <c r="B50" s="57">
        <f>+E34*C42</f>
        <v>2279.375</v>
      </c>
      <c r="C50" s="3"/>
      <c r="D50" s="24">
        <v>4</v>
      </c>
      <c r="E50" s="24">
        <v>1</v>
      </c>
      <c r="F50" s="24" t="s">
        <v>95</v>
      </c>
      <c r="G50" s="33">
        <v>200</v>
      </c>
      <c r="H50" s="33">
        <f t="shared" ref="H50:H58" si="0">+(D50*E50)*G50</f>
        <v>800</v>
      </c>
      <c r="K50" s="20">
        <f>0.635*0.41*C41</f>
        <v>182.24499999999998</v>
      </c>
      <c r="L50" s="58">
        <v>3.9</v>
      </c>
      <c r="M50" s="21">
        <f>+K50*L50</f>
        <v>710.75549999999987</v>
      </c>
      <c r="N50" s="58">
        <v>0</v>
      </c>
      <c r="O50" s="58">
        <f>+M50+N50</f>
        <v>710.75549999999987</v>
      </c>
      <c r="P50" s="23" t="s">
        <v>13</v>
      </c>
      <c r="Q50" s="8"/>
    </row>
    <row r="51" spans="1:20" x14ac:dyDescent="0.3">
      <c r="A51" s="56" t="s">
        <v>14</v>
      </c>
      <c r="B51" s="57">
        <f>+H61</f>
        <v>6241.5109999999995</v>
      </c>
      <c r="C51" s="3"/>
      <c r="D51" s="24">
        <v>4</v>
      </c>
      <c r="E51" s="24">
        <v>1</v>
      </c>
      <c r="F51" s="24" t="s">
        <v>96</v>
      </c>
      <c r="G51" s="33">
        <v>200</v>
      </c>
      <c r="H51" s="33">
        <f t="shared" si="0"/>
        <v>800</v>
      </c>
      <c r="K51" s="6"/>
      <c r="L51" s="23"/>
      <c r="M51" s="7"/>
      <c r="N51" s="21"/>
      <c r="O51" s="58">
        <f>+O50/8</f>
        <v>88.844437499999984</v>
      </c>
      <c r="P51" s="7"/>
      <c r="Q51" s="8"/>
    </row>
    <row r="52" spans="1:20" ht="16.5" x14ac:dyDescent="0.3">
      <c r="A52" s="56" t="s">
        <v>29</v>
      </c>
      <c r="B52" s="57">
        <v>0</v>
      </c>
      <c r="C52" s="3"/>
      <c r="D52" s="24">
        <v>0</v>
      </c>
      <c r="E52" s="24">
        <v>0</v>
      </c>
      <c r="F52" s="24" t="s">
        <v>97</v>
      </c>
      <c r="G52" s="33">
        <v>350</v>
      </c>
      <c r="H52" s="33">
        <f t="shared" si="0"/>
        <v>0</v>
      </c>
      <c r="I52" s="59"/>
      <c r="K52" s="20">
        <f>+K49</f>
        <v>63.5</v>
      </c>
      <c r="L52" s="58">
        <f>+L49</f>
        <v>41</v>
      </c>
      <c r="M52" s="21"/>
      <c r="N52" s="58"/>
      <c r="O52" s="58"/>
      <c r="P52" s="23"/>
      <c r="Q52" s="8"/>
    </row>
    <row r="53" spans="1:20" x14ac:dyDescent="0.3">
      <c r="A53" s="60" t="s">
        <v>64</v>
      </c>
      <c r="B53" s="57">
        <v>0</v>
      </c>
      <c r="C53" s="3"/>
      <c r="D53" s="24">
        <v>1</v>
      </c>
      <c r="E53" s="24">
        <v>1</v>
      </c>
      <c r="F53" s="24" t="s">
        <v>65</v>
      </c>
      <c r="G53" s="33">
        <v>150</v>
      </c>
      <c r="H53" s="33">
        <f t="shared" si="0"/>
        <v>150</v>
      </c>
      <c r="I53" s="33">
        <f>+B74/100</f>
        <v>142.99956749999998</v>
      </c>
      <c r="K53" s="20">
        <f>0.36*0.7*C41</f>
        <v>176.4</v>
      </c>
      <c r="L53" s="58">
        <v>2.4</v>
      </c>
      <c r="M53" s="21">
        <f>+K53*L53</f>
        <v>423.36</v>
      </c>
      <c r="N53" s="58">
        <v>360</v>
      </c>
      <c r="O53" s="58">
        <f>+M53+N53</f>
        <v>783.36</v>
      </c>
      <c r="P53" s="23" t="s">
        <v>66</v>
      </c>
      <c r="Q53" s="8"/>
    </row>
    <row r="54" spans="1:20" x14ac:dyDescent="0.3">
      <c r="A54" s="60" t="s">
        <v>67</v>
      </c>
      <c r="B54" s="57">
        <v>200</v>
      </c>
      <c r="C54" s="3"/>
      <c r="D54" s="24">
        <v>1</v>
      </c>
      <c r="E54" s="24">
        <v>1</v>
      </c>
      <c r="F54" s="24" t="s">
        <v>68</v>
      </c>
      <c r="G54" s="33">
        <v>135</v>
      </c>
      <c r="H54" s="33">
        <f t="shared" si="0"/>
        <v>135</v>
      </c>
      <c r="K54" s="6"/>
      <c r="L54" s="7"/>
      <c r="M54" s="7"/>
      <c r="N54" s="7"/>
      <c r="O54" s="21"/>
      <c r="P54" s="58">
        <f>+O53/8</f>
        <v>97.92</v>
      </c>
      <c r="Q54" s="8"/>
    </row>
    <row r="55" spans="1:20" ht="15" thickBot="1" x14ac:dyDescent="0.35">
      <c r="A55" s="60" t="s">
        <v>69</v>
      </c>
      <c r="B55" s="57">
        <v>200</v>
      </c>
      <c r="D55" s="24">
        <v>1</v>
      </c>
      <c r="E55" s="24">
        <v>1</v>
      </c>
      <c r="F55" s="24" t="s">
        <v>70</v>
      </c>
      <c r="G55" s="33">
        <v>135</v>
      </c>
      <c r="H55" s="33">
        <f t="shared" si="0"/>
        <v>135</v>
      </c>
      <c r="K55" s="13"/>
      <c r="L55" s="14"/>
      <c r="M55" s="14"/>
      <c r="N55" s="14"/>
      <c r="O55" s="14"/>
      <c r="P55" s="14"/>
      <c r="Q55" s="15"/>
    </row>
    <row r="56" spans="1:20" x14ac:dyDescent="0.3">
      <c r="A56" s="60" t="s">
        <v>71</v>
      </c>
      <c r="B56" s="57">
        <v>180</v>
      </c>
      <c r="D56" s="24">
        <v>2</v>
      </c>
      <c r="E56" s="24">
        <f>+B48*1.1</f>
        <v>220.00000000000003</v>
      </c>
      <c r="F56" s="24" t="s">
        <v>91</v>
      </c>
      <c r="G56" s="33">
        <v>1</v>
      </c>
      <c r="H56" s="33">
        <f t="shared" si="0"/>
        <v>440.00000000000006</v>
      </c>
    </row>
    <row r="57" spans="1:20" ht="15.75" x14ac:dyDescent="0.3">
      <c r="A57" s="60"/>
      <c r="B57" s="60"/>
      <c r="D57" s="24">
        <v>2</v>
      </c>
      <c r="E57" s="24">
        <v>1</v>
      </c>
      <c r="F57" s="24" t="s">
        <v>72</v>
      </c>
      <c r="G57" s="33">
        <f>+O50</f>
        <v>710.75549999999987</v>
      </c>
      <c r="H57" s="33">
        <f t="shared" si="0"/>
        <v>1421.5109999999997</v>
      </c>
      <c r="J57"/>
      <c r="K57"/>
      <c r="L57"/>
      <c r="M57"/>
      <c r="N57"/>
      <c r="O57"/>
      <c r="P57"/>
      <c r="Q57"/>
      <c r="R57"/>
      <c r="S57"/>
      <c r="T57"/>
    </row>
    <row r="58" spans="1:20" ht="15.75" x14ac:dyDescent="0.3">
      <c r="A58" s="55" t="s">
        <v>73</v>
      </c>
      <c r="B58" s="61">
        <f>SUM(B50:B57)</f>
        <v>9100.8859999999986</v>
      </c>
      <c r="C58" s="3"/>
      <c r="D58" s="24">
        <v>0</v>
      </c>
      <c r="E58" s="24">
        <v>0</v>
      </c>
      <c r="F58" s="62" t="s">
        <v>74</v>
      </c>
      <c r="G58" s="33">
        <v>380</v>
      </c>
      <c r="H58" s="33">
        <f t="shared" si="0"/>
        <v>0</v>
      </c>
      <c r="J58"/>
      <c r="K58"/>
      <c r="L58"/>
      <c r="M58"/>
      <c r="N58"/>
      <c r="O58"/>
      <c r="P58"/>
      <c r="Q58"/>
      <c r="R58"/>
      <c r="S58"/>
      <c r="T58"/>
    </row>
    <row r="59" spans="1:20" ht="15.75" x14ac:dyDescent="0.3">
      <c r="A59" s="9"/>
      <c r="B59" s="63"/>
      <c r="C59" s="3"/>
      <c r="D59" s="24"/>
      <c r="E59" s="24"/>
      <c r="F59" s="3"/>
      <c r="G59" s="3"/>
      <c r="H59" s="33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</row>
    <row r="60" spans="1:20" ht="15.75" x14ac:dyDescent="0.3">
      <c r="A60" s="9"/>
      <c r="B60" s="35">
        <f>+B58/B48</f>
        <v>45.504429999999992</v>
      </c>
      <c r="C60" s="4" t="s">
        <v>75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</row>
    <row r="61" spans="1:20" ht="15.75" x14ac:dyDescent="0.3">
      <c r="A61" s="3"/>
      <c r="B61" s="3"/>
      <c r="D61" s="3"/>
      <c r="E61" s="3"/>
      <c r="F61" s="3"/>
      <c r="G61" s="64" t="s">
        <v>76</v>
      </c>
      <c r="H61" s="33">
        <f>SUM(H49:H60)</f>
        <v>6241.5109999999995</v>
      </c>
      <c r="J61"/>
      <c r="K61"/>
      <c r="L61"/>
      <c r="M61"/>
      <c r="N61"/>
      <c r="O61"/>
      <c r="P61"/>
      <c r="Q61"/>
      <c r="R61"/>
      <c r="S61"/>
      <c r="T61"/>
    </row>
    <row r="62" spans="1:20" ht="15.75" x14ac:dyDescent="0.3">
      <c r="D62" s="3"/>
      <c r="E62" s="3"/>
      <c r="G62" s="5" t="s">
        <v>77</v>
      </c>
      <c r="H62" s="65">
        <v>1.5</v>
      </c>
      <c r="J62"/>
      <c r="K62"/>
      <c r="L62"/>
      <c r="M62"/>
      <c r="N62"/>
      <c r="O62"/>
      <c r="P62"/>
      <c r="Q62"/>
      <c r="R62"/>
      <c r="S62"/>
      <c r="T62"/>
    </row>
    <row r="63" spans="1:20" ht="15.75" x14ac:dyDescent="0.3">
      <c r="A63" s="4" t="s">
        <v>78</v>
      </c>
      <c r="B63" s="3"/>
      <c r="C63" s="3"/>
      <c r="E63" s="35">
        <f>+B74/C40</f>
        <v>71.499783749999992</v>
      </c>
      <c r="G63" s="1" t="s">
        <v>79</v>
      </c>
      <c r="H63" s="66">
        <v>1.75</v>
      </c>
      <c r="J63"/>
      <c r="K63"/>
      <c r="L63"/>
      <c r="M63"/>
      <c r="N63"/>
      <c r="O63"/>
      <c r="P63"/>
      <c r="Q63"/>
      <c r="R63"/>
      <c r="S63"/>
      <c r="T63"/>
    </row>
    <row r="64" spans="1:20" ht="15.75" x14ac:dyDescent="0.3">
      <c r="A64" s="3"/>
      <c r="B64" s="4" t="s">
        <v>80</v>
      </c>
      <c r="C64" s="28" t="s">
        <v>81</v>
      </c>
      <c r="D64" s="3"/>
      <c r="E64" s="3"/>
      <c r="F64" s="3"/>
      <c r="G64" s="1" t="s">
        <v>79</v>
      </c>
      <c r="H64" s="66">
        <v>2</v>
      </c>
      <c r="J64"/>
      <c r="K64"/>
      <c r="L64"/>
      <c r="M64"/>
      <c r="N64"/>
      <c r="O64"/>
      <c r="P64"/>
      <c r="Q64"/>
      <c r="R64"/>
      <c r="S64"/>
      <c r="T64"/>
    </row>
    <row r="65" spans="1:20" ht="15.75" x14ac:dyDescent="0.3">
      <c r="A65" s="55" t="s">
        <v>82</v>
      </c>
      <c r="B65" s="56"/>
      <c r="C65" s="3"/>
      <c r="D65" s="3">
        <f>+B74*C68</f>
        <v>0</v>
      </c>
      <c r="E65" s="3"/>
      <c r="F65" s="3"/>
      <c r="G65" s="5" t="s">
        <v>83</v>
      </c>
      <c r="H65" s="66">
        <v>2.5</v>
      </c>
      <c r="J65"/>
      <c r="K65"/>
      <c r="L65"/>
      <c r="M65"/>
      <c r="N65"/>
      <c r="O65"/>
      <c r="P65"/>
      <c r="Q65"/>
      <c r="R65"/>
      <c r="S65"/>
      <c r="T65"/>
    </row>
    <row r="66" spans="1:20" ht="15.75" x14ac:dyDescent="0.3">
      <c r="A66" s="56" t="s">
        <v>63</v>
      </c>
      <c r="B66" s="57">
        <f>+E35*C42</f>
        <v>2507.3125000000005</v>
      </c>
      <c r="C66" s="67"/>
      <c r="J66"/>
      <c r="K66"/>
      <c r="L66"/>
      <c r="M66"/>
      <c r="N66"/>
      <c r="O66"/>
      <c r="P66"/>
      <c r="Q66"/>
      <c r="R66"/>
      <c r="S66"/>
      <c r="T66"/>
    </row>
    <row r="67" spans="1:20" ht="15.75" x14ac:dyDescent="0.3">
      <c r="A67" s="56" t="s">
        <v>14</v>
      </c>
      <c r="B67" s="57">
        <f>+H61*H63</f>
        <v>10922.644249999999</v>
      </c>
      <c r="C67" s="67"/>
      <c r="J67"/>
      <c r="K67"/>
      <c r="L67"/>
      <c r="M67"/>
      <c r="N67"/>
      <c r="O67"/>
      <c r="P67"/>
      <c r="Q67"/>
      <c r="R67"/>
      <c r="S67"/>
      <c r="T67"/>
    </row>
    <row r="68" spans="1:20" ht="15.75" x14ac:dyDescent="0.3">
      <c r="A68" s="56" t="str">
        <f>+A52</f>
        <v>Tabla de suaje</v>
      </c>
      <c r="B68" s="57">
        <f>+B52*H62</f>
        <v>0</v>
      </c>
      <c r="C68" s="67"/>
      <c r="G68" s="68" t="s">
        <v>84</v>
      </c>
      <c r="H68" s="35">
        <f>+B60</f>
        <v>45.504429999999992</v>
      </c>
      <c r="I68" s="69">
        <f>+H68*C46</f>
        <v>31853.100999999995</v>
      </c>
      <c r="J68"/>
      <c r="K68"/>
      <c r="L68"/>
      <c r="M68"/>
      <c r="N68"/>
      <c r="O68"/>
      <c r="P68"/>
      <c r="Q68"/>
      <c r="R68"/>
      <c r="S68"/>
      <c r="T68"/>
    </row>
    <row r="69" spans="1:20" ht="15.75" x14ac:dyDescent="0.3">
      <c r="A69" s="56" t="str">
        <f>+A53</f>
        <v>Cordón yute</v>
      </c>
      <c r="B69" s="57">
        <f>+B53*1.2</f>
        <v>0</v>
      </c>
      <c r="C69" s="67"/>
      <c r="G69" s="68" t="s">
        <v>85</v>
      </c>
      <c r="H69" s="35">
        <f>+C74</f>
        <v>71.499783749999992</v>
      </c>
      <c r="I69" s="69">
        <f>+H69*C46</f>
        <v>50049.848624999991</v>
      </c>
      <c r="J69"/>
      <c r="K69"/>
      <c r="L69"/>
      <c r="M69"/>
      <c r="N69"/>
      <c r="O69"/>
      <c r="P69"/>
      <c r="Q69"/>
      <c r="R69"/>
      <c r="S69"/>
      <c r="T69"/>
    </row>
    <row r="70" spans="1:20" ht="16.5" thickBot="1" x14ac:dyDescent="0.35">
      <c r="A70" s="56" t="str">
        <f>+A54</f>
        <v>Prueba de Color</v>
      </c>
      <c r="B70" s="57">
        <f>+B54*H62</f>
        <v>300</v>
      </c>
      <c r="C70" s="70"/>
      <c r="G70" s="71" t="s">
        <v>86</v>
      </c>
      <c r="H70" s="72">
        <f>+H69-H68</f>
        <v>25.99535375</v>
      </c>
      <c r="I70" s="69">
        <f>+H70*C46</f>
        <v>18196.747625</v>
      </c>
      <c r="J70"/>
      <c r="K70"/>
      <c r="L70"/>
      <c r="M70"/>
      <c r="N70"/>
      <c r="O70"/>
      <c r="P70"/>
      <c r="Q70"/>
      <c r="R70"/>
      <c r="S70"/>
      <c r="T70"/>
    </row>
    <row r="71" spans="1:20" ht="16.5" thickBot="1" x14ac:dyDescent="0.35">
      <c r="A71" s="56" t="str">
        <f>+A55</f>
        <v>Empaque</v>
      </c>
      <c r="B71" s="57">
        <f>+B55*H62</f>
        <v>300</v>
      </c>
      <c r="C71" s="70"/>
      <c r="G71" s="73" t="s">
        <v>87</v>
      </c>
      <c r="H71" s="72"/>
      <c r="I71" s="69"/>
      <c r="J71"/>
      <c r="K71"/>
      <c r="L71"/>
      <c r="M71"/>
      <c r="N71"/>
      <c r="O71"/>
      <c r="P71"/>
      <c r="Q71"/>
      <c r="R71"/>
      <c r="S71"/>
      <c r="T71"/>
    </row>
    <row r="72" spans="1:20" ht="15.75" x14ac:dyDescent="0.3">
      <c r="A72" s="56" t="str">
        <f>+A56</f>
        <v>Mensajeria</v>
      </c>
      <c r="B72" s="57">
        <f>+B56*H62</f>
        <v>270</v>
      </c>
      <c r="C72" s="70"/>
      <c r="H72" s="72"/>
      <c r="I72" s="69"/>
      <c r="J72"/>
      <c r="K72"/>
      <c r="L72"/>
      <c r="M72"/>
      <c r="N72"/>
      <c r="O72"/>
      <c r="P72"/>
      <c r="Q72"/>
      <c r="R72"/>
      <c r="S72"/>
      <c r="T72"/>
    </row>
    <row r="73" spans="1:20" ht="15.75" x14ac:dyDescent="0.3">
      <c r="A73" s="56"/>
      <c r="B73" s="57"/>
      <c r="C73" s="70"/>
      <c r="H73" s="46"/>
      <c r="J73"/>
      <c r="K73"/>
      <c r="L73"/>
      <c r="M73"/>
      <c r="N73"/>
      <c r="O73"/>
      <c r="P73"/>
      <c r="Q73"/>
      <c r="R73"/>
      <c r="S73"/>
      <c r="T73"/>
    </row>
    <row r="74" spans="1:20" ht="15.75" x14ac:dyDescent="0.3">
      <c r="A74" s="55" t="s">
        <v>73</v>
      </c>
      <c r="B74" s="61">
        <f>SUM(B65:B73)</f>
        <v>14299.956749999999</v>
      </c>
      <c r="C74" s="72">
        <f>+B74/B48</f>
        <v>71.499783749999992</v>
      </c>
      <c r="D74" s="74"/>
      <c r="J74"/>
      <c r="K74"/>
      <c r="L74"/>
      <c r="M74"/>
      <c r="N74"/>
      <c r="O74"/>
      <c r="P74"/>
      <c r="Q74"/>
      <c r="R74"/>
      <c r="S74"/>
      <c r="T74"/>
    </row>
    <row r="75" spans="1:20" ht="15.75" x14ac:dyDescent="0.3">
      <c r="J75"/>
      <c r="K75"/>
      <c r="L75"/>
      <c r="M75"/>
      <c r="N75"/>
      <c r="O75"/>
      <c r="P75"/>
      <c r="Q75"/>
      <c r="R75"/>
      <c r="S75"/>
      <c r="T75"/>
    </row>
    <row r="78" spans="1:20" x14ac:dyDescent="0.3">
      <c r="J78" s="75"/>
    </row>
    <row r="84" spans="10:16" ht="16.5" x14ac:dyDescent="0.3">
      <c r="J84" s="59"/>
      <c r="K84" s="59"/>
      <c r="L84" s="59"/>
      <c r="M84" s="59"/>
      <c r="N84" s="59"/>
      <c r="O84" s="59"/>
      <c r="P84" s="59"/>
    </row>
    <row r="85" spans="10:16" ht="16.5" x14ac:dyDescent="0.3">
      <c r="J85" s="59"/>
      <c r="K85" s="59"/>
      <c r="L85" s="59"/>
      <c r="M85" s="59"/>
      <c r="N85" s="59"/>
      <c r="O85" s="59"/>
      <c r="P85" s="59"/>
    </row>
    <row r="86" spans="10:16" ht="16.5" x14ac:dyDescent="0.3">
      <c r="J86" s="59"/>
      <c r="K86" s="59"/>
      <c r="L86" s="59"/>
      <c r="M86" s="59"/>
      <c r="N86" s="59"/>
      <c r="O86" s="59"/>
      <c r="P86" s="59"/>
    </row>
    <row r="87" spans="10:16" ht="16.5" x14ac:dyDescent="0.3">
      <c r="J87" s="59"/>
      <c r="K87" s="59"/>
      <c r="L87" s="59"/>
      <c r="M87" s="59"/>
      <c r="N87" s="59"/>
      <c r="O87" s="59"/>
      <c r="P87" s="59"/>
    </row>
    <row r="88" spans="10:16" ht="16.5" x14ac:dyDescent="0.3">
      <c r="J88" s="59"/>
      <c r="K88" s="59"/>
      <c r="L88" s="59"/>
      <c r="M88" s="59"/>
      <c r="N88" s="59"/>
      <c r="O88" s="59"/>
      <c r="P88" s="59"/>
    </row>
    <row r="89" spans="10:16" ht="16.5" x14ac:dyDescent="0.3">
      <c r="J89" s="59"/>
      <c r="K89" s="59"/>
      <c r="L89" s="59"/>
      <c r="M89" s="59"/>
      <c r="N89" s="59"/>
      <c r="O89" s="59"/>
      <c r="P89" s="59"/>
    </row>
    <row r="90" spans="10:16" ht="16.5" x14ac:dyDescent="0.3">
      <c r="J90" s="59"/>
      <c r="K90" s="59"/>
      <c r="L90" s="59"/>
      <c r="M90" s="59"/>
      <c r="N90" s="59"/>
      <c r="O90" s="59"/>
      <c r="P90" s="59"/>
    </row>
    <row r="91" spans="10:16" ht="16.5" x14ac:dyDescent="0.3">
      <c r="J91" s="59"/>
      <c r="K91" s="59"/>
      <c r="L91" s="59"/>
      <c r="M91" s="59"/>
      <c r="N91" s="59"/>
      <c r="O91" s="59"/>
      <c r="P91" s="59"/>
    </row>
    <row r="92" spans="10:16" ht="16.5" x14ac:dyDescent="0.3">
      <c r="J92" s="59"/>
      <c r="K92" s="59"/>
      <c r="L92" s="59"/>
      <c r="M92" s="59"/>
      <c r="N92" s="59"/>
      <c r="O92" s="59"/>
      <c r="P92" s="59"/>
    </row>
    <row r="93" spans="10:16" ht="16.5" x14ac:dyDescent="0.3">
      <c r="J93" s="59"/>
      <c r="K93" s="59"/>
      <c r="L93" s="59"/>
      <c r="M93" s="59"/>
      <c r="N93" s="59"/>
      <c r="O93" s="59"/>
      <c r="P93" s="59"/>
    </row>
  </sheetData>
  <pageMargins left="0.70866141732283472" right="0.70866141732283472" top="0.74803149606299213" bottom="0.74803149606299213" header="0.31496062992125984" footer="0.31496062992125984"/>
  <pageSetup scale="44" orientation="landscape" r:id="rId1"/>
  <headerFooter>
    <oddFooter>&amp;R&amp;A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Folder sulfatada 18p 500</vt:lpstr>
      <vt:lpstr>Folder sulfatada 18p 200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2016-10-21T22:51:44Z</cp:lastPrinted>
  <dcterms:created xsi:type="dcterms:W3CDTF">2015-02-21T19:50:45Z</dcterms:created>
  <dcterms:modified xsi:type="dcterms:W3CDTF">2016-10-21T22:51:53Z</dcterms:modified>
</cp:coreProperties>
</file>