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70" yWindow="750" windowWidth="19875" windowHeight="7725"/>
  </bookViews>
  <sheets>
    <sheet name="Recetarios 2500 tabloide ok" sheetId="4" r:id="rId1"/>
    <sheet name="Recetarios 2000 tabloide" sheetId="3" r:id="rId2"/>
    <sheet name="Recetarios 2000" sheetId="2" r:id="rId3"/>
  </sheets>
  <calcPr calcId="145621"/>
</workbook>
</file>

<file path=xl/calcChain.xml><?xml version="1.0" encoding="utf-8"?>
<calcChain xmlns="http://schemas.openxmlformats.org/spreadsheetml/2006/main">
  <c r="B69" i="4" l="1"/>
  <c r="A69" i="4"/>
  <c r="B68" i="4"/>
  <c r="A68" i="4"/>
  <c r="B67" i="4"/>
  <c r="A67" i="4"/>
  <c r="B66" i="4"/>
  <c r="A66" i="4"/>
  <c r="B65" i="4"/>
  <c r="A65" i="4"/>
  <c r="B64" i="4"/>
  <c r="A64" i="4"/>
  <c r="A63" i="4"/>
  <c r="H53" i="4"/>
  <c r="H52" i="4"/>
  <c r="H51" i="4"/>
  <c r="H50" i="4"/>
  <c r="H49" i="4"/>
  <c r="H48" i="4"/>
  <c r="H47" i="4"/>
  <c r="H46" i="4"/>
  <c r="G46" i="4"/>
  <c r="H45" i="4"/>
  <c r="H44" i="4"/>
  <c r="G43" i="4"/>
  <c r="D43" i="4"/>
  <c r="H43" i="4" s="1"/>
  <c r="C36" i="4"/>
  <c r="G38" i="4" s="1"/>
  <c r="E27" i="4"/>
  <c r="C23" i="4"/>
  <c r="C24" i="4" s="1"/>
  <c r="H22" i="4"/>
  <c r="F22" i="4"/>
  <c r="F18" i="4"/>
  <c r="H15" i="4"/>
  <c r="E23" i="4" s="1"/>
  <c r="F15" i="4"/>
  <c r="B46" i="4" s="1"/>
  <c r="B63" i="4" s="1"/>
  <c r="H55" i="4" l="1"/>
  <c r="B62" i="4" s="1"/>
  <c r="C37" i="4"/>
  <c r="G39" i="4" s="1"/>
  <c r="B45" i="4"/>
  <c r="E24" i="4"/>
  <c r="F23" i="4"/>
  <c r="F24" i="4"/>
  <c r="H23" i="4"/>
  <c r="H24" i="4" s="1"/>
  <c r="E28" i="4"/>
  <c r="E29" i="4" s="1"/>
  <c r="E31" i="4" s="1"/>
  <c r="C38" i="4"/>
  <c r="C40" i="4" s="1"/>
  <c r="E32" i="3"/>
  <c r="B46" i="3"/>
  <c r="F18" i="3"/>
  <c r="B69" i="3"/>
  <c r="A69" i="3"/>
  <c r="B68" i="3"/>
  <c r="A68" i="3"/>
  <c r="B67" i="3"/>
  <c r="A67" i="3"/>
  <c r="B66" i="3"/>
  <c r="A66" i="3"/>
  <c r="B65" i="3"/>
  <c r="A65" i="3"/>
  <c r="B64" i="3"/>
  <c r="A64" i="3"/>
  <c r="A63" i="3"/>
  <c r="H53" i="3"/>
  <c r="H52" i="3"/>
  <c r="H51" i="3"/>
  <c r="H50" i="3"/>
  <c r="H49" i="3"/>
  <c r="H48" i="3"/>
  <c r="H47" i="3"/>
  <c r="H46" i="3"/>
  <c r="G46" i="3"/>
  <c r="H45" i="3"/>
  <c r="H44" i="3"/>
  <c r="G43" i="3"/>
  <c r="D43" i="3"/>
  <c r="H43" i="3" s="1"/>
  <c r="C36" i="3"/>
  <c r="C37" i="3" s="1"/>
  <c r="G39" i="3" s="1"/>
  <c r="E27" i="3"/>
  <c r="H22" i="3"/>
  <c r="F22" i="3"/>
  <c r="H15" i="3"/>
  <c r="E23" i="3" s="1"/>
  <c r="F15" i="3"/>
  <c r="B44" i="4" l="1"/>
  <c r="B53" i="4" s="1"/>
  <c r="B54" i="4" s="1"/>
  <c r="G67" i="4" s="1"/>
  <c r="H67" i="4" s="1"/>
  <c r="E32" i="4"/>
  <c r="B61" i="4" s="1"/>
  <c r="B71" i="4" s="1"/>
  <c r="H55" i="3"/>
  <c r="B45" i="3" s="1"/>
  <c r="G38" i="3"/>
  <c r="B63" i="3"/>
  <c r="F23" i="3"/>
  <c r="F24" i="3" s="1"/>
  <c r="E24" i="3"/>
  <c r="E28" i="3"/>
  <c r="E29" i="3" s="1"/>
  <c r="E31" i="3" s="1"/>
  <c r="C38" i="3"/>
  <c r="C40" i="3" s="1"/>
  <c r="C23" i="3"/>
  <c r="B67" i="2"/>
  <c r="B65" i="2"/>
  <c r="H15" i="2"/>
  <c r="F15" i="2"/>
  <c r="B46" i="2" s="1"/>
  <c r="C71" i="4" l="1"/>
  <c r="G68" i="4" s="1"/>
  <c r="H70" i="4"/>
  <c r="I47" i="4"/>
  <c r="B62" i="3"/>
  <c r="B44" i="3"/>
  <c r="B53" i="3" s="1"/>
  <c r="B54" i="3" s="1"/>
  <c r="G67" i="3" s="1"/>
  <c r="H67" i="3" s="1"/>
  <c r="B61" i="3"/>
  <c r="B71" i="3" s="1"/>
  <c r="H23" i="3"/>
  <c r="H24" i="3" s="1"/>
  <c r="C24" i="3"/>
  <c r="H53" i="2"/>
  <c r="H51" i="2"/>
  <c r="H50" i="2"/>
  <c r="H49" i="2"/>
  <c r="H48" i="2"/>
  <c r="H47" i="2"/>
  <c r="G46" i="2"/>
  <c r="H46" i="2" s="1"/>
  <c r="B69" i="2"/>
  <c r="A69" i="2"/>
  <c r="B68" i="2"/>
  <c r="A68" i="2"/>
  <c r="A67" i="2"/>
  <c r="A66" i="2"/>
  <c r="A65" i="2"/>
  <c r="B64" i="2"/>
  <c r="A64" i="2"/>
  <c r="B63" i="2"/>
  <c r="A63" i="2"/>
  <c r="B66" i="2"/>
  <c r="H45" i="2"/>
  <c r="H44" i="2"/>
  <c r="G43" i="2"/>
  <c r="D43" i="2"/>
  <c r="C36" i="2"/>
  <c r="G38" i="2" s="1"/>
  <c r="E27" i="2"/>
  <c r="H22" i="2"/>
  <c r="F22" i="2"/>
  <c r="G69" i="4" l="1"/>
  <c r="H68" i="4"/>
  <c r="H69" i="4" s="1"/>
  <c r="C71" i="3"/>
  <c r="G68" i="3" s="1"/>
  <c r="H70" i="3"/>
  <c r="I47" i="3"/>
  <c r="H43" i="2"/>
  <c r="E28" i="2"/>
  <c r="E29" i="2" s="1"/>
  <c r="E31" i="2" s="1"/>
  <c r="E32" i="2" s="1"/>
  <c r="E23" i="2"/>
  <c r="C23" i="2"/>
  <c r="C37" i="2"/>
  <c r="G69" i="3" l="1"/>
  <c r="H68" i="3"/>
  <c r="H69" i="3" s="1"/>
  <c r="G39" i="2"/>
  <c r="C38" i="2"/>
  <c r="B61" i="2" s="1"/>
  <c r="F23" i="2"/>
  <c r="F24" i="2" s="1"/>
  <c r="E24" i="2"/>
  <c r="H23" i="2"/>
  <c r="H24" i="2" s="1"/>
  <c r="C24" i="2"/>
  <c r="H52" i="2" l="1"/>
  <c r="H55" i="2" s="1"/>
  <c r="C40" i="2"/>
  <c r="B44" i="2"/>
  <c r="B45" i="2" l="1"/>
  <c r="B62" i="2"/>
  <c r="B71" i="2" s="1"/>
  <c r="I47" i="2" s="1"/>
  <c r="B53" i="2"/>
  <c r="B54" i="2" s="1"/>
  <c r="G67" i="2" s="1"/>
  <c r="H67" i="2" s="1"/>
  <c r="H70" i="2" l="1"/>
  <c r="C71" i="2"/>
  <c r="G68" i="2" s="1"/>
  <c r="G69" i="2" s="1"/>
  <c r="H68" i="2" l="1"/>
  <c r="H69" i="2" s="1"/>
</calcChain>
</file>

<file path=xl/sharedStrings.xml><?xml version="1.0" encoding="utf-8"?>
<sst xmlns="http://schemas.openxmlformats.org/spreadsheetml/2006/main" count="318" uniqueCount="100">
  <si>
    <t>Presupuesto</t>
  </si>
  <si>
    <t>Elabora</t>
  </si>
  <si>
    <t>Lourdes Velasco</t>
  </si>
  <si>
    <t>Fecha</t>
  </si>
  <si>
    <t>ODT</t>
  </si>
  <si>
    <t>Cliente</t>
  </si>
  <si>
    <t>Observaciones</t>
  </si>
  <si>
    <t>Proyecto</t>
  </si>
  <si>
    <t>Descripción</t>
  </si>
  <si>
    <t>Tamaño extendido</t>
  </si>
  <si>
    <t>X</t>
  </si>
  <si>
    <t>por tamaño</t>
  </si>
  <si>
    <t>impresas a 1 X 1 tinta offset +</t>
  </si>
  <si>
    <t>Papel:</t>
  </si>
  <si>
    <t xml:space="preserve">Color </t>
  </si>
  <si>
    <t>Blanco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</si>
  <si>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</si>
  <si>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</si>
  <si>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</si>
  <si>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</si>
  <si>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</si>
  <si>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</si>
  <si>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</si>
  <si>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</si>
  <si>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</si>
  <si>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</si>
  <si>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</si>
  <si>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</si>
  <si>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</si>
  <si>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</si>
  <si>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</si>
  <si>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Tamaños por pliego</t>
  </si>
  <si>
    <t>* manual</t>
  </si>
  <si>
    <t>Nota p/offset</t>
  </si>
  <si>
    <t xml:space="preserve">500 piezas siempre de sobrante para correr, </t>
  </si>
  <si>
    <t>Para correr</t>
  </si>
  <si>
    <t xml:space="preserve">aun cuando sean menos de 100 tiros. 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</si>
  <si>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</si>
  <si>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</si>
  <si>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</si>
  <si>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</si>
  <si>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</si>
  <si>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</si>
  <si>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</si>
  <si>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</si>
  <si>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</si>
  <si>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</si>
  <si>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</si>
  <si>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</si>
  <si>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</si>
  <si>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</si>
  <si>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</si>
  <si>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Papel</t>
  </si>
  <si>
    <t>HS</t>
  </si>
  <si>
    <t>Impresión</t>
  </si>
  <si>
    <t>lamina y arreglo</t>
  </si>
  <si>
    <t>listón</t>
  </si>
  <si>
    <t>Caple Refuerzo</t>
  </si>
  <si>
    <t>Empaque</t>
  </si>
  <si>
    <t>Mensajeria</t>
  </si>
  <si>
    <t>armado + pegado</t>
  </si>
  <si>
    <t xml:space="preserve">laminado </t>
  </si>
  <si>
    <t>Total</t>
  </si>
  <si>
    <t>UV brillante Reg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</si>
  <si>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</si>
  <si>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</si>
  <si>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</si>
  <si>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</si>
  <si>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</si>
  <si>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</si>
  <si>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</si>
  <si>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</si>
  <si>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</si>
  <si>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</si>
  <si>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</si>
  <si>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</si>
  <si>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Comisiones</t>
  </si>
  <si>
    <t>Tinta F</t>
  </si>
  <si>
    <t>Tinta V</t>
  </si>
  <si>
    <t>Arreglo HS</t>
  </si>
  <si>
    <t>LUMEN</t>
  </si>
  <si>
    <t>Ojillo</t>
  </si>
  <si>
    <t>Tabla Suaje</t>
  </si>
  <si>
    <t>Corte</t>
  </si>
  <si>
    <t>23 de octubre de 2017.</t>
  </si>
  <si>
    <t>Despacho Gastronomico</t>
  </si>
  <si>
    <t>Recetario</t>
  </si>
  <si>
    <t>tamaño extendido 58 X 29 cm.</t>
  </si>
  <si>
    <t>papel bod 90 gr.</t>
  </si>
  <si>
    <t>terminado pleca de dobles + refinado</t>
  </si>
  <si>
    <t>tamaño final 29 X 29 cm.</t>
  </si>
  <si>
    <t>Bond</t>
  </si>
  <si>
    <t>90 gr.</t>
  </si>
  <si>
    <t>Pleca dobles</t>
  </si>
  <si>
    <t>arreglo dobles</t>
  </si>
  <si>
    <t xml:space="preserve">Prueba de Color </t>
  </si>
  <si>
    <t>tamaño extendido 43 X 28 cm.</t>
  </si>
  <si>
    <t>tamaño final 21.5 X 28 cm.</t>
  </si>
  <si>
    <t>24 de octubre de 2017.</t>
  </si>
  <si>
    <t>07 de noviembre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</si>
</sst>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b/>
      <sz val="9"/>
      <name val="Century Gothic"/>
      <family val="2"/>
    </font>
    <font>
      <b/>
      <sz val="9"/>
      <color rgb="FFFF0000"/>
      <name val="Century Gothic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Century Gothic"/>
      <family val="2"/>
    </font>
    <font>
      <b/>
      <sz val="9"/>
      <color theme="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12" applyNumberFormat="0" applyAlignment="0" applyProtection="0"/>
    <xf numFmtId="0" fontId="14" fillId="6" borderId="13" applyNumberFormat="0" applyAlignment="0" applyProtection="0"/>
    <xf numFmtId="0" fontId="15" fillId="7" borderId="0" applyNumberFormat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8" fillId="0" borderId="0"/>
    <xf numFmtId="0" fontId="8" fillId="8" borderId="17" applyNumberFormat="0" applyFont="0" applyAlignment="0" applyProtection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6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4" fillId="0" borderId="4" xfId="0" applyFont="1" applyBorder="1"/>
    <xf numFmtId="2" fontId="3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4" fillId="0" borderId="0" xfId="0" applyNumberFormat="1" applyFont="1"/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7" fillId="2" borderId="10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0" fontId="7" fillId="0" borderId="0" xfId="0" applyFont="1" applyAlignment="1"/>
    <xf numFmtId="0" fontId="7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3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3" fillId="0" borderId="0" xfId="0" applyFont="1" applyAlignment="1">
      <alignment horizontal="right"/>
    </xf>
    <xf numFmtId="44" fontId="6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7" fillId="0" borderId="0" xfId="0" applyFont="1"/>
    <xf numFmtId="0" fontId="6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11" xfId="0" applyFont="1" applyBorder="1"/>
    <xf numFmtId="0" fontId="3" fillId="0" borderId="11" xfId="0" applyFont="1" applyBorder="1"/>
    <xf numFmtId="2" fontId="3" fillId="0" borderId="11" xfId="0" applyNumberFormat="1" applyFont="1" applyBorder="1" applyAlignment="1">
      <alignment horizontal="center"/>
    </xf>
    <xf numFmtId="0" fontId="10" fillId="0" borderId="0" xfId="0" applyFont="1"/>
    <xf numFmtId="0" fontId="2" fillId="0" borderId="11" xfId="0" applyFont="1" applyBorder="1"/>
    <xf numFmtId="2" fontId="6" fillId="0" borderId="1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Border="1"/>
    <xf numFmtId="0" fontId="4" fillId="0" borderId="0" xfId="0" applyFont="1" applyAlignment="1">
      <alignment horizontal="right"/>
    </xf>
    <xf numFmtId="9" fontId="4" fillId="0" borderId="0" xfId="0" applyNumberFormat="1" applyFont="1"/>
    <xf numFmtId="9" fontId="2" fillId="0" borderId="0" xfId="0" applyNumberFormat="1" applyFont="1"/>
    <xf numFmtId="2" fontId="3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6" fillId="3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44" fontId="4" fillId="0" borderId="0" xfId="1" applyFont="1" applyAlignment="1">
      <alignment horizontal="center"/>
    </xf>
    <xf numFmtId="2" fontId="2" fillId="0" borderId="0" xfId="0" applyNumberFormat="1" applyFont="1" applyAlignment="1">
      <alignment horizontal="center"/>
    </xf>
    <xf numFmtId="44" fontId="9" fillId="0" borderId="5" xfId="3" applyFont="1" applyBorder="1" applyAlignment="1">
      <alignment vertical="center"/>
    </xf>
    <xf numFmtId="2" fontId="11" fillId="4" borderId="0" xfId="0" applyNumberFormat="1" applyFont="1" applyFill="1" applyBorder="1" applyAlignment="1">
      <alignment horizontal="center" wrapText="1"/>
    </xf>
    <xf numFmtId="2" fontId="7" fillId="0" borderId="0" xfId="0" applyNumberFormat="1" applyFont="1" applyAlignment="1">
      <alignment horizontal="center" wrapText="1"/>
    </xf>
  </cellXfs>
  <cellStyles count="14">
    <cellStyle name="Advertencia" xfId="4"/>
    <cellStyle name="Calcular" xfId="5"/>
    <cellStyle name="Celda comprob." xfId="6"/>
    <cellStyle name="Correcto" xfId="7"/>
    <cellStyle name="Encabez. 1" xfId="8"/>
    <cellStyle name="Encabez. 2" xfId="9"/>
    <cellStyle name="Encabezado 3" xfId="10"/>
    <cellStyle name="Explicación" xfId="11"/>
    <cellStyle name="Moneda" xfId="1" builtinId="4"/>
    <cellStyle name="Moneda 6" xfId="3"/>
    <cellStyle name="Normal" xfId="0" builtinId="0"/>
    <cellStyle name="Normal 2" xfId="12"/>
    <cellStyle name="Nota" xfId="1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tabSelected="1" zoomScale="90" zoomScaleNormal="90" workbookViewId="0">
      <selection activeCell="C2" sqref="C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710937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2"/>
      <c r="U3" s="2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3"/>
      <c r="J5"/>
      <c r="K5"/>
      <c r="L5"/>
      <c r="M5"/>
      <c r="N5"/>
      <c r="O5"/>
      <c r="P5"/>
      <c r="Q5"/>
      <c r="R5"/>
      <c r="S5"/>
    </row>
    <row r="6" spans="1:21" ht="18.75" x14ac:dyDescent="0.3">
      <c r="A6" s="4" t="s">
        <v>0</v>
      </c>
      <c r="E6" s="3" t="s">
        <v>1</v>
      </c>
      <c r="F6" s="1" t="s">
        <v>2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3" customFormat="1" ht="15.75" x14ac:dyDescent="0.3">
      <c r="A8" s="3" t="s">
        <v>3</v>
      </c>
      <c r="C8" s="3" t="s">
        <v>99</v>
      </c>
      <c r="H8" s="3" t="s">
        <v>4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3" t="s">
        <v>5</v>
      </c>
      <c r="C10" s="1" t="s">
        <v>85</v>
      </c>
      <c r="F10" s="3" t="s">
        <v>6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5"/>
      <c r="G11" s="6"/>
      <c r="H11" s="7"/>
      <c r="J11"/>
      <c r="K11"/>
      <c r="L11"/>
      <c r="M11"/>
      <c r="N11"/>
      <c r="O11"/>
      <c r="P11"/>
      <c r="Q11"/>
      <c r="R11"/>
    </row>
    <row r="12" spans="1:21" ht="15.75" x14ac:dyDescent="0.3">
      <c r="A12" s="3" t="s">
        <v>7</v>
      </c>
      <c r="F12" s="8"/>
      <c r="G12" s="9"/>
      <c r="H12" s="10"/>
      <c r="J12"/>
      <c r="K12"/>
      <c r="L12"/>
      <c r="M12"/>
      <c r="N12"/>
      <c r="O12"/>
      <c r="P12"/>
      <c r="Q12"/>
      <c r="R12"/>
    </row>
    <row r="13" spans="1:21" ht="15.75" x14ac:dyDescent="0.3">
      <c r="A13" s="3"/>
      <c r="F13" s="8"/>
      <c r="G13" s="9"/>
      <c r="H13" s="10"/>
      <c r="J13"/>
      <c r="K13"/>
      <c r="L13"/>
      <c r="M13"/>
      <c r="N13"/>
      <c r="O13"/>
      <c r="P13"/>
      <c r="Q13"/>
      <c r="R13"/>
    </row>
    <row r="14" spans="1:21" ht="15.75" x14ac:dyDescent="0.3">
      <c r="A14" s="3" t="s">
        <v>8</v>
      </c>
      <c r="C14" s="11" t="s">
        <v>86</v>
      </c>
      <c r="D14" s="12"/>
      <c r="E14" s="12"/>
      <c r="F14" s="13" t="s">
        <v>9</v>
      </c>
      <c r="G14" s="9"/>
      <c r="H14" s="10"/>
      <c r="J14"/>
      <c r="K14"/>
      <c r="L14"/>
      <c r="M14"/>
      <c r="N14"/>
      <c r="O14"/>
      <c r="P14"/>
      <c r="Q14"/>
      <c r="R14"/>
    </row>
    <row r="15" spans="1:21" ht="15.75" x14ac:dyDescent="0.3">
      <c r="C15" s="14" t="s">
        <v>96</v>
      </c>
      <c r="D15" s="14"/>
      <c r="E15" s="12"/>
      <c r="F15" s="15">
        <f>1+F18+1</f>
        <v>58</v>
      </c>
      <c r="G15" s="16" t="s">
        <v>10</v>
      </c>
      <c r="H15" s="17">
        <f>1+H18+1</f>
        <v>45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14" t="s">
        <v>97</v>
      </c>
      <c r="D16" s="12"/>
      <c r="E16" s="12"/>
      <c r="F16" s="13">
        <v>2</v>
      </c>
      <c r="G16" s="18" t="s">
        <v>11</v>
      </c>
      <c r="H16" s="10"/>
      <c r="J16"/>
      <c r="K16"/>
      <c r="L16"/>
      <c r="M16"/>
      <c r="N16"/>
      <c r="O16"/>
      <c r="P16"/>
      <c r="Q16"/>
      <c r="R16"/>
    </row>
    <row r="17" spans="1:18" ht="15.75" x14ac:dyDescent="0.3">
      <c r="C17" s="14" t="s">
        <v>88</v>
      </c>
      <c r="D17" s="12"/>
      <c r="E17" s="12"/>
      <c r="F17" s="8"/>
      <c r="G17" s="9"/>
      <c r="H17" s="10"/>
      <c r="J17"/>
      <c r="K17"/>
      <c r="L17"/>
      <c r="M17"/>
      <c r="N17"/>
      <c r="O17"/>
      <c r="P17"/>
      <c r="Q17"/>
      <c r="R17"/>
    </row>
    <row r="18" spans="1:18" ht="15.75" x14ac:dyDescent="0.3">
      <c r="C18" s="14" t="s">
        <v>12</v>
      </c>
      <c r="D18" s="12"/>
      <c r="E18" s="12"/>
      <c r="F18" s="15">
        <f>28*2</f>
        <v>56</v>
      </c>
      <c r="G18" s="16" t="s">
        <v>10</v>
      </c>
      <c r="H18" s="17">
        <v>43</v>
      </c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14" t="s">
        <v>89</v>
      </c>
      <c r="D19" s="12"/>
      <c r="E19" s="12"/>
      <c r="F19" s="19"/>
      <c r="G19" s="20"/>
      <c r="H19" s="21"/>
      <c r="J19"/>
      <c r="K19"/>
      <c r="L19"/>
      <c r="M19"/>
      <c r="N19"/>
      <c r="O19"/>
      <c r="P19"/>
    </row>
    <row r="20" spans="1:18" ht="15.75" x14ac:dyDescent="0.3">
      <c r="A20" s="22" t="s">
        <v>13</v>
      </c>
      <c r="C20" s="23" t="s">
        <v>91</v>
      </c>
      <c r="D20" s="3" t="s">
        <v>14</v>
      </c>
      <c r="E20" s="24" t="s">
        <v>15</v>
      </c>
      <c r="F20" s="1" t="s">
        <v>92</v>
      </c>
      <c r="J20"/>
      <c r="K20"/>
      <c r="L20"/>
      <c r="M20"/>
      <c r="N20"/>
      <c r="O20"/>
      <c r="P20"/>
    </row>
    <row r="22" spans="1:18" x14ac:dyDescent="0.3">
      <c r="A22" s="22" t="s">
        <v>16</v>
      </c>
      <c r="C22" s="25">
        <v>61</v>
      </c>
      <c r="D22" s="24" t="s">
        <v>17</v>
      </c>
      <c r="E22" s="26">
        <v>90</v>
      </c>
      <c r="F22" s="27">
        <f>+C22</f>
        <v>61</v>
      </c>
      <c r="G22" s="28" t="s">
        <v>17</v>
      </c>
      <c r="H22" s="28">
        <f>+E22</f>
        <v>90</v>
      </c>
    </row>
    <row r="23" spans="1:18" x14ac:dyDescent="0.3">
      <c r="A23" s="22" t="s">
        <v>18</v>
      </c>
      <c r="B23" s="2"/>
      <c r="C23" s="29">
        <f>+F15</f>
        <v>58</v>
      </c>
      <c r="D23" s="30" t="s">
        <v>17</v>
      </c>
      <c r="E23" s="29">
        <f>+H15</f>
        <v>45</v>
      </c>
      <c r="F23" s="31">
        <f>+E23</f>
        <v>45</v>
      </c>
      <c r="G23" s="31" t="s">
        <v>17</v>
      </c>
      <c r="H23" s="31">
        <f>+C23</f>
        <v>58</v>
      </c>
      <c r="I23" s="32"/>
    </row>
    <row r="24" spans="1:18" ht="15" thickBot="1" x14ac:dyDescent="0.35">
      <c r="A24" s="2" t="s">
        <v>19</v>
      </c>
      <c r="B24" s="33"/>
      <c r="C24" s="34">
        <f>+C22/C23</f>
        <v>1.0517241379310345</v>
      </c>
      <c r="D24" s="35"/>
      <c r="E24" s="34">
        <f>+E22/E23</f>
        <v>2</v>
      </c>
      <c r="F24" s="34">
        <f>+F22/F23</f>
        <v>1.3555555555555556</v>
      </c>
      <c r="G24" s="35"/>
      <c r="H24" s="34">
        <f>+H22/H23</f>
        <v>1.5517241379310345</v>
      </c>
      <c r="I24" s="32"/>
    </row>
    <row r="25" spans="1:18" ht="15" thickBot="1" x14ac:dyDescent="0.35">
      <c r="A25" s="2" t="s">
        <v>20</v>
      </c>
      <c r="B25" s="36"/>
      <c r="C25" s="37"/>
      <c r="D25" s="38">
        <v>2</v>
      </c>
      <c r="E25" s="39"/>
      <c r="F25" s="40"/>
      <c r="G25" s="41">
        <v>1</v>
      </c>
      <c r="H25" s="42" t="s">
        <v>21</v>
      </c>
    </row>
    <row r="26" spans="1:18" x14ac:dyDescent="0.3">
      <c r="A26" s="2"/>
      <c r="B26" s="23"/>
      <c r="C26" s="32"/>
      <c r="G26" s="43"/>
      <c r="H26" s="32"/>
    </row>
    <row r="27" spans="1:18" x14ac:dyDescent="0.3">
      <c r="A27" s="27" t="s">
        <v>22</v>
      </c>
      <c r="B27" s="27" t="s">
        <v>80</v>
      </c>
      <c r="D27" s="43" t="s">
        <v>23</v>
      </c>
      <c r="E27" s="44">
        <f>+F27/1000</f>
        <v>2.0190000000000001</v>
      </c>
      <c r="F27" s="73">
        <v>2019</v>
      </c>
      <c r="G27" s="1" t="s">
        <v>24</v>
      </c>
      <c r="H27" s="45">
        <v>0.5</v>
      </c>
    </row>
    <row r="28" spans="1:18" ht="15.75" x14ac:dyDescent="0.3">
      <c r="A28" s="2"/>
      <c r="B28" s="2"/>
      <c r="C28" s="2"/>
      <c r="D28" s="46" t="s">
        <v>25</v>
      </c>
      <c r="E28" s="44">
        <f>+H27*E27</f>
        <v>1.0095000000000001</v>
      </c>
      <c r="H28" s="45"/>
      <c r="I28" s="32"/>
      <c r="Q28"/>
      <c r="R28"/>
    </row>
    <row r="29" spans="1:18" ht="15.75" x14ac:dyDescent="0.3">
      <c r="D29" s="46" t="s">
        <v>26</v>
      </c>
      <c r="E29" s="47">
        <f>+E27-E28</f>
        <v>1.0095000000000001</v>
      </c>
      <c r="I29" s="32"/>
      <c r="Q29"/>
      <c r="R29"/>
    </row>
    <row r="30" spans="1:18" ht="15.75" x14ac:dyDescent="0.3">
      <c r="E30" s="23" t="s">
        <v>27</v>
      </c>
      <c r="F30" s="23" t="s">
        <v>28</v>
      </c>
      <c r="G30" s="23" t="s">
        <v>28</v>
      </c>
      <c r="H30" s="23" t="s">
        <v>28</v>
      </c>
      <c r="I30" s="32"/>
      <c r="Q30"/>
      <c r="R30"/>
    </row>
    <row r="31" spans="1:18" ht="15.75" x14ac:dyDescent="0.3">
      <c r="D31" s="43" t="s">
        <v>29</v>
      </c>
      <c r="E31" s="48">
        <f>+E29</f>
        <v>1.0095000000000001</v>
      </c>
      <c r="F31" s="48">
        <v>0</v>
      </c>
      <c r="G31" s="48">
        <v>0</v>
      </c>
      <c r="H31" s="48">
        <v>0</v>
      </c>
      <c r="Q31"/>
      <c r="R31"/>
    </row>
    <row r="32" spans="1:18" ht="15.75" x14ac:dyDescent="0.3">
      <c r="D32" s="43" t="s">
        <v>30</v>
      </c>
      <c r="E32" s="48">
        <f>+E31*1.15</f>
        <v>1.160925</v>
      </c>
      <c r="F32" s="48">
        <v>0</v>
      </c>
      <c r="G32" s="48">
        <v>0</v>
      </c>
      <c r="H32" s="48">
        <v>0</v>
      </c>
      <c r="Q32"/>
      <c r="R32"/>
    </row>
    <row r="33" spans="1:22" ht="16.5" thickBot="1" x14ac:dyDescent="0.35">
      <c r="A33" s="2"/>
      <c r="G33" s="43"/>
      <c r="Q33"/>
      <c r="R33"/>
    </row>
    <row r="34" spans="1:22" ht="15.75" x14ac:dyDescent="0.3">
      <c r="A34" s="22" t="s">
        <v>31</v>
      </c>
      <c r="C34" s="49">
        <v>2</v>
      </c>
      <c r="D34" s="50" t="s">
        <v>32</v>
      </c>
      <c r="E34" s="5" t="s">
        <v>33</v>
      </c>
      <c r="F34" s="6" t="s">
        <v>34</v>
      </c>
      <c r="G34" s="6"/>
      <c r="H34" s="7"/>
      <c r="Q34"/>
      <c r="R34"/>
    </row>
    <row r="35" spans="1:22" ht="16.5" thickBot="1" x14ac:dyDescent="0.35">
      <c r="A35" s="22"/>
      <c r="C35" s="23"/>
      <c r="D35" s="1" t="s">
        <v>35</v>
      </c>
      <c r="E35" s="19"/>
      <c r="F35" s="20" t="s">
        <v>36</v>
      </c>
      <c r="G35" s="20"/>
      <c r="H35" s="21"/>
      <c r="Q35"/>
      <c r="R35"/>
    </row>
    <row r="36" spans="1:22" ht="15.75" x14ac:dyDescent="0.3">
      <c r="A36" s="22" t="s">
        <v>37</v>
      </c>
      <c r="B36" s="3"/>
      <c r="C36" s="51">
        <f>+B42/F16</f>
        <v>1250</v>
      </c>
      <c r="D36" s="26">
        <v>300</v>
      </c>
      <c r="F36" s="46" t="s">
        <v>38</v>
      </c>
      <c r="G36" s="25">
        <v>1</v>
      </c>
      <c r="H36" s="2"/>
      <c r="Q36"/>
      <c r="R36"/>
    </row>
    <row r="37" spans="1:22" ht="15.75" x14ac:dyDescent="0.3">
      <c r="A37" s="22" t="s">
        <v>39</v>
      </c>
      <c r="C37" s="36">
        <f>+C36+D36</f>
        <v>1550</v>
      </c>
      <c r="F37" s="46" t="s">
        <v>40</v>
      </c>
      <c r="G37" s="25">
        <v>1</v>
      </c>
      <c r="H37" s="2"/>
      <c r="Q37"/>
      <c r="R37"/>
    </row>
    <row r="38" spans="1:22" ht="15.75" x14ac:dyDescent="0.3">
      <c r="A38" s="22" t="s">
        <v>41</v>
      </c>
      <c r="C38" s="36">
        <f>+C37/C34</f>
        <v>775</v>
      </c>
      <c r="F38" s="43" t="s">
        <v>42</v>
      </c>
      <c r="G38" s="25">
        <f>+C36/1000</f>
        <v>1.25</v>
      </c>
      <c r="H38" s="2"/>
      <c r="Q38"/>
      <c r="R38"/>
    </row>
    <row r="39" spans="1:22" ht="15.75" x14ac:dyDescent="0.3">
      <c r="A39" s="22"/>
      <c r="C39" s="23"/>
      <c r="F39" s="46" t="s">
        <v>43</v>
      </c>
      <c r="G39" s="52">
        <f>+C37*F16</f>
        <v>3100</v>
      </c>
      <c r="H39" s="2"/>
      <c r="Q39"/>
      <c r="R39"/>
    </row>
    <row r="40" spans="1:22" ht="15.75" x14ac:dyDescent="0.3">
      <c r="A40" s="22" t="s">
        <v>44</v>
      </c>
      <c r="C40" s="27">
        <f>+C38*C34</f>
        <v>1550</v>
      </c>
      <c r="F40" s="46"/>
      <c r="G40" s="32"/>
      <c r="H40" s="2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2"/>
      <c r="B41" s="2"/>
      <c r="C41" s="2"/>
      <c r="D41" s="2"/>
      <c r="E41" s="2"/>
      <c r="H41" s="2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22" t="s">
        <v>45</v>
      </c>
      <c r="B42" s="23">
        <v>2500</v>
      </c>
      <c r="C42" s="53"/>
      <c r="D42" s="27" t="s">
        <v>46</v>
      </c>
      <c r="E42" s="27" t="s">
        <v>47</v>
      </c>
      <c r="F42" s="27" t="s">
        <v>48</v>
      </c>
      <c r="G42" s="27" t="s">
        <v>49</v>
      </c>
      <c r="H42" s="27" t="s">
        <v>50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54" t="s">
        <v>51</v>
      </c>
      <c r="B43" s="55"/>
      <c r="C43" s="2"/>
      <c r="D43" s="23">
        <f>+D44+D45</f>
        <v>2</v>
      </c>
      <c r="E43" s="23">
        <v>1</v>
      </c>
      <c r="F43" s="23" t="s">
        <v>55</v>
      </c>
      <c r="G43" s="32">
        <f>185+145</f>
        <v>330</v>
      </c>
      <c r="H43" s="32">
        <f>+(D43*E43)*G43</f>
        <v>660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55" t="s">
        <v>52</v>
      </c>
      <c r="B44" s="56">
        <f>+E31*C38</f>
        <v>782.36250000000007</v>
      </c>
      <c r="C44" s="2"/>
      <c r="D44" s="23">
        <v>1</v>
      </c>
      <c r="E44" s="23">
        <v>2</v>
      </c>
      <c r="F44" s="23" t="s">
        <v>77</v>
      </c>
      <c r="G44" s="32">
        <v>165</v>
      </c>
      <c r="H44" s="32">
        <f>+G44*E44*D44</f>
        <v>330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55" t="s">
        <v>54</v>
      </c>
      <c r="B45" s="56">
        <f>+H55</f>
        <v>1990</v>
      </c>
      <c r="C45" s="2"/>
      <c r="D45" s="23">
        <v>1</v>
      </c>
      <c r="E45" s="23">
        <v>2</v>
      </c>
      <c r="F45" s="23" t="s">
        <v>78</v>
      </c>
      <c r="G45" s="32">
        <v>165</v>
      </c>
      <c r="H45" s="32">
        <f>+G45*E45*D45</f>
        <v>330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55" t="s">
        <v>95</v>
      </c>
      <c r="B46" s="56">
        <f>+((F15*H15)*0.14)*1</f>
        <v>365.40000000000003</v>
      </c>
      <c r="C46" s="2"/>
      <c r="D46" s="23">
        <v>0</v>
      </c>
      <c r="E46" s="23">
        <v>0</v>
      </c>
      <c r="F46" s="23" t="s">
        <v>79</v>
      </c>
      <c r="G46" s="32">
        <f>145+145</f>
        <v>290</v>
      </c>
      <c r="H46" s="32">
        <f>+G46*E46*D46</f>
        <v>0</v>
      </c>
      <c r="I46" s="57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55" t="s">
        <v>82</v>
      </c>
      <c r="B47" s="56">
        <v>0</v>
      </c>
      <c r="C47" s="2"/>
      <c r="D47" s="23">
        <v>1</v>
      </c>
      <c r="E47" s="23">
        <v>1</v>
      </c>
      <c r="F47" s="23" t="s">
        <v>83</v>
      </c>
      <c r="G47" s="32">
        <v>90</v>
      </c>
      <c r="H47" s="32">
        <f>+G47*E47*D47</f>
        <v>90</v>
      </c>
      <c r="I47" s="32">
        <f>+(B71/100)*2</f>
        <v>87.034737500000006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58" t="s">
        <v>56</v>
      </c>
      <c r="B48" s="56">
        <v>0</v>
      </c>
      <c r="C48" s="2"/>
      <c r="D48" s="23">
        <v>0</v>
      </c>
      <c r="E48" s="23">
        <v>0</v>
      </c>
      <c r="F48" s="23" t="s">
        <v>53</v>
      </c>
      <c r="G48" s="32">
        <v>4</v>
      </c>
      <c r="H48" s="32">
        <f>+G48*E48*D48</f>
        <v>0</v>
      </c>
      <c r="I48" s="32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8" t="s">
        <v>81</v>
      </c>
      <c r="B49" s="56">
        <v>0</v>
      </c>
      <c r="C49" s="2"/>
      <c r="D49" s="23">
        <v>1</v>
      </c>
      <c r="E49" s="23">
        <v>1</v>
      </c>
      <c r="F49" s="23" t="s">
        <v>94</v>
      </c>
      <c r="G49" s="32">
        <v>145</v>
      </c>
      <c r="H49" s="32">
        <f t="shared" ref="H49:H52" si="0">+(D49*E49)*G49</f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8" t="s">
        <v>57</v>
      </c>
      <c r="B50" s="56">
        <v>0</v>
      </c>
      <c r="D50" s="23">
        <v>1</v>
      </c>
      <c r="E50" s="23">
        <v>3</v>
      </c>
      <c r="F50" s="23" t="s">
        <v>93</v>
      </c>
      <c r="G50" s="32">
        <v>145</v>
      </c>
      <c r="H50" s="32">
        <f t="shared" si="0"/>
        <v>435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8" t="s">
        <v>58</v>
      </c>
      <c r="B51" s="56">
        <v>150</v>
      </c>
      <c r="D51" s="23">
        <v>0</v>
      </c>
      <c r="E51" s="23">
        <v>0</v>
      </c>
      <c r="F51" s="23" t="s">
        <v>60</v>
      </c>
      <c r="G51" s="32">
        <v>9</v>
      </c>
      <c r="H51" s="32">
        <f t="shared" si="0"/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8" t="s">
        <v>59</v>
      </c>
      <c r="B52" s="56">
        <v>150</v>
      </c>
      <c r="D52" s="23">
        <v>0</v>
      </c>
      <c r="E52" s="23">
        <v>0</v>
      </c>
      <c r="F52" s="23" t="s">
        <v>61</v>
      </c>
      <c r="G52" s="32">
        <v>0</v>
      </c>
      <c r="H52" s="32">
        <f t="shared" si="0"/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54" t="s">
        <v>62</v>
      </c>
      <c r="B53" s="59">
        <f>SUM(B44:B52)</f>
        <v>3437.7625000000003</v>
      </c>
      <c r="C53" s="2"/>
      <c r="D53" s="23">
        <v>0</v>
      </c>
      <c r="E53" s="23">
        <v>0</v>
      </c>
      <c r="F53" s="60" t="s">
        <v>63</v>
      </c>
      <c r="G53" s="32">
        <v>380</v>
      </c>
      <c r="H53" s="32">
        <f t="shared" ref="H53" si="1">+G53*E53</f>
        <v>0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61"/>
      <c r="B54" s="34">
        <f>+B53/B42</f>
        <v>1.375105</v>
      </c>
      <c r="C54" s="22" t="s">
        <v>64</v>
      </c>
      <c r="D54" s="2"/>
      <c r="E54" s="2"/>
      <c r="F54" s="2"/>
      <c r="G54" s="2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2"/>
      <c r="B55" s="2"/>
      <c r="D55" s="2"/>
      <c r="E55" s="2"/>
      <c r="F55" s="2"/>
      <c r="G55" s="62" t="s">
        <v>65</v>
      </c>
      <c r="H55" s="32">
        <f>SUM(H43:H54)</f>
        <v>1990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2"/>
      <c r="E56" s="2"/>
      <c r="G56" s="3" t="s">
        <v>66</v>
      </c>
      <c r="H56" s="63">
        <v>1.3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D57" s="2"/>
      <c r="E57" s="2"/>
      <c r="G57" s="1" t="s">
        <v>68</v>
      </c>
      <c r="H57" s="64">
        <v>1.75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22" t="s">
        <v>67</v>
      </c>
      <c r="B58" s="2"/>
      <c r="C58" s="2"/>
      <c r="E58" s="34"/>
      <c r="G58" s="1" t="s">
        <v>68</v>
      </c>
      <c r="H58" s="64">
        <v>2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2"/>
      <c r="B59" s="22" t="s">
        <v>69</v>
      </c>
      <c r="C59" s="27" t="s">
        <v>70</v>
      </c>
      <c r="D59" s="2"/>
      <c r="E59" s="2"/>
      <c r="F59" s="2"/>
      <c r="G59" s="3" t="s">
        <v>72</v>
      </c>
      <c r="H59" s="64">
        <v>2.5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54" t="s">
        <v>71</v>
      </c>
      <c r="B60" s="55"/>
      <c r="C60" s="2"/>
      <c r="D60" s="2"/>
      <c r="E60" s="2"/>
      <c r="F60" s="2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55" t="s">
        <v>52</v>
      </c>
      <c r="B61" s="56">
        <f>+E32*C38</f>
        <v>899.71687499999996</v>
      </c>
      <c r="C61" s="65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55" t="s">
        <v>54</v>
      </c>
      <c r="B62" s="56">
        <f>+H55*H56</f>
        <v>2587</v>
      </c>
      <c r="C62" s="65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55" t="str">
        <f t="shared" ref="A63:A69" si="2">+A46</f>
        <v xml:space="preserve">Prueba de Color </v>
      </c>
      <c r="B63" s="56">
        <f>+B46*H56</f>
        <v>475.02000000000004</v>
      </c>
      <c r="C63" s="65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55" t="str">
        <f t="shared" si="2"/>
        <v>Tabla Suaje</v>
      </c>
      <c r="B64" s="56">
        <f>+B47*H56</f>
        <v>0</v>
      </c>
      <c r="C64" s="65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5" t="str">
        <f t="shared" si="2"/>
        <v>listón</v>
      </c>
      <c r="B65" s="56">
        <f>+B48*H56</f>
        <v>0</v>
      </c>
      <c r="C65" s="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5" t="str">
        <f t="shared" si="2"/>
        <v>Ojillo</v>
      </c>
      <c r="B66" s="56">
        <f>+B49*H56</f>
        <v>0</v>
      </c>
      <c r="C66" s="65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5" t="str">
        <f t="shared" si="2"/>
        <v>Caple Refuerzo</v>
      </c>
      <c r="B67" s="56">
        <f>+B50*H56</f>
        <v>0</v>
      </c>
      <c r="C67" s="68"/>
      <c r="F67" s="66" t="s">
        <v>73</v>
      </c>
      <c r="G67" s="34">
        <f>+B54</f>
        <v>1.375105</v>
      </c>
      <c r="H67" s="67">
        <f>+G67*B42</f>
        <v>3437.7625000000003</v>
      </c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5" t="str">
        <f t="shared" si="2"/>
        <v>Empaque</v>
      </c>
      <c r="B68" s="56">
        <f>+B51*H56</f>
        <v>195</v>
      </c>
      <c r="C68" s="68"/>
      <c r="F68" s="66" t="s">
        <v>74</v>
      </c>
      <c r="G68" s="34">
        <f>+C71</f>
        <v>1.7406947500000003</v>
      </c>
      <c r="H68" s="67">
        <f>+G68*B42</f>
        <v>4351.7368750000005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5" t="str">
        <f t="shared" si="2"/>
        <v>Mensajeria</v>
      </c>
      <c r="B69" s="56">
        <f>+B52*H56</f>
        <v>195</v>
      </c>
      <c r="C69" s="68"/>
      <c r="F69" s="69" t="s">
        <v>75</v>
      </c>
      <c r="G69" s="70">
        <f>+G68-G67</f>
        <v>0.36558975000000027</v>
      </c>
      <c r="H69" s="67">
        <f>+H68-H67</f>
        <v>913.97437500000024</v>
      </c>
      <c r="I69" s="72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5"/>
      <c r="B70" s="56"/>
      <c r="C70" s="68"/>
      <c r="F70" s="74" t="s">
        <v>76</v>
      </c>
      <c r="G70" s="74"/>
      <c r="H70" s="71">
        <f>+(B71/100)*2.5</f>
        <v>108.79342187500001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4" t="s">
        <v>62</v>
      </c>
      <c r="B71" s="59">
        <f>SUM(B60:B70)</f>
        <v>4351.7368750000005</v>
      </c>
      <c r="C71" s="70">
        <f>+B71/B42</f>
        <v>1.7406947500000003</v>
      </c>
      <c r="D71" s="75"/>
      <c r="E71" s="75"/>
      <c r="F71" s="72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D72" s="75"/>
      <c r="E72" s="75"/>
      <c r="J72"/>
      <c r="K72"/>
      <c r="L72"/>
      <c r="M72"/>
      <c r="N72"/>
      <c r="O72"/>
      <c r="P72"/>
      <c r="Q72"/>
      <c r="R72"/>
      <c r="S72"/>
      <c r="T72"/>
      <c r="U72"/>
      <c r="V72"/>
    </row>
  </sheetData>
  <mergeCells count="3">
    <mergeCell ref="F70:G70"/>
    <mergeCell ref="D71:E71"/>
    <mergeCell ref="D72:E72"/>
  </mergeCells>
  <pageMargins left="0.70866141732283472" right="0.70866141732283472" top="0.74803149606299213" bottom="0.74803149606299213" header="0.31496062992125984" footer="0.31496062992125984"/>
  <pageSetup scale="62" orientation="portrait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topLeftCell="A54" zoomScale="90" zoomScaleNormal="90" workbookViewId="0">
      <selection activeCell="H55" sqref="H5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710937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2"/>
      <c r="U3" s="2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3"/>
      <c r="J5"/>
      <c r="K5"/>
      <c r="L5"/>
      <c r="M5"/>
      <c r="N5"/>
      <c r="O5"/>
      <c r="P5"/>
      <c r="Q5"/>
      <c r="R5"/>
      <c r="S5"/>
    </row>
    <row r="6" spans="1:21" ht="18.75" x14ac:dyDescent="0.3">
      <c r="A6" s="4" t="s">
        <v>0</v>
      </c>
      <c r="E6" s="3" t="s">
        <v>1</v>
      </c>
      <c r="F6" s="1" t="s">
        <v>2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3" customFormat="1" ht="15.75" x14ac:dyDescent="0.3">
      <c r="A8" s="3" t="s">
        <v>3</v>
      </c>
      <c r="C8" s="3" t="s">
        <v>98</v>
      </c>
      <c r="H8" s="3" t="s">
        <v>4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3" t="s">
        <v>5</v>
      </c>
      <c r="C10" s="1" t="s">
        <v>85</v>
      </c>
      <c r="F10" s="3" t="s">
        <v>6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5"/>
      <c r="G11" s="6"/>
      <c r="H11" s="7"/>
      <c r="J11"/>
      <c r="K11"/>
      <c r="L11"/>
      <c r="M11"/>
      <c r="N11"/>
      <c r="O11"/>
      <c r="P11"/>
      <c r="Q11"/>
      <c r="R11"/>
    </row>
    <row r="12" spans="1:21" ht="15.75" x14ac:dyDescent="0.3">
      <c r="A12" s="3" t="s">
        <v>7</v>
      </c>
      <c r="F12" s="8"/>
      <c r="G12" s="9"/>
      <c r="H12" s="10"/>
      <c r="J12"/>
      <c r="K12"/>
      <c r="L12"/>
      <c r="M12"/>
      <c r="N12"/>
      <c r="O12"/>
      <c r="P12"/>
      <c r="Q12"/>
      <c r="R12"/>
    </row>
    <row r="13" spans="1:21" ht="15.75" x14ac:dyDescent="0.3">
      <c r="A13" s="3"/>
      <c r="F13" s="8"/>
      <c r="G13" s="9"/>
      <c r="H13" s="10"/>
      <c r="J13"/>
      <c r="K13"/>
      <c r="L13"/>
      <c r="M13"/>
      <c r="N13"/>
      <c r="O13"/>
      <c r="P13"/>
      <c r="Q13"/>
      <c r="R13"/>
    </row>
    <row r="14" spans="1:21" ht="15.75" x14ac:dyDescent="0.3">
      <c r="A14" s="3" t="s">
        <v>8</v>
      </c>
      <c r="C14" s="11" t="s">
        <v>86</v>
      </c>
      <c r="D14" s="12"/>
      <c r="E14" s="12"/>
      <c r="F14" s="13" t="s">
        <v>9</v>
      </c>
      <c r="G14" s="9"/>
      <c r="H14" s="10"/>
      <c r="J14"/>
      <c r="K14"/>
      <c r="L14"/>
      <c r="M14"/>
      <c r="N14"/>
      <c r="O14"/>
      <c r="P14"/>
      <c r="Q14"/>
      <c r="R14"/>
    </row>
    <row r="15" spans="1:21" ht="15.75" x14ac:dyDescent="0.3">
      <c r="C15" s="14" t="s">
        <v>96</v>
      </c>
      <c r="D15" s="14"/>
      <c r="E15" s="12"/>
      <c r="F15" s="15">
        <f>1+F18+1</f>
        <v>58</v>
      </c>
      <c r="G15" s="16" t="s">
        <v>10</v>
      </c>
      <c r="H15" s="17">
        <f>1+H18+1</f>
        <v>45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14" t="s">
        <v>97</v>
      </c>
      <c r="D16" s="12"/>
      <c r="E16" s="12"/>
      <c r="F16" s="13">
        <v>2</v>
      </c>
      <c r="G16" s="18" t="s">
        <v>11</v>
      </c>
      <c r="H16" s="10"/>
      <c r="J16"/>
      <c r="K16"/>
      <c r="L16"/>
      <c r="M16"/>
      <c r="N16"/>
      <c r="O16"/>
      <c r="P16"/>
      <c r="Q16"/>
      <c r="R16"/>
    </row>
    <row r="17" spans="1:18" ht="15.75" x14ac:dyDescent="0.3">
      <c r="C17" s="14" t="s">
        <v>88</v>
      </c>
      <c r="D17" s="12"/>
      <c r="E17" s="12"/>
      <c r="F17" s="8"/>
      <c r="G17" s="9"/>
      <c r="H17" s="10"/>
      <c r="J17"/>
      <c r="K17"/>
      <c r="L17"/>
      <c r="M17"/>
      <c r="N17"/>
      <c r="O17"/>
      <c r="P17"/>
      <c r="Q17"/>
      <c r="R17"/>
    </row>
    <row r="18" spans="1:18" ht="15.75" x14ac:dyDescent="0.3">
      <c r="C18" s="14" t="s">
        <v>12</v>
      </c>
      <c r="D18" s="12"/>
      <c r="E18" s="12"/>
      <c r="F18" s="15">
        <f>28*2</f>
        <v>56</v>
      </c>
      <c r="G18" s="16" t="s">
        <v>10</v>
      </c>
      <c r="H18" s="17">
        <v>43</v>
      </c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14" t="s">
        <v>89</v>
      </c>
      <c r="D19" s="12"/>
      <c r="E19" s="12"/>
      <c r="F19" s="19"/>
      <c r="G19" s="20"/>
      <c r="H19" s="21"/>
      <c r="J19"/>
      <c r="K19"/>
      <c r="L19"/>
      <c r="M19"/>
      <c r="N19"/>
      <c r="O19"/>
      <c r="P19"/>
    </row>
    <row r="20" spans="1:18" ht="15.75" x14ac:dyDescent="0.3">
      <c r="A20" s="22" t="s">
        <v>13</v>
      </c>
      <c r="C20" s="23" t="s">
        <v>91</v>
      </c>
      <c r="D20" s="3" t="s">
        <v>14</v>
      </c>
      <c r="E20" s="24" t="s">
        <v>15</v>
      </c>
      <c r="F20" s="1" t="s">
        <v>92</v>
      </c>
      <c r="J20"/>
      <c r="K20"/>
      <c r="L20"/>
      <c r="M20"/>
      <c r="N20"/>
      <c r="O20"/>
      <c r="P20"/>
    </row>
    <row r="22" spans="1:18" x14ac:dyDescent="0.3">
      <c r="A22" s="22" t="s">
        <v>16</v>
      </c>
      <c r="C22" s="25">
        <v>61</v>
      </c>
      <c r="D22" s="24" t="s">
        <v>17</v>
      </c>
      <c r="E22" s="26">
        <v>90</v>
      </c>
      <c r="F22" s="27">
        <f>+C22</f>
        <v>61</v>
      </c>
      <c r="G22" s="28" t="s">
        <v>17</v>
      </c>
      <c r="H22" s="28">
        <f>+E22</f>
        <v>90</v>
      </c>
    </row>
    <row r="23" spans="1:18" x14ac:dyDescent="0.3">
      <c r="A23" s="22" t="s">
        <v>18</v>
      </c>
      <c r="B23" s="2"/>
      <c r="C23" s="29">
        <f>+F15</f>
        <v>58</v>
      </c>
      <c r="D23" s="30" t="s">
        <v>17</v>
      </c>
      <c r="E23" s="29">
        <f>+H15</f>
        <v>45</v>
      </c>
      <c r="F23" s="31">
        <f>+E23</f>
        <v>45</v>
      </c>
      <c r="G23" s="31" t="s">
        <v>17</v>
      </c>
      <c r="H23" s="31">
        <f>+C23</f>
        <v>58</v>
      </c>
      <c r="I23" s="32"/>
    </row>
    <row r="24" spans="1:18" ht="15" thickBot="1" x14ac:dyDescent="0.35">
      <c r="A24" s="2" t="s">
        <v>19</v>
      </c>
      <c r="B24" s="33"/>
      <c r="C24" s="34">
        <f>+C22/C23</f>
        <v>1.0517241379310345</v>
      </c>
      <c r="D24" s="35"/>
      <c r="E24" s="34">
        <f>+E22/E23</f>
        <v>2</v>
      </c>
      <c r="F24" s="34">
        <f>+F22/F23</f>
        <v>1.3555555555555556</v>
      </c>
      <c r="G24" s="35"/>
      <c r="H24" s="34">
        <f>+H22/H23</f>
        <v>1.5517241379310345</v>
      </c>
      <c r="I24" s="32"/>
    </row>
    <row r="25" spans="1:18" ht="15" thickBot="1" x14ac:dyDescent="0.35">
      <c r="A25" s="2" t="s">
        <v>20</v>
      </c>
      <c r="B25" s="36"/>
      <c r="C25" s="37"/>
      <c r="D25" s="38">
        <v>2</v>
      </c>
      <c r="E25" s="39"/>
      <c r="F25" s="40"/>
      <c r="G25" s="41">
        <v>1</v>
      </c>
      <c r="H25" s="42" t="s">
        <v>21</v>
      </c>
    </row>
    <row r="26" spans="1:18" x14ac:dyDescent="0.3">
      <c r="A26" s="2"/>
      <c r="B26" s="23"/>
      <c r="C26" s="32"/>
      <c r="G26" s="43"/>
      <c r="H26" s="32"/>
    </row>
    <row r="27" spans="1:18" x14ac:dyDescent="0.3">
      <c r="A27" s="27" t="s">
        <v>22</v>
      </c>
      <c r="B27" s="27" t="s">
        <v>80</v>
      </c>
      <c r="D27" s="43" t="s">
        <v>23</v>
      </c>
      <c r="E27" s="44">
        <f>+F27/1000</f>
        <v>2.0190000000000001</v>
      </c>
      <c r="F27" s="73">
        <v>2019</v>
      </c>
      <c r="G27" s="1" t="s">
        <v>24</v>
      </c>
      <c r="H27" s="45">
        <v>0.5</v>
      </c>
    </row>
    <row r="28" spans="1:18" ht="15.75" x14ac:dyDescent="0.3">
      <c r="A28" s="2"/>
      <c r="B28" s="2"/>
      <c r="C28" s="2"/>
      <c r="D28" s="46" t="s">
        <v>25</v>
      </c>
      <c r="E28" s="44">
        <f>+H27*E27</f>
        <v>1.0095000000000001</v>
      </c>
      <c r="H28" s="45"/>
      <c r="I28" s="32"/>
      <c r="Q28"/>
      <c r="R28"/>
    </row>
    <row r="29" spans="1:18" ht="15.75" x14ac:dyDescent="0.3">
      <c r="D29" s="46" t="s">
        <v>26</v>
      </c>
      <c r="E29" s="47">
        <f>+E27-E28</f>
        <v>1.0095000000000001</v>
      </c>
      <c r="I29" s="32"/>
      <c r="Q29"/>
      <c r="R29"/>
    </row>
    <row r="30" spans="1:18" ht="15.75" x14ac:dyDescent="0.3">
      <c r="E30" s="23" t="s">
        <v>27</v>
      </c>
      <c r="F30" s="23" t="s">
        <v>28</v>
      </c>
      <c r="G30" s="23" t="s">
        <v>28</v>
      </c>
      <c r="H30" s="23" t="s">
        <v>28</v>
      </c>
      <c r="I30" s="32"/>
      <c r="Q30"/>
      <c r="R30"/>
    </row>
    <row r="31" spans="1:18" ht="15.75" x14ac:dyDescent="0.3">
      <c r="D31" s="43" t="s">
        <v>29</v>
      </c>
      <c r="E31" s="48">
        <f>+E29</f>
        <v>1.0095000000000001</v>
      </c>
      <c r="F31" s="48">
        <v>0</v>
      </c>
      <c r="G31" s="48">
        <v>0</v>
      </c>
      <c r="H31" s="48">
        <v>0</v>
      </c>
      <c r="Q31"/>
      <c r="R31"/>
    </row>
    <row r="32" spans="1:18" ht="15.75" x14ac:dyDescent="0.3">
      <c r="D32" s="43" t="s">
        <v>30</v>
      </c>
      <c r="E32" s="48">
        <f>+E31*1.15</f>
        <v>1.160925</v>
      </c>
      <c r="F32" s="48">
        <v>0</v>
      </c>
      <c r="G32" s="48">
        <v>0</v>
      </c>
      <c r="H32" s="48">
        <v>0</v>
      </c>
      <c r="Q32"/>
      <c r="R32"/>
    </row>
    <row r="33" spans="1:22" ht="16.5" thickBot="1" x14ac:dyDescent="0.35">
      <c r="A33" s="2"/>
      <c r="G33" s="43"/>
      <c r="Q33"/>
      <c r="R33"/>
    </row>
    <row r="34" spans="1:22" ht="15.75" x14ac:dyDescent="0.3">
      <c r="A34" s="22" t="s">
        <v>31</v>
      </c>
      <c r="C34" s="49">
        <v>2</v>
      </c>
      <c r="D34" s="50" t="s">
        <v>32</v>
      </c>
      <c r="E34" s="5" t="s">
        <v>33</v>
      </c>
      <c r="F34" s="6" t="s">
        <v>34</v>
      </c>
      <c r="G34" s="6"/>
      <c r="H34" s="7"/>
      <c r="Q34"/>
      <c r="R34"/>
    </row>
    <row r="35" spans="1:22" ht="16.5" thickBot="1" x14ac:dyDescent="0.35">
      <c r="A35" s="22"/>
      <c r="C35" s="23"/>
      <c r="D35" s="1" t="s">
        <v>35</v>
      </c>
      <c r="E35" s="19"/>
      <c r="F35" s="20" t="s">
        <v>36</v>
      </c>
      <c r="G35" s="20"/>
      <c r="H35" s="21"/>
      <c r="Q35"/>
      <c r="R35"/>
    </row>
    <row r="36" spans="1:22" ht="15.75" x14ac:dyDescent="0.3">
      <c r="A36" s="22" t="s">
        <v>37</v>
      </c>
      <c r="B36" s="3"/>
      <c r="C36" s="51">
        <f>+B42/F16</f>
        <v>1000</v>
      </c>
      <c r="D36" s="26">
        <v>300</v>
      </c>
      <c r="F36" s="46" t="s">
        <v>38</v>
      </c>
      <c r="G36" s="25">
        <v>1</v>
      </c>
      <c r="H36" s="2"/>
      <c r="Q36"/>
      <c r="R36"/>
    </row>
    <row r="37" spans="1:22" ht="15.75" x14ac:dyDescent="0.3">
      <c r="A37" s="22" t="s">
        <v>39</v>
      </c>
      <c r="C37" s="36">
        <f>+C36+D36</f>
        <v>1300</v>
      </c>
      <c r="F37" s="46" t="s">
        <v>40</v>
      </c>
      <c r="G37" s="25">
        <v>1</v>
      </c>
      <c r="H37" s="2"/>
      <c r="Q37"/>
      <c r="R37"/>
    </row>
    <row r="38" spans="1:22" ht="15.75" x14ac:dyDescent="0.3">
      <c r="A38" s="22" t="s">
        <v>41</v>
      </c>
      <c r="C38" s="36">
        <f>+C37/C34</f>
        <v>650</v>
      </c>
      <c r="F38" s="43" t="s">
        <v>42</v>
      </c>
      <c r="G38" s="25">
        <f>+C36/1000</f>
        <v>1</v>
      </c>
      <c r="H38" s="2"/>
      <c r="Q38"/>
      <c r="R38"/>
    </row>
    <row r="39" spans="1:22" ht="15.75" x14ac:dyDescent="0.3">
      <c r="A39" s="22"/>
      <c r="C39" s="23"/>
      <c r="F39" s="46" t="s">
        <v>43</v>
      </c>
      <c r="G39" s="52">
        <f>+C37*F16</f>
        <v>2600</v>
      </c>
      <c r="H39" s="2"/>
      <c r="Q39"/>
      <c r="R39"/>
    </row>
    <row r="40" spans="1:22" ht="15.75" x14ac:dyDescent="0.3">
      <c r="A40" s="22" t="s">
        <v>44</v>
      </c>
      <c r="C40" s="27">
        <f>+C38*C34</f>
        <v>1300</v>
      </c>
      <c r="F40" s="46"/>
      <c r="G40" s="32"/>
      <c r="H40" s="2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2"/>
      <c r="B41" s="2"/>
      <c r="C41" s="2"/>
      <c r="D41" s="2"/>
      <c r="E41" s="2"/>
      <c r="H41" s="2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22" t="s">
        <v>45</v>
      </c>
      <c r="B42" s="23">
        <v>2000</v>
      </c>
      <c r="C42" s="53"/>
      <c r="D42" s="27" t="s">
        <v>46</v>
      </c>
      <c r="E42" s="27" t="s">
        <v>47</v>
      </c>
      <c r="F42" s="27" t="s">
        <v>48</v>
      </c>
      <c r="G42" s="27" t="s">
        <v>49</v>
      </c>
      <c r="H42" s="27" t="s">
        <v>50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54" t="s">
        <v>51</v>
      </c>
      <c r="B43" s="55"/>
      <c r="C43" s="2"/>
      <c r="D43" s="23">
        <f>+D44+D45</f>
        <v>2</v>
      </c>
      <c r="E43" s="23">
        <v>1</v>
      </c>
      <c r="F43" s="23" t="s">
        <v>55</v>
      </c>
      <c r="G43" s="32">
        <f>185+145</f>
        <v>330</v>
      </c>
      <c r="H43" s="32">
        <f>+(D43*E43)*G43</f>
        <v>660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55" t="s">
        <v>52</v>
      </c>
      <c r="B44" s="56">
        <f>+E31*C38</f>
        <v>656.17500000000007</v>
      </c>
      <c r="C44" s="2"/>
      <c r="D44" s="23">
        <v>1</v>
      </c>
      <c r="E44" s="23">
        <v>1</v>
      </c>
      <c r="F44" s="23" t="s">
        <v>77</v>
      </c>
      <c r="G44" s="32">
        <v>165</v>
      </c>
      <c r="H44" s="32">
        <f>+G44*E44*D44</f>
        <v>165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55" t="s">
        <v>54</v>
      </c>
      <c r="B45" s="56">
        <f>+H55</f>
        <v>1515</v>
      </c>
      <c r="C45" s="2"/>
      <c r="D45" s="23">
        <v>1</v>
      </c>
      <c r="E45" s="23">
        <v>1</v>
      </c>
      <c r="F45" s="23" t="s">
        <v>78</v>
      </c>
      <c r="G45" s="32">
        <v>165</v>
      </c>
      <c r="H45" s="32">
        <f>+G45*E45*D45</f>
        <v>165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55" t="s">
        <v>95</v>
      </c>
      <c r="B46" s="56">
        <f>+((F15*H15)*0.14)*1</f>
        <v>365.40000000000003</v>
      </c>
      <c r="C46" s="2"/>
      <c r="D46" s="23">
        <v>0</v>
      </c>
      <c r="E46" s="23">
        <v>0</v>
      </c>
      <c r="F46" s="23" t="s">
        <v>79</v>
      </c>
      <c r="G46" s="32">
        <f>145+145</f>
        <v>290</v>
      </c>
      <c r="H46" s="32">
        <f>+G46*E46*D46</f>
        <v>0</v>
      </c>
      <c r="I46" s="57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55" t="s">
        <v>82</v>
      </c>
      <c r="B47" s="56">
        <v>0</v>
      </c>
      <c r="C47" s="2"/>
      <c r="D47" s="23">
        <v>1</v>
      </c>
      <c r="E47" s="23">
        <v>1</v>
      </c>
      <c r="F47" s="23" t="s">
        <v>83</v>
      </c>
      <c r="G47" s="32">
        <v>90</v>
      </c>
      <c r="H47" s="32">
        <f>+G47*E47*D47</f>
        <v>90</v>
      </c>
      <c r="I47" s="32">
        <f>+(B71/100)*2</f>
        <v>70.482424999999992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58" t="s">
        <v>56</v>
      </c>
      <c r="B48" s="56">
        <v>0</v>
      </c>
      <c r="C48" s="2"/>
      <c r="D48" s="23">
        <v>0</v>
      </c>
      <c r="E48" s="23">
        <v>0</v>
      </c>
      <c r="F48" s="23" t="s">
        <v>53</v>
      </c>
      <c r="G48" s="32">
        <v>4</v>
      </c>
      <c r="H48" s="32">
        <f>+G48*E48*D48</f>
        <v>0</v>
      </c>
      <c r="I48" s="32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8" t="s">
        <v>81</v>
      </c>
      <c r="B49" s="56">
        <v>0</v>
      </c>
      <c r="C49" s="2"/>
      <c r="D49" s="23">
        <v>1</v>
      </c>
      <c r="E49" s="23">
        <v>1</v>
      </c>
      <c r="F49" s="23" t="s">
        <v>94</v>
      </c>
      <c r="G49" s="32">
        <v>145</v>
      </c>
      <c r="H49" s="32">
        <f t="shared" ref="H49:H52" si="0">+(D49*E49)*G49</f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8" t="s">
        <v>57</v>
      </c>
      <c r="B50" s="56">
        <v>0</v>
      </c>
      <c r="D50" s="23">
        <v>1</v>
      </c>
      <c r="E50" s="23">
        <v>2</v>
      </c>
      <c r="F50" s="23" t="s">
        <v>93</v>
      </c>
      <c r="G50" s="32">
        <v>145</v>
      </c>
      <c r="H50" s="32">
        <f t="shared" si="0"/>
        <v>290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8" t="s">
        <v>58</v>
      </c>
      <c r="B51" s="56">
        <v>100</v>
      </c>
      <c r="D51" s="23">
        <v>0</v>
      </c>
      <c r="E51" s="23">
        <v>0</v>
      </c>
      <c r="F51" s="23" t="s">
        <v>60</v>
      </c>
      <c r="G51" s="32">
        <v>9</v>
      </c>
      <c r="H51" s="32">
        <f t="shared" si="0"/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8" t="s">
        <v>59</v>
      </c>
      <c r="B52" s="56">
        <v>150</v>
      </c>
      <c r="D52" s="23">
        <v>0</v>
      </c>
      <c r="E52" s="23">
        <v>0</v>
      </c>
      <c r="F52" s="23" t="s">
        <v>61</v>
      </c>
      <c r="G52" s="32">
        <v>0</v>
      </c>
      <c r="H52" s="32">
        <f t="shared" si="0"/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54" t="s">
        <v>62</v>
      </c>
      <c r="B53" s="59">
        <f>SUM(B44:B52)</f>
        <v>2786.5750000000003</v>
      </c>
      <c r="C53" s="2"/>
      <c r="D53" s="23">
        <v>0</v>
      </c>
      <c r="E53" s="23">
        <v>0</v>
      </c>
      <c r="F53" s="60" t="s">
        <v>63</v>
      </c>
      <c r="G53" s="32">
        <v>380</v>
      </c>
      <c r="H53" s="32">
        <f t="shared" ref="H53" si="1">+G53*E53</f>
        <v>0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61"/>
      <c r="B54" s="34">
        <f>+B53/B42</f>
        <v>1.3932875000000002</v>
      </c>
      <c r="C54" s="22" t="s">
        <v>64</v>
      </c>
      <c r="D54" s="2"/>
      <c r="E54" s="2"/>
      <c r="F54" s="2"/>
      <c r="G54" s="2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2"/>
      <c r="B55" s="2"/>
      <c r="D55" s="2"/>
      <c r="E55" s="2"/>
      <c r="F55" s="2"/>
      <c r="G55" s="62" t="s">
        <v>65</v>
      </c>
      <c r="H55" s="32">
        <f>SUM(H43:H54)</f>
        <v>1515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2"/>
      <c r="E56" s="2"/>
      <c r="G56" s="3" t="s">
        <v>66</v>
      </c>
      <c r="H56" s="63">
        <v>1.3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D57" s="2"/>
      <c r="E57" s="2"/>
      <c r="G57" s="1" t="s">
        <v>68</v>
      </c>
      <c r="H57" s="64">
        <v>1.75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22" t="s">
        <v>67</v>
      </c>
      <c r="B58" s="2"/>
      <c r="C58" s="2"/>
      <c r="E58" s="34"/>
      <c r="G58" s="1" t="s">
        <v>68</v>
      </c>
      <c r="H58" s="64">
        <v>2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2"/>
      <c r="B59" s="22" t="s">
        <v>69</v>
      </c>
      <c r="C59" s="27" t="s">
        <v>70</v>
      </c>
      <c r="D59" s="2"/>
      <c r="E59" s="2"/>
      <c r="F59" s="2"/>
      <c r="G59" s="3" t="s">
        <v>72</v>
      </c>
      <c r="H59" s="64">
        <v>2.5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54" t="s">
        <v>71</v>
      </c>
      <c r="B60" s="55"/>
      <c r="C60" s="2"/>
      <c r="D60" s="2"/>
      <c r="E60" s="2"/>
      <c r="F60" s="2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55" t="s">
        <v>52</v>
      </c>
      <c r="B61" s="56">
        <f>+E32*C38</f>
        <v>754.60124999999994</v>
      </c>
      <c r="C61" s="65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55" t="s">
        <v>54</v>
      </c>
      <c r="B62" s="56">
        <f>+H55*H56</f>
        <v>1969.5</v>
      </c>
      <c r="C62" s="65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55" t="str">
        <f t="shared" ref="A63:A69" si="2">+A46</f>
        <v xml:space="preserve">Prueba de Color </v>
      </c>
      <c r="B63" s="56">
        <f>+B46*H56</f>
        <v>475.02000000000004</v>
      </c>
      <c r="C63" s="65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55" t="str">
        <f t="shared" si="2"/>
        <v>Tabla Suaje</v>
      </c>
      <c r="B64" s="56">
        <f>+B47*H56</f>
        <v>0</v>
      </c>
      <c r="C64" s="65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5" t="str">
        <f t="shared" si="2"/>
        <v>listón</v>
      </c>
      <c r="B65" s="56">
        <f>+B48*H56</f>
        <v>0</v>
      </c>
      <c r="C65" s="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5" t="str">
        <f t="shared" si="2"/>
        <v>Ojillo</v>
      </c>
      <c r="B66" s="56">
        <f>+B49*H56</f>
        <v>0</v>
      </c>
      <c r="C66" s="65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5" t="str">
        <f t="shared" si="2"/>
        <v>Caple Refuerzo</v>
      </c>
      <c r="B67" s="56">
        <f>+B50*H56</f>
        <v>0</v>
      </c>
      <c r="C67" s="68"/>
      <c r="F67" s="66" t="s">
        <v>73</v>
      </c>
      <c r="G67" s="34">
        <f>+B54</f>
        <v>1.3932875000000002</v>
      </c>
      <c r="H67" s="67">
        <f>+G67*B42</f>
        <v>2786.5750000000003</v>
      </c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5" t="str">
        <f t="shared" si="2"/>
        <v>Empaque</v>
      </c>
      <c r="B68" s="56">
        <f>+B51*H56</f>
        <v>130</v>
      </c>
      <c r="C68" s="68"/>
      <c r="F68" s="66" t="s">
        <v>74</v>
      </c>
      <c r="G68" s="34">
        <f>+C71</f>
        <v>1.7620606249999999</v>
      </c>
      <c r="H68" s="67">
        <f>+G68*B42</f>
        <v>3524.1212499999997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5" t="str">
        <f t="shared" si="2"/>
        <v>Mensajeria</v>
      </c>
      <c r="B69" s="56">
        <f>+B52*H56</f>
        <v>195</v>
      </c>
      <c r="C69" s="68"/>
      <c r="F69" s="69" t="s">
        <v>75</v>
      </c>
      <c r="G69" s="70">
        <f>+G68-G67</f>
        <v>0.3687731249999997</v>
      </c>
      <c r="H69" s="67">
        <f>+H68-H67</f>
        <v>737.54624999999942</v>
      </c>
      <c r="I69" s="72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5"/>
      <c r="B70" s="56"/>
      <c r="C70" s="68"/>
      <c r="F70" s="74" t="s">
        <v>76</v>
      </c>
      <c r="G70" s="74"/>
      <c r="H70" s="71">
        <f>+(B71/100)*2.5</f>
        <v>88.103031249999987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4" t="s">
        <v>62</v>
      </c>
      <c r="B71" s="59">
        <f>SUM(B60:B70)</f>
        <v>3524.1212499999997</v>
      </c>
      <c r="C71" s="70">
        <f>+B71/B42</f>
        <v>1.7620606249999999</v>
      </c>
      <c r="D71" s="75"/>
      <c r="E71" s="75"/>
      <c r="F71" s="72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D72" s="75"/>
      <c r="E72" s="75"/>
      <c r="J72"/>
      <c r="K72"/>
      <c r="L72"/>
      <c r="M72"/>
      <c r="N72"/>
      <c r="O72"/>
      <c r="P72"/>
      <c r="Q72"/>
      <c r="R72"/>
      <c r="S72"/>
      <c r="T72"/>
      <c r="U72"/>
      <c r="V72"/>
    </row>
  </sheetData>
  <mergeCells count="3">
    <mergeCell ref="F70:G70"/>
    <mergeCell ref="D71:E71"/>
    <mergeCell ref="D72:E72"/>
  </mergeCells>
  <pageMargins left="0.70866141732283472" right="0.70866141732283472" top="0.74803149606299213" bottom="0.74803149606299213" header="0.31496062992125984" footer="0.31496062992125984"/>
  <pageSetup scale="62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topLeftCell="A54" zoomScale="90" zoomScaleNormal="90" workbookViewId="0">
      <selection activeCell="K54" sqref="K5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710937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2"/>
      <c r="U3" s="2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3"/>
      <c r="J5"/>
      <c r="K5"/>
      <c r="L5"/>
      <c r="M5"/>
      <c r="N5"/>
      <c r="O5"/>
      <c r="P5"/>
      <c r="Q5"/>
      <c r="R5"/>
      <c r="S5"/>
    </row>
    <row r="6" spans="1:21" ht="18.75" x14ac:dyDescent="0.3">
      <c r="A6" s="4" t="s">
        <v>0</v>
      </c>
      <c r="E6" s="3" t="s">
        <v>1</v>
      </c>
      <c r="F6" s="1" t="s">
        <v>2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3" customFormat="1" ht="15.75" x14ac:dyDescent="0.3">
      <c r="A8" s="3" t="s">
        <v>3</v>
      </c>
      <c r="C8" s="3" t="s">
        <v>84</v>
      </c>
      <c r="H8" s="3" t="s">
        <v>4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3" t="s">
        <v>5</v>
      </c>
      <c r="C10" s="1" t="s">
        <v>85</v>
      </c>
      <c r="F10" s="3" t="s">
        <v>6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5"/>
      <c r="G11" s="6"/>
      <c r="H11" s="7"/>
      <c r="J11"/>
      <c r="K11"/>
      <c r="L11"/>
      <c r="M11"/>
      <c r="N11"/>
      <c r="O11"/>
      <c r="P11"/>
      <c r="Q11"/>
      <c r="R11"/>
    </row>
    <row r="12" spans="1:21" ht="15.75" x14ac:dyDescent="0.3">
      <c r="A12" s="3" t="s">
        <v>7</v>
      </c>
      <c r="F12" s="8"/>
      <c r="G12" s="9"/>
      <c r="H12" s="10"/>
      <c r="J12"/>
      <c r="K12"/>
      <c r="L12"/>
      <c r="M12"/>
      <c r="N12"/>
      <c r="O12"/>
      <c r="P12"/>
      <c r="Q12"/>
      <c r="R12"/>
    </row>
    <row r="13" spans="1:21" ht="15.75" x14ac:dyDescent="0.3">
      <c r="A13" s="3"/>
      <c r="F13" s="8"/>
      <c r="G13" s="9"/>
      <c r="H13" s="10"/>
      <c r="J13"/>
      <c r="K13"/>
      <c r="L13"/>
      <c r="M13"/>
      <c r="N13"/>
      <c r="O13"/>
      <c r="P13"/>
      <c r="Q13"/>
      <c r="R13"/>
    </row>
    <row r="14" spans="1:21" ht="15.75" x14ac:dyDescent="0.3">
      <c r="A14" s="3" t="s">
        <v>8</v>
      </c>
      <c r="C14" s="11" t="s">
        <v>86</v>
      </c>
      <c r="D14" s="12"/>
      <c r="E14" s="12"/>
      <c r="F14" s="13" t="s">
        <v>9</v>
      </c>
      <c r="G14" s="9"/>
      <c r="H14" s="10"/>
      <c r="J14"/>
      <c r="K14"/>
      <c r="L14"/>
      <c r="M14"/>
      <c r="N14"/>
      <c r="O14"/>
      <c r="P14"/>
      <c r="Q14"/>
      <c r="R14"/>
    </row>
    <row r="15" spans="1:21" ht="15.75" x14ac:dyDescent="0.3">
      <c r="C15" s="14" t="s">
        <v>87</v>
      </c>
      <c r="D15" s="14"/>
      <c r="E15" s="12"/>
      <c r="F15" s="15">
        <f>1+F18+1</f>
        <v>60</v>
      </c>
      <c r="G15" s="16" t="s">
        <v>10</v>
      </c>
      <c r="H15" s="17">
        <f>1+H18+1</f>
        <v>31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14" t="s">
        <v>90</v>
      </c>
      <c r="D16" s="12"/>
      <c r="E16" s="12"/>
      <c r="F16" s="13">
        <v>1</v>
      </c>
      <c r="G16" s="18" t="s">
        <v>11</v>
      </c>
      <c r="H16" s="10"/>
      <c r="J16"/>
      <c r="K16"/>
      <c r="L16"/>
      <c r="M16"/>
      <c r="N16"/>
      <c r="O16"/>
      <c r="P16"/>
      <c r="Q16"/>
      <c r="R16"/>
    </row>
    <row r="17" spans="1:18" ht="15.75" x14ac:dyDescent="0.3">
      <c r="C17" s="14" t="s">
        <v>88</v>
      </c>
      <c r="D17" s="12"/>
      <c r="E17" s="12"/>
      <c r="F17" s="8"/>
      <c r="G17" s="9"/>
      <c r="H17" s="10"/>
      <c r="J17"/>
      <c r="K17"/>
      <c r="L17"/>
      <c r="M17"/>
      <c r="N17"/>
      <c r="O17"/>
      <c r="P17"/>
      <c r="Q17"/>
      <c r="R17"/>
    </row>
    <row r="18" spans="1:18" ht="15.75" x14ac:dyDescent="0.3">
      <c r="C18" s="14" t="s">
        <v>12</v>
      </c>
      <c r="D18" s="12"/>
      <c r="E18" s="12"/>
      <c r="F18" s="15">
        <v>58</v>
      </c>
      <c r="G18" s="16" t="s">
        <v>10</v>
      </c>
      <c r="H18" s="17">
        <v>29</v>
      </c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14" t="s">
        <v>89</v>
      </c>
      <c r="D19" s="12"/>
      <c r="E19" s="12"/>
      <c r="F19" s="19"/>
      <c r="G19" s="20"/>
      <c r="H19" s="21"/>
      <c r="J19"/>
      <c r="K19"/>
      <c r="L19"/>
      <c r="M19"/>
      <c r="N19"/>
      <c r="O19"/>
      <c r="P19"/>
    </row>
    <row r="20" spans="1:18" ht="15.75" x14ac:dyDescent="0.3">
      <c r="A20" s="22" t="s">
        <v>13</v>
      </c>
      <c r="C20" s="23" t="s">
        <v>91</v>
      </c>
      <c r="D20" s="3" t="s">
        <v>14</v>
      </c>
      <c r="E20" s="24" t="s">
        <v>15</v>
      </c>
      <c r="F20" s="1" t="s">
        <v>92</v>
      </c>
      <c r="J20"/>
      <c r="K20"/>
      <c r="L20"/>
      <c r="M20"/>
      <c r="N20"/>
      <c r="O20"/>
      <c r="P20"/>
    </row>
    <row r="22" spans="1:18" x14ac:dyDescent="0.3">
      <c r="A22" s="22" t="s">
        <v>16</v>
      </c>
      <c r="C22" s="25">
        <v>70</v>
      </c>
      <c r="D22" s="24" t="s">
        <v>17</v>
      </c>
      <c r="E22" s="26">
        <v>95</v>
      </c>
      <c r="F22" s="27">
        <f>+C22</f>
        <v>70</v>
      </c>
      <c r="G22" s="28" t="s">
        <v>17</v>
      </c>
      <c r="H22" s="28">
        <f>+E22</f>
        <v>95</v>
      </c>
    </row>
    <row r="23" spans="1:18" x14ac:dyDescent="0.3">
      <c r="A23" s="22" t="s">
        <v>18</v>
      </c>
      <c r="B23" s="2"/>
      <c r="C23" s="29">
        <f>+F15</f>
        <v>60</v>
      </c>
      <c r="D23" s="30" t="s">
        <v>17</v>
      </c>
      <c r="E23" s="29">
        <f>+H15</f>
        <v>31</v>
      </c>
      <c r="F23" s="31">
        <f>+E23</f>
        <v>31</v>
      </c>
      <c r="G23" s="31" t="s">
        <v>17</v>
      </c>
      <c r="H23" s="31">
        <f>+C23</f>
        <v>60</v>
      </c>
      <c r="I23" s="32"/>
    </row>
    <row r="24" spans="1:18" ht="15" thickBot="1" x14ac:dyDescent="0.35">
      <c r="A24" s="2" t="s">
        <v>19</v>
      </c>
      <c r="B24" s="33"/>
      <c r="C24" s="34">
        <f>+C22/C23</f>
        <v>1.1666666666666667</v>
      </c>
      <c r="D24" s="35"/>
      <c r="E24" s="34">
        <f>+E22/E23</f>
        <v>3.064516129032258</v>
      </c>
      <c r="F24" s="34">
        <f>+F22/F23</f>
        <v>2.2580645161290325</v>
      </c>
      <c r="G24" s="35"/>
      <c r="H24" s="34">
        <f>+H22/H23</f>
        <v>1.5833333333333333</v>
      </c>
      <c r="I24" s="32"/>
    </row>
    <row r="25" spans="1:18" ht="15" thickBot="1" x14ac:dyDescent="0.35">
      <c r="A25" s="2" t="s">
        <v>20</v>
      </c>
      <c r="B25" s="36"/>
      <c r="C25" s="37"/>
      <c r="D25" s="38">
        <v>3</v>
      </c>
      <c r="E25" s="39"/>
      <c r="F25" s="40"/>
      <c r="G25" s="41">
        <v>2</v>
      </c>
      <c r="H25" s="42" t="s">
        <v>21</v>
      </c>
    </row>
    <row r="26" spans="1:18" x14ac:dyDescent="0.3">
      <c r="A26" s="2"/>
      <c r="B26" s="23"/>
      <c r="C26" s="32"/>
      <c r="G26" s="43"/>
      <c r="H26" s="32"/>
    </row>
    <row r="27" spans="1:18" x14ac:dyDescent="0.3">
      <c r="A27" s="27" t="s">
        <v>22</v>
      </c>
      <c r="B27" s="27" t="s">
        <v>80</v>
      </c>
      <c r="D27" s="43" t="s">
        <v>23</v>
      </c>
      <c r="E27" s="44">
        <f>+F27/1000</f>
        <v>2.831</v>
      </c>
      <c r="F27" s="73">
        <v>2831</v>
      </c>
      <c r="G27" s="1" t="s">
        <v>24</v>
      </c>
      <c r="H27" s="45">
        <v>0.5</v>
      </c>
    </row>
    <row r="28" spans="1:18" ht="15.75" x14ac:dyDescent="0.3">
      <c r="A28" s="2"/>
      <c r="B28" s="2"/>
      <c r="C28" s="2"/>
      <c r="D28" s="46" t="s">
        <v>25</v>
      </c>
      <c r="E28" s="44">
        <f>+H27*E27</f>
        <v>1.4155</v>
      </c>
      <c r="H28" s="45"/>
      <c r="I28" s="32"/>
      <c r="Q28"/>
      <c r="R28"/>
    </row>
    <row r="29" spans="1:18" ht="15.75" x14ac:dyDescent="0.3">
      <c r="D29" s="46" t="s">
        <v>26</v>
      </c>
      <c r="E29" s="47">
        <f>+E27-E28</f>
        <v>1.4155</v>
      </c>
      <c r="I29" s="32"/>
      <c r="Q29"/>
      <c r="R29"/>
    </row>
    <row r="30" spans="1:18" ht="15.75" x14ac:dyDescent="0.3">
      <c r="E30" s="23" t="s">
        <v>27</v>
      </c>
      <c r="F30" s="23" t="s">
        <v>28</v>
      </c>
      <c r="G30" s="23" t="s">
        <v>28</v>
      </c>
      <c r="H30" s="23" t="s">
        <v>28</v>
      </c>
      <c r="I30" s="32"/>
      <c r="Q30"/>
      <c r="R30"/>
    </row>
    <row r="31" spans="1:18" ht="15.75" x14ac:dyDescent="0.3">
      <c r="D31" s="43" t="s">
        <v>29</v>
      </c>
      <c r="E31" s="48">
        <f>+E29</f>
        <v>1.4155</v>
      </c>
      <c r="F31" s="48">
        <v>0</v>
      </c>
      <c r="G31" s="48">
        <v>0</v>
      </c>
      <c r="H31" s="48">
        <v>0</v>
      </c>
      <c r="Q31"/>
      <c r="R31"/>
    </row>
    <row r="32" spans="1:18" ht="15.75" x14ac:dyDescent="0.3">
      <c r="D32" s="43" t="s">
        <v>30</v>
      </c>
      <c r="E32" s="48">
        <f>+E31*1.2</f>
        <v>1.6985999999999999</v>
      </c>
      <c r="F32" s="48">
        <v>0</v>
      </c>
      <c r="G32" s="48">
        <v>0</v>
      </c>
      <c r="H32" s="48">
        <v>0</v>
      </c>
      <c r="Q32"/>
      <c r="R32"/>
    </row>
    <row r="33" spans="1:22" ht="16.5" thickBot="1" x14ac:dyDescent="0.35">
      <c r="A33" s="2"/>
      <c r="G33" s="43"/>
      <c r="Q33"/>
      <c r="R33"/>
    </row>
    <row r="34" spans="1:22" ht="15.75" x14ac:dyDescent="0.3">
      <c r="A34" s="22" t="s">
        <v>31</v>
      </c>
      <c r="C34" s="49">
        <v>3</v>
      </c>
      <c r="D34" s="50" t="s">
        <v>32</v>
      </c>
      <c r="E34" s="5" t="s">
        <v>33</v>
      </c>
      <c r="F34" s="6" t="s">
        <v>34</v>
      </c>
      <c r="G34" s="6"/>
      <c r="H34" s="7"/>
      <c r="Q34"/>
      <c r="R34"/>
    </row>
    <row r="35" spans="1:22" ht="16.5" thickBot="1" x14ac:dyDescent="0.35">
      <c r="A35" s="22"/>
      <c r="C35" s="23"/>
      <c r="D35" s="1" t="s">
        <v>35</v>
      </c>
      <c r="E35" s="19"/>
      <c r="F35" s="20" t="s">
        <v>36</v>
      </c>
      <c r="G35" s="20"/>
      <c r="H35" s="21"/>
      <c r="Q35"/>
      <c r="R35"/>
    </row>
    <row r="36" spans="1:22" ht="15.75" x14ac:dyDescent="0.3">
      <c r="A36" s="22" t="s">
        <v>37</v>
      </c>
      <c r="B36" s="3"/>
      <c r="C36" s="51">
        <f>+B42/F16</f>
        <v>2000</v>
      </c>
      <c r="D36" s="26">
        <v>400</v>
      </c>
      <c r="F36" s="46" t="s">
        <v>38</v>
      </c>
      <c r="G36" s="25">
        <v>1</v>
      </c>
      <c r="H36" s="2"/>
      <c r="Q36"/>
      <c r="R36"/>
    </row>
    <row r="37" spans="1:22" ht="15.75" x14ac:dyDescent="0.3">
      <c r="A37" s="22" t="s">
        <v>39</v>
      </c>
      <c r="C37" s="36">
        <f>+C36+D36</f>
        <v>2400</v>
      </c>
      <c r="F37" s="46" t="s">
        <v>40</v>
      </c>
      <c r="G37" s="25">
        <v>1</v>
      </c>
      <c r="H37" s="2"/>
      <c r="Q37"/>
      <c r="R37"/>
    </row>
    <row r="38" spans="1:22" ht="15.75" x14ac:dyDescent="0.3">
      <c r="A38" s="22" t="s">
        <v>41</v>
      </c>
      <c r="C38" s="36">
        <f>+C37/C34</f>
        <v>800</v>
      </c>
      <c r="F38" s="43" t="s">
        <v>42</v>
      </c>
      <c r="G38" s="25">
        <f>+C36/1000</f>
        <v>2</v>
      </c>
      <c r="H38" s="2"/>
      <c r="Q38"/>
      <c r="R38"/>
    </row>
    <row r="39" spans="1:22" ht="15.75" x14ac:dyDescent="0.3">
      <c r="A39" s="22"/>
      <c r="C39" s="23"/>
      <c r="F39" s="46" t="s">
        <v>43</v>
      </c>
      <c r="G39" s="52">
        <f>+C37*F16</f>
        <v>2400</v>
      </c>
      <c r="H39" s="2"/>
      <c r="Q39"/>
      <c r="R39"/>
    </row>
    <row r="40" spans="1:22" ht="15.75" x14ac:dyDescent="0.3">
      <c r="A40" s="22" t="s">
        <v>44</v>
      </c>
      <c r="C40" s="27">
        <f>+C38*C34</f>
        <v>2400</v>
      </c>
      <c r="F40" s="46"/>
      <c r="G40" s="32"/>
      <c r="H40" s="2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2"/>
      <c r="B41" s="2"/>
      <c r="C41" s="2"/>
      <c r="D41" s="2"/>
      <c r="E41" s="2"/>
      <c r="H41" s="2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22" t="s">
        <v>45</v>
      </c>
      <c r="B42" s="23">
        <v>2000</v>
      </c>
      <c r="C42" s="53"/>
      <c r="D42" s="27" t="s">
        <v>46</v>
      </c>
      <c r="E42" s="27" t="s">
        <v>47</v>
      </c>
      <c r="F42" s="27" t="s">
        <v>48</v>
      </c>
      <c r="G42" s="27" t="s">
        <v>49</v>
      </c>
      <c r="H42" s="27" t="s">
        <v>50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54" t="s">
        <v>51</v>
      </c>
      <c r="B43" s="55"/>
      <c r="C43" s="2"/>
      <c r="D43" s="23">
        <f>+D44+D45</f>
        <v>2</v>
      </c>
      <c r="E43" s="23">
        <v>1</v>
      </c>
      <c r="F43" s="23" t="s">
        <v>55</v>
      </c>
      <c r="G43" s="32">
        <f>185+145</f>
        <v>330</v>
      </c>
      <c r="H43" s="32">
        <f>+(D43*E43)*G43</f>
        <v>660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55" t="s">
        <v>52</v>
      </c>
      <c r="B44" s="56">
        <f>+E31*C38</f>
        <v>1132.4000000000001</v>
      </c>
      <c r="C44" s="2"/>
      <c r="D44" s="23">
        <v>1</v>
      </c>
      <c r="E44" s="23">
        <v>2</v>
      </c>
      <c r="F44" s="23" t="s">
        <v>77</v>
      </c>
      <c r="G44" s="32">
        <v>165</v>
      </c>
      <c r="H44" s="32">
        <f>+G44*E44*D44</f>
        <v>330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55" t="s">
        <v>54</v>
      </c>
      <c r="B45" s="56">
        <f>+H55</f>
        <v>1865</v>
      </c>
      <c r="C45" s="2"/>
      <c r="D45" s="23">
        <v>1</v>
      </c>
      <c r="E45" s="23">
        <v>2</v>
      </c>
      <c r="F45" s="23" t="s">
        <v>78</v>
      </c>
      <c r="G45" s="32">
        <v>165</v>
      </c>
      <c r="H45" s="32">
        <f>+G45*E45*D45</f>
        <v>330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55" t="s">
        <v>95</v>
      </c>
      <c r="B46" s="56">
        <f>+((F15*H15)*0.14)*2</f>
        <v>520.80000000000007</v>
      </c>
      <c r="C46" s="2"/>
      <c r="D46" s="23">
        <v>0</v>
      </c>
      <c r="E46" s="23">
        <v>0</v>
      </c>
      <c r="F46" s="23" t="s">
        <v>79</v>
      </c>
      <c r="G46" s="32">
        <f>145+145</f>
        <v>290</v>
      </c>
      <c r="H46" s="32">
        <f>+G46*E46*D46</f>
        <v>0</v>
      </c>
      <c r="I46" s="57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55" t="s">
        <v>82</v>
      </c>
      <c r="B47" s="56">
        <v>0</v>
      </c>
      <c r="C47" s="2"/>
      <c r="D47" s="23">
        <v>1</v>
      </c>
      <c r="E47" s="23">
        <v>1</v>
      </c>
      <c r="F47" s="23" t="s">
        <v>83</v>
      </c>
      <c r="G47" s="32">
        <v>110</v>
      </c>
      <c r="H47" s="32">
        <f>+G47*E47*D47</f>
        <v>110</v>
      </c>
      <c r="I47" s="32">
        <f>+(B71/100)*2</f>
        <v>106.2516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58" t="s">
        <v>56</v>
      </c>
      <c r="B48" s="56">
        <v>0</v>
      </c>
      <c r="C48" s="2"/>
      <c r="D48" s="23">
        <v>0</v>
      </c>
      <c r="E48" s="23">
        <v>0</v>
      </c>
      <c r="F48" s="23" t="s">
        <v>53</v>
      </c>
      <c r="G48" s="32">
        <v>4</v>
      </c>
      <c r="H48" s="32">
        <f>+G48*E48*D48</f>
        <v>0</v>
      </c>
      <c r="I48" s="32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8" t="s">
        <v>81</v>
      </c>
      <c r="B49" s="56">
        <v>0</v>
      </c>
      <c r="C49" s="2"/>
      <c r="D49" s="23">
        <v>1</v>
      </c>
      <c r="E49" s="23">
        <v>1</v>
      </c>
      <c r="F49" s="23" t="s">
        <v>94</v>
      </c>
      <c r="G49" s="32">
        <v>145</v>
      </c>
      <c r="H49" s="32">
        <f t="shared" ref="H49:H52" si="0">+(D49*E49)*G49</f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8" t="s">
        <v>57</v>
      </c>
      <c r="B50" s="56">
        <v>0</v>
      </c>
      <c r="D50" s="23">
        <v>1</v>
      </c>
      <c r="E50" s="23">
        <v>2</v>
      </c>
      <c r="F50" s="23" t="s">
        <v>93</v>
      </c>
      <c r="G50" s="32">
        <v>145</v>
      </c>
      <c r="H50" s="32">
        <f t="shared" si="0"/>
        <v>290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8" t="s">
        <v>58</v>
      </c>
      <c r="B51" s="56">
        <v>100</v>
      </c>
      <c r="D51" s="23">
        <v>0</v>
      </c>
      <c r="E51" s="23">
        <v>0</v>
      </c>
      <c r="F51" s="23" t="s">
        <v>60</v>
      </c>
      <c r="G51" s="32">
        <v>9</v>
      </c>
      <c r="H51" s="32">
        <f t="shared" si="0"/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8" t="s">
        <v>59</v>
      </c>
      <c r="B52" s="56">
        <v>150</v>
      </c>
      <c r="D52" s="23">
        <v>0</v>
      </c>
      <c r="E52" s="23">
        <v>0</v>
      </c>
      <c r="F52" s="23" t="s">
        <v>61</v>
      </c>
      <c r="G52" s="32">
        <v>0</v>
      </c>
      <c r="H52" s="32">
        <f t="shared" si="0"/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54" t="s">
        <v>62</v>
      </c>
      <c r="B53" s="59">
        <f>SUM(B44:B52)</f>
        <v>3768.2000000000003</v>
      </c>
      <c r="C53" s="2"/>
      <c r="D53" s="23">
        <v>0</v>
      </c>
      <c r="E53" s="23">
        <v>0</v>
      </c>
      <c r="F53" s="60" t="s">
        <v>63</v>
      </c>
      <c r="G53" s="32">
        <v>380</v>
      </c>
      <c r="H53" s="32">
        <f t="shared" ref="H53" si="1">+G53*E53</f>
        <v>0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61"/>
      <c r="B54" s="34">
        <f>+B53/B42</f>
        <v>1.8841000000000001</v>
      </c>
      <c r="C54" s="22" t="s">
        <v>64</v>
      </c>
      <c r="D54" s="2"/>
      <c r="E54" s="2"/>
      <c r="F54" s="2"/>
      <c r="G54" s="2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2"/>
      <c r="B55" s="2"/>
      <c r="D55" s="2"/>
      <c r="E55" s="2"/>
      <c r="F55" s="2"/>
      <c r="G55" s="62" t="s">
        <v>65</v>
      </c>
      <c r="H55" s="32">
        <f>SUM(H43:H54)</f>
        <v>1865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2"/>
      <c r="E56" s="2"/>
      <c r="G56" s="3" t="s">
        <v>66</v>
      </c>
      <c r="H56" s="63">
        <v>1.5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D57" s="2"/>
      <c r="E57" s="2"/>
      <c r="G57" s="1" t="s">
        <v>68</v>
      </c>
      <c r="H57" s="64">
        <v>1.75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22" t="s">
        <v>67</v>
      </c>
      <c r="B58" s="2"/>
      <c r="C58" s="2"/>
      <c r="E58" s="34"/>
      <c r="G58" s="1" t="s">
        <v>68</v>
      </c>
      <c r="H58" s="64">
        <v>2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2"/>
      <c r="B59" s="22" t="s">
        <v>69</v>
      </c>
      <c r="C59" s="27" t="s">
        <v>70</v>
      </c>
      <c r="D59" s="2"/>
      <c r="E59" s="2"/>
      <c r="F59" s="2"/>
      <c r="G59" s="3" t="s">
        <v>72</v>
      </c>
      <c r="H59" s="64">
        <v>2.5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54" t="s">
        <v>71</v>
      </c>
      <c r="B60" s="55"/>
      <c r="C60" s="2"/>
      <c r="D60" s="2"/>
      <c r="E60" s="2"/>
      <c r="F60" s="2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55" t="s">
        <v>52</v>
      </c>
      <c r="B61" s="56">
        <f>+E32*C38</f>
        <v>1358.8799999999999</v>
      </c>
      <c r="C61" s="65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55" t="s">
        <v>54</v>
      </c>
      <c r="B62" s="56">
        <f>+H55*H56</f>
        <v>2797.5</v>
      </c>
      <c r="C62" s="65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55" t="str">
        <f t="shared" ref="A63:A69" si="2">+A46</f>
        <v xml:space="preserve">Prueba de Color </v>
      </c>
      <c r="B63" s="56">
        <f>+B46*H56</f>
        <v>781.2</v>
      </c>
      <c r="C63" s="65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55" t="str">
        <f t="shared" si="2"/>
        <v>Tabla Suaje</v>
      </c>
      <c r="B64" s="56">
        <f>+B47*H56</f>
        <v>0</v>
      </c>
      <c r="C64" s="65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5" t="str">
        <f t="shared" si="2"/>
        <v>listón</v>
      </c>
      <c r="B65" s="56">
        <f>+B48*H56</f>
        <v>0</v>
      </c>
      <c r="C65" s="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5" t="str">
        <f t="shared" si="2"/>
        <v>Ojillo</v>
      </c>
      <c r="B66" s="56">
        <f>+B49*H56</f>
        <v>0</v>
      </c>
      <c r="C66" s="65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5" t="str">
        <f t="shared" si="2"/>
        <v>Caple Refuerzo</v>
      </c>
      <c r="B67" s="56">
        <f>+B50*H56</f>
        <v>0</v>
      </c>
      <c r="C67" s="68"/>
      <c r="F67" s="66" t="s">
        <v>73</v>
      </c>
      <c r="G67" s="34">
        <f>+B54</f>
        <v>1.8841000000000001</v>
      </c>
      <c r="H67" s="67">
        <f>+G67*B42</f>
        <v>3768.2000000000003</v>
      </c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5" t="str">
        <f t="shared" si="2"/>
        <v>Empaque</v>
      </c>
      <c r="B68" s="56">
        <f>+B51*H56</f>
        <v>150</v>
      </c>
      <c r="C68" s="68"/>
      <c r="F68" s="66" t="s">
        <v>74</v>
      </c>
      <c r="G68" s="34">
        <f>+C71</f>
        <v>2.6562899999999998</v>
      </c>
      <c r="H68" s="67">
        <f>+G68*B42</f>
        <v>5312.58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5" t="str">
        <f t="shared" si="2"/>
        <v>Mensajeria</v>
      </c>
      <c r="B69" s="56">
        <f>+B52*H56</f>
        <v>225</v>
      </c>
      <c r="C69" s="68"/>
      <c r="F69" s="69" t="s">
        <v>75</v>
      </c>
      <c r="G69" s="70">
        <f>+G68-G67</f>
        <v>0.77218999999999971</v>
      </c>
      <c r="H69" s="67">
        <f>+H68-H67</f>
        <v>1544.3799999999997</v>
      </c>
      <c r="I69" s="72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5"/>
      <c r="B70" s="56"/>
      <c r="C70" s="68"/>
      <c r="F70" s="74" t="s">
        <v>76</v>
      </c>
      <c r="G70" s="74"/>
      <c r="H70" s="71">
        <f>+(B71/100)*2.5</f>
        <v>132.81450000000001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4" t="s">
        <v>62</v>
      </c>
      <c r="B71" s="59">
        <f>SUM(B60:B70)</f>
        <v>5312.58</v>
      </c>
      <c r="C71" s="70">
        <f>+B71/B42</f>
        <v>2.6562899999999998</v>
      </c>
      <c r="D71" s="75"/>
      <c r="E71" s="75"/>
      <c r="F71" s="72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D72" s="75"/>
      <c r="E72" s="75"/>
      <c r="J72"/>
      <c r="K72"/>
      <c r="L72"/>
      <c r="M72"/>
      <c r="N72"/>
      <c r="O72"/>
      <c r="P72"/>
      <c r="Q72"/>
      <c r="R72"/>
      <c r="S72"/>
      <c r="T72"/>
      <c r="U72"/>
      <c r="V72"/>
    </row>
  </sheetData>
  <mergeCells count="3">
    <mergeCell ref="D71:E71"/>
    <mergeCell ref="D72:E72"/>
    <mergeCell ref="F70:G70"/>
  </mergeCells>
  <pageMargins left="0.70866141732283472" right="0.70866141732283472" top="0.74803149606299213" bottom="0.74803149606299213" header="0.31496062992125984" footer="0.31496062992125984"/>
  <pageSetup scale="62" orientation="portrait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Recetarios 2500 tabloide ok</vt:lpstr>
      <vt:lpstr>Recetarios 2000 tabloide</vt:lpstr>
      <vt:lpstr>Recetarios 2000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2017-11-28T18:09:06Z</cp:lastPrinted>
  <dcterms:created xsi:type="dcterms:W3CDTF">2017-09-11T21:24:48Z</dcterms:created>
  <dcterms:modified xsi:type="dcterms:W3CDTF">2017-11-28T18:09:07Z</dcterms:modified>
</cp:coreProperties>
</file>