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/>
  </bookViews>
  <sheets>
    <sheet name="Presupuesto 3000" sheetId="2" r:id="rId1"/>
    <sheet name="Presupuesto 5000" sheetId="3" r:id="rId2"/>
  </sheets>
  <calcPr calcId="145621"/>
</workbook>
</file>

<file path=xl/calcChain.xml><?xml version="1.0" encoding="utf-8"?>
<calcChain xmlns="http://schemas.openxmlformats.org/spreadsheetml/2006/main">
  <c r="F35" i="2" l="1"/>
  <c r="F35" i="3"/>
  <c r="F36" i="3"/>
  <c r="F36" i="2"/>
  <c r="E23" i="2" l="1"/>
  <c r="E13" i="2"/>
  <c r="E23" i="3"/>
  <c r="E13" i="3"/>
  <c r="J5" i="3"/>
  <c r="E5" i="3"/>
  <c r="F4" i="3"/>
  <c r="G30" i="3"/>
  <c r="H30" i="3" s="1"/>
  <c r="H32" i="3" s="1"/>
  <c r="E25" i="3"/>
  <c r="B25" i="3"/>
  <c r="D25" i="3" s="1"/>
  <c r="A25" i="3"/>
  <c r="C25" i="3" s="1"/>
  <c r="P22" i="3"/>
  <c r="O15" i="3"/>
  <c r="P15" i="3" s="1"/>
  <c r="E15" i="3"/>
  <c r="B15" i="3"/>
  <c r="D15" i="3" s="1"/>
  <c r="A15" i="3"/>
  <c r="J13" i="3"/>
  <c r="J23" i="3" s="1"/>
  <c r="P12" i="3"/>
  <c r="O12" i="3"/>
  <c r="A11" i="3"/>
  <c r="A21" i="3" s="1"/>
  <c r="O8" i="3"/>
  <c r="P5" i="3"/>
  <c r="J25" i="3"/>
  <c r="D5" i="3"/>
  <c r="C5" i="3"/>
  <c r="K4" i="3"/>
  <c r="K14" i="3" s="1"/>
  <c r="P2" i="3"/>
  <c r="C15" i="3" l="1"/>
  <c r="K24" i="3"/>
  <c r="K25" i="3" s="1"/>
  <c r="F24" i="3"/>
  <c r="F25" i="3" s="1"/>
  <c r="F14" i="3"/>
  <c r="F15" i="3" s="1"/>
  <c r="F5" i="3"/>
  <c r="J32" i="3"/>
  <c r="K32" i="3" s="1"/>
  <c r="F32" i="3"/>
  <c r="O25" i="3"/>
  <c r="P25" i="3" s="1"/>
  <c r="K5" i="3"/>
  <c r="J15" i="3"/>
  <c r="K15" i="3" s="1"/>
  <c r="J5" i="2"/>
  <c r="E5" i="2"/>
  <c r="P22" i="2"/>
  <c r="G30" i="2"/>
  <c r="H30" i="2" s="1"/>
  <c r="K4" i="2"/>
  <c r="F4" i="2"/>
  <c r="F14" i="2" s="1"/>
  <c r="M5" i="3" l="1"/>
  <c r="N5" i="3" s="1"/>
  <c r="L5" i="3"/>
  <c r="H15" i="3"/>
  <c r="I15" i="3" s="1"/>
  <c r="G15" i="3"/>
  <c r="L15" i="3"/>
  <c r="M15" i="3"/>
  <c r="N15" i="3" s="1"/>
  <c r="G5" i="3"/>
  <c r="H5" i="3"/>
  <c r="I5" i="3" s="1"/>
  <c r="R5" i="3" s="1"/>
  <c r="R6" i="3" s="1"/>
  <c r="H25" i="3"/>
  <c r="I25" i="3" s="1"/>
  <c r="G25" i="3"/>
  <c r="Q25" i="3" s="1"/>
  <c r="Q26" i="3" s="1"/>
  <c r="L25" i="3"/>
  <c r="M25" i="3"/>
  <c r="N25" i="3" s="1"/>
  <c r="P2" i="2"/>
  <c r="B25" i="2"/>
  <c r="A25" i="2"/>
  <c r="B15" i="2"/>
  <c r="D15" i="2" s="1"/>
  <c r="A15" i="2"/>
  <c r="J13" i="2"/>
  <c r="J23" i="2" s="1"/>
  <c r="O12" i="2"/>
  <c r="P12" i="2" s="1"/>
  <c r="A11" i="2"/>
  <c r="A21" i="2" s="1"/>
  <c r="J25" i="2"/>
  <c r="F5" i="2"/>
  <c r="E25" i="2"/>
  <c r="D5" i="2"/>
  <c r="C5" i="2"/>
  <c r="K14" i="2"/>
  <c r="F24" i="2"/>
  <c r="F25" i="2" s="1"/>
  <c r="Q15" i="3" l="1"/>
  <c r="Q16" i="3" s="1"/>
  <c r="R25" i="3"/>
  <c r="R26" i="3" s="1"/>
  <c r="Q5" i="3"/>
  <c r="Q6" i="3" s="1"/>
  <c r="R7" i="3" s="1"/>
  <c r="R15" i="3"/>
  <c r="R16" i="3" s="1"/>
  <c r="R17" i="3" s="1"/>
  <c r="G5" i="2"/>
  <c r="H5" i="2"/>
  <c r="H32" i="2"/>
  <c r="C15" i="2"/>
  <c r="C25" i="2"/>
  <c r="G25" i="2"/>
  <c r="H25" i="2"/>
  <c r="I25" i="2" s="1"/>
  <c r="K24" i="2"/>
  <c r="K25" i="2" s="1"/>
  <c r="I5" i="2"/>
  <c r="K5" i="2"/>
  <c r="M5" i="2" s="1"/>
  <c r="J15" i="2"/>
  <c r="K15" i="2" s="1"/>
  <c r="D25" i="2"/>
  <c r="E15" i="2"/>
  <c r="F15" i="2" s="1"/>
  <c r="R29" i="3" l="1"/>
  <c r="R27" i="3"/>
  <c r="F32" i="2"/>
  <c r="J32" i="2"/>
  <c r="K32" i="2" s="1"/>
  <c r="M15" i="2"/>
  <c r="N15" i="2" s="1"/>
  <c r="L15" i="2"/>
  <c r="G15" i="2"/>
  <c r="H15" i="2"/>
  <c r="I15" i="2" s="1"/>
  <c r="N5" i="2"/>
  <c r="L5" i="2"/>
  <c r="M25" i="2"/>
  <c r="N25" i="2" s="1"/>
  <c r="L25" i="2"/>
  <c r="O15" i="2" l="1"/>
  <c r="O8" i="2"/>
  <c r="P5" i="2"/>
  <c r="R5" i="2" s="1"/>
  <c r="R6" i="2" s="1"/>
  <c r="Q5" i="2"/>
  <c r="Q6" i="2" s="1"/>
  <c r="R7" i="2" l="1"/>
  <c r="O25" i="2"/>
  <c r="P15" i="2"/>
  <c r="R15" i="2" s="1"/>
  <c r="R16" i="2" s="1"/>
  <c r="Q15" i="2"/>
  <c r="Q16" i="2" s="1"/>
  <c r="R17" i="2" l="1"/>
  <c r="P25" i="2"/>
  <c r="R25" i="2" s="1"/>
  <c r="R26" i="2" s="1"/>
  <c r="R29" i="2" s="1"/>
  <c r="Q25" i="2"/>
  <c r="Q26" i="2" s="1"/>
  <c r="R27" i="2" l="1"/>
</calcChain>
</file>

<file path=xl/sharedStrings.xml><?xml version="1.0" encoding="utf-8"?>
<sst xmlns="http://schemas.openxmlformats.org/spreadsheetml/2006/main" count="217" uniqueCount="34">
  <si>
    <t>Cant.</t>
  </si>
  <si>
    <t>$PU Argo</t>
  </si>
  <si>
    <t>$ TT Argo</t>
  </si>
  <si>
    <t>$ Vta Impre</t>
  </si>
  <si>
    <t>Cant. Pap</t>
  </si>
  <si>
    <t>$ Pap Costo</t>
  </si>
  <si>
    <t>$ Uni Pap</t>
  </si>
  <si>
    <t>TT $ Papel</t>
  </si>
  <si>
    <t>Uni $ Papel</t>
  </si>
  <si>
    <t>$ Unitario</t>
  </si>
  <si>
    <t>Costo</t>
  </si>
  <si>
    <t>Venta</t>
  </si>
  <si>
    <t>70 X 95</t>
  </si>
  <si>
    <t>Totales</t>
  </si>
  <si>
    <t>Ganancia</t>
  </si>
  <si>
    <t>EXTRAS</t>
  </si>
  <si>
    <t>Cajas</t>
  </si>
  <si>
    <t>Envio</t>
  </si>
  <si>
    <t>Total Costo</t>
  </si>
  <si>
    <t>TT Utilidad</t>
  </si>
  <si>
    <t>* millar</t>
  </si>
  <si>
    <t>* Precios tomados de Lumen con 50% de descuento</t>
  </si>
  <si>
    <t>72 X 102</t>
  </si>
  <si>
    <t>Portada 300 gr. 72 X 102 cm.</t>
  </si>
  <si>
    <t>Interiores 200 gr. 70 X 95 cm.</t>
  </si>
  <si>
    <t>Portada 300 gr</t>
  </si>
  <si>
    <t>Interiores 200 gr</t>
  </si>
  <si>
    <t xml:space="preserve">70 X 95 </t>
  </si>
  <si>
    <t>calculo aprox por caja</t>
  </si>
  <si>
    <r>
      <t xml:space="preserve">flete </t>
    </r>
    <r>
      <rPr>
        <b/>
        <sz val="12"/>
        <rFont val="Century Gothic"/>
        <family val="2"/>
      </rPr>
      <t>máximo</t>
    </r>
  </si>
  <si>
    <t>Sobre de Celofán</t>
  </si>
  <si>
    <t xml:space="preserve">30 X 60 X 30 </t>
  </si>
  <si>
    <t>Calendario Consejo Mexicano Vitivinícola</t>
  </si>
  <si>
    <t>OK AUTORIZADO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</si>
</sst>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  <font>
      <sz val="10"/>
      <name val="Arial"/>
      <family val="2"/>
    </font>
    <font>
      <b/>
      <sz val="15"/>
      <color theme="1"/>
      <name val="Century Gothic"/>
      <family val="2"/>
    </font>
    <font>
      <sz val="12"/>
      <color rgb="FFFF0000"/>
      <name val="Century Gothic"/>
      <family val="2"/>
    </font>
    <font>
      <b/>
      <sz val="12"/>
      <color theme="3" tint="-0.249977111117893"/>
      <name val="Century Gothic"/>
      <family val="2"/>
    </font>
    <font>
      <sz val="12"/>
      <color theme="1"/>
      <name val="Century Gothic"/>
      <family val="2"/>
    </font>
    <font>
      <sz val="12"/>
      <color theme="3" tint="-0.249977111117893"/>
      <name val="Century Gothic"/>
      <family val="2"/>
    </font>
    <font>
      <b/>
      <sz val="12"/>
      <color rgb="FFFF0000"/>
      <name val="Century Gothic"/>
      <family val="2"/>
    </font>
    <font>
      <b/>
      <sz val="12"/>
      <color theme="1"/>
      <name val="Century Gothic"/>
      <family val="2"/>
    </font>
    <font>
      <b/>
      <sz val="12"/>
      <name val="Century Gothic"/>
      <family val="2"/>
    </font>
    <font>
      <b/>
      <i/>
      <u/>
      <sz val="12"/>
      <color rgb="FFFF0000"/>
      <name val="Century Gothic"/>
      <family val="2"/>
    </font>
    <font>
      <sz val="12"/>
      <name val="Century Gothic"/>
      <family val="2"/>
    </font>
    <font>
      <b/>
      <sz val="16"/>
      <color rgb="FFFF0000"/>
      <name val="Century Gothic"/>
      <family val="2"/>
    </font>
    <font>
      <b/>
      <sz val="12"/>
      <color rgb="FF002060"/>
      <name val="Century Gothic"/>
      <family val="2"/>
    </font>
    <font>
      <b/>
      <sz val="14"/>
      <color theme="1"/>
      <name val="Century Gothic"/>
      <family val="2"/>
    </font>
    <font>
      <sz val="14"/>
      <color rgb="FFFF0000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0" fontId="5" fillId="4" borderId="0" applyNumberFormat="0" applyBorder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/>
    <xf numFmtId="0" fontId="10" fillId="5" borderId="6" applyNumberFormat="0" applyFont="0" applyAlignment="0" applyProtection="0"/>
  </cellStyleXfs>
  <cellXfs count="81">
    <xf numFmtId="0" fontId="0" fillId="0" borderId="0" xfId="0"/>
    <xf numFmtId="0" fontId="11" fillId="0" borderId="7" xfId="0" applyFont="1" applyBorder="1" applyAlignment="1">
      <alignment horizontal="left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7" fillId="0" borderId="7" xfId="0" applyFont="1" applyBorder="1" applyAlignment="1">
      <alignment horizontal="left"/>
    </xf>
    <xf numFmtId="0" fontId="17" fillId="0" borderId="7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2" fontId="16" fillId="0" borderId="14" xfId="0" applyNumberFormat="1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9" fontId="13" fillId="0" borderId="14" xfId="2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2" fontId="17" fillId="0" borderId="14" xfId="0" applyNumberFormat="1" applyFont="1" applyBorder="1" applyAlignment="1">
      <alignment horizontal="center"/>
    </xf>
    <xf numFmtId="2" fontId="13" fillId="0" borderId="14" xfId="0" applyNumberFormat="1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2" fontId="12" fillId="0" borderId="17" xfId="0" applyNumberFormat="1" applyFont="1" applyBorder="1" applyAlignment="1">
      <alignment horizontal="center"/>
    </xf>
    <xf numFmtId="2" fontId="13" fillId="0" borderId="17" xfId="0" applyNumberFormat="1" applyFont="1" applyBorder="1" applyAlignment="1">
      <alignment horizontal="center"/>
    </xf>
    <xf numFmtId="0" fontId="17" fillId="0" borderId="17" xfId="0" applyFont="1" applyBorder="1" applyAlignment="1">
      <alignment horizontal="center"/>
    </xf>
    <xf numFmtId="2" fontId="14" fillId="0" borderId="17" xfId="0" applyNumberFormat="1" applyFont="1" applyBorder="1" applyAlignment="1">
      <alignment horizontal="center"/>
    </xf>
    <xf numFmtId="2" fontId="15" fillId="0" borderId="17" xfId="0" applyNumberFormat="1" applyFont="1" applyBorder="1" applyAlignment="1">
      <alignment horizontal="center"/>
    </xf>
    <xf numFmtId="0" fontId="14" fillId="0" borderId="17" xfId="0" applyFont="1" applyBorder="1" applyAlignment="1">
      <alignment horizontal="center"/>
    </xf>
    <xf numFmtId="2" fontId="16" fillId="0" borderId="17" xfId="0" applyNumberFormat="1" applyFont="1" applyBorder="1" applyAlignment="1">
      <alignment horizontal="center"/>
    </xf>
    <xf numFmtId="2" fontId="13" fillId="0" borderId="18" xfId="0" applyNumberFormat="1" applyFont="1" applyBorder="1" applyAlignment="1">
      <alignment horizontal="center"/>
    </xf>
    <xf numFmtId="0" fontId="14" fillId="0" borderId="19" xfId="0" applyFont="1" applyBorder="1" applyAlignment="1">
      <alignment horizontal="center"/>
    </xf>
    <xf numFmtId="2" fontId="18" fillId="0" borderId="17" xfId="0" applyNumberFormat="1" applyFont="1" applyBorder="1" applyAlignment="1">
      <alignment horizontal="right"/>
    </xf>
    <xf numFmtId="0" fontId="14" fillId="0" borderId="20" xfId="0" applyFont="1" applyBorder="1" applyAlignment="1">
      <alignment horizontal="center"/>
    </xf>
    <xf numFmtId="2" fontId="12" fillId="0" borderId="21" xfId="0" applyNumberFormat="1" applyFont="1" applyBorder="1" applyAlignment="1">
      <alignment horizontal="center"/>
    </xf>
    <xf numFmtId="2" fontId="13" fillId="0" borderId="21" xfId="0" applyNumberFormat="1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2" fontId="14" fillId="0" borderId="21" xfId="0" applyNumberFormat="1" applyFont="1" applyBorder="1" applyAlignment="1">
      <alignment horizontal="center"/>
    </xf>
    <xf numFmtId="2" fontId="15" fillId="0" borderId="21" xfId="0" applyNumberFormat="1" applyFont="1" applyBorder="1" applyAlignment="1">
      <alignment horizontal="center"/>
    </xf>
    <xf numFmtId="2" fontId="18" fillId="6" borderId="21" xfId="0" applyNumberFormat="1" applyFont="1" applyFill="1" applyBorder="1" applyAlignment="1">
      <alignment horizontal="center"/>
    </xf>
    <xf numFmtId="2" fontId="18" fillId="6" borderId="22" xfId="0" applyNumberFormat="1" applyFont="1" applyFill="1" applyBorder="1" applyAlignment="1">
      <alignment horizontal="center"/>
    </xf>
    <xf numFmtId="0" fontId="19" fillId="0" borderId="0" xfId="11" applyFont="1" applyAlignment="1">
      <alignment horizontal="center"/>
    </xf>
    <xf numFmtId="0" fontId="17" fillId="0" borderId="0" xfId="0" applyFont="1"/>
    <xf numFmtId="44" fontId="13" fillId="0" borderId="0" xfId="1" applyFont="1"/>
    <xf numFmtId="0" fontId="20" fillId="0" borderId="0" xfId="11" applyFont="1" applyAlignment="1">
      <alignment horizontal="center"/>
    </xf>
    <xf numFmtId="2" fontId="12" fillId="0" borderId="0" xfId="0" applyNumberFormat="1" applyFont="1"/>
    <xf numFmtId="2" fontId="15" fillId="0" borderId="0" xfId="0" applyNumberFormat="1" applyFont="1"/>
    <xf numFmtId="0" fontId="16" fillId="0" borderId="0" xfId="0" applyFont="1" applyAlignment="1">
      <alignment horizontal="right"/>
    </xf>
    <xf numFmtId="44" fontId="16" fillId="0" borderId="0" xfId="1" applyFont="1" applyAlignment="1">
      <alignment horizontal="left"/>
    </xf>
    <xf numFmtId="0" fontId="14" fillId="0" borderId="0" xfId="0" applyFont="1" applyAlignment="1">
      <alignment horizontal="center"/>
    </xf>
    <xf numFmtId="0" fontId="21" fillId="0" borderId="0" xfId="0" applyFont="1"/>
    <xf numFmtId="0" fontId="17" fillId="0" borderId="0" xfId="0" applyFont="1" applyAlignment="1">
      <alignment horizontal="left"/>
    </xf>
    <xf numFmtId="44" fontId="12" fillId="0" borderId="0" xfId="1" applyFont="1" applyAlignment="1">
      <alignment horizontal="center"/>
    </xf>
    <xf numFmtId="44" fontId="16" fillId="0" borderId="0" xfId="1" applyFont="1" applyAlignment="1">
      <alignment horizontal="center"/>
    </xf>
    <xf numFmtId="0" fontId="17" fillId="0" borderId="0" xfId="0" applyFont="1" applyAlignment="1">
      <alignment horizontal="right"/>
    </xf>
    <xf numFmtId="44" fontId="14" fillId="0" borderId="0" xfId="1" applyFont="1"/>
    <xf numFmtId="44" fontId="15" fillId="0" borderId="0" xfId="1" applyFont="1"/>
    <xf numFmtId="0" fontId="13" fillId="0" borderId="9" xfId="0" applyFont="1" applyBorder="1" applyAlignment="1">
      <alignment horizontal="left"/>
    </xf>
    <xf numFmtId="0" fontId="12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/>
    <xf numFmtId="44" fontId="20" fillId="0" borderId="0" xfId="1" applyFont="1" applyAlignment="1">
      <alignment horizontal="center"/>
    </xf>
    <xf numFmtId="44" fontId="22" fillId="0" borderId="0" xfId="1" applyFont="1" applyAlignment="1">
      <alignment horizontal="center"/>
    </xf>
    <xf numFmtId="44" fontId="13" fillId="0" borderId="0" xfId="1" applyFont="1" applyAlignment="1">
      <alignment horizontal="left"/>
    </xf>
    <xf numFmtId="2" fontId="18" fillId="7" borderId="21" xfId="0" applyNumberFormat="1" applyFont="1" applyFill="1" applyBorder="1" applyAlignment="1">
      <alignment horizontal="center"/>
    </xf>
    <xf numFmtId="2" fontId="18" fillId="7" borderId="22" xfId="0" applyNumberFormat="1" applyFont="1" applyFill="1" applyBorder="1" applyAlignment="1">
      <alignment horizontal="center"/>
    </xf>
    <xf numFmtId="2" fontId="15" fillId="7" borderId="21" xfId="0" applyNumberFormat="1" applyFont="1" applyFill="1" applyBorder="1" applyAlignment="1">
      <alignment horizontal="center"/>
    </xf>
    <xf numFmtId="0" fontId="16" fillId="6" borderId="9" xfId="0" applyFont="1" applyFill="1" applyBorder="1" applyAlignment="1">
      <alignment horizontal="center"/>
    </xf>
    <xf numFmtId="0" fontId="13" fillId="6" borderId="10" xfId="0" applyFont="1" applyFill="1" applyBorder="1" applyAlignment="1">
      <alignment horizontal="center"/>
    </xf>
    <xf numFmtId="0" fontId="16" fillId="6" borderId="7" xfId="0" applyFont="1" applyFill="1" applyBorder="1" applyAlignment="1">
      <alignment horizontal="center"/>
    </xf>
    <xf numFmtId="0" fontId="13" fillId="6" borderId="12" xfId="0" applyFont="1" applyFill="1" applyBorder="1" applyAlignment="1">
      <alignment horizontal="center"/>
    </xf>
    <xf numFmtId="2" fontId="16" fillId="6" borderId="14" xfId="0" applyNumberFormat="1" applyFont="1" applyFill="1" applyBorder="1" applyAlignment="1">
      <alignment horizontal="center"/>
    </xf>
    <xf numFmtId="0" fontId="13" fillId="6" borderId="15" xfId="0" applyFont="1" applyFill="1" applyBorder="1" applyAlignment="1">
      <alignment horizontal="center"/>
    </xf>
    <xf numFmtId="2" fontId="16" fillId="6" borderId="17" xfId="0" applyNumberFormat="1" applyFont="1" applyFill="1" applyBorder="1" applyAlignment="1">
      <alignment horizontal="center"/>
    </xf>
    <xf numFmtId="2" fontId="13" fillId="6" borderId="18" xfId="0" applyNumberFormat="1" applyFont="1" applyFill="1" applyBorder="1" applyAlignment="1">
      <alignment horizontal="center"/>
    </xf>
    <xf numFmtId="0" fontId="23" fillId="6" borderId="0" xfId="0" applyFont="1" applyFill="1"/>
    <xf numFmtId="0" fontId="24" fillId="6" borderId="0" xfId="0" applyFont="1" applyFill="1"/>
  </cellXfs>
  <cellStyles count="13">
    <cellStyle name="Advertencia" xfId="3"/>
    <cellStyle name="Calcular" xfId="4"/>
    <cellStyle name="Celda comprob." xfId="5"/>
    <cellStyle name="Correcto" xfId="6"/>
    <cellStyle name="Encabez. 1" xfId="7"/>
    <cellStyle name="Encabez. 2" xfId="8"/>
    <cellStyle name="Encabezado 3" xfId="9"/>
    <cellStyle name="Explicación" xfId="10"/>
    <cellStyle name="Moneda" xfId="1" builtinId="4"/>
    <cellStyle name="Normal" xfId="0" builtinId="0"/>
    <cellStyle name="Normal 2" xfId="11"/>
    <cellStyle name="Nota" xfId="12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6"/>
  <sheetViews>
    <sheetView tabSelected="1" topLeftCell="A2" zoomScale="70" zoomScaleNormal="70" workbookViewId="0">
      <selection activeCell="D13" sqref="D13"/>
    </sheetView>
  </sheetViews>
  <sheetFormatPr baseColWidth="10" defaultRowHeight="17.25" x14ac:dyDescent="0.3"/>
  <cols>
    <col min="1" max="1" width="10.140625" style="53" customWidth="1"/>
    <col min="2" max="2" width="11.5703125" style="2" customWidth="1"/>
    <col min="3" max="3" width="15.5703125" style="2" customWidth="1"/>
    <col min="4" max="4" width="16.28515625" style="3" customWidth="1"/>
    <col min="5" max="5" width="11.42578125" style="4"/>
    <col min="6" max="6" width="17.140625" style="4" customWidth="1"/>
    <col min="7" max="7" width="16.140625" style="2" customWidth="1"/>
    <col min="8" max="8" width="13.7109375" style="5" customWidth="1"/>
    <col min="9" max="9" width="14.85546875" style="5" customWidth="1"/>
    <col min="10" max="10" width="15" style="4" customWidth="1"/>
    <col min="11" max="11" width="15.28515625" style="4" customWidth="1"/>
    <col min="12" max="12" width="17.140625" style="2" customWidth="1"/>
    <col min="13" max="13" width="13.7109375" style="5" customWidth="1"/>
    <col min="14" max="14" width="14.85546875" style="5" customWidth="1"/>
    <col min="15" max="15" width="21" style="2" customWidth="1"/>
    <col min="16" max="16" width="21" style="5" customWidth="1"/>
    <col min="17" max="17" width="13" style="6" customWidth="1"/>
    <col min="18" max="18" width="14.85546875" style="3" customWidth="1"/>
    <col min="19" max="16384" width="11.42578125" style="4"/>
  </cols>
  <sheetData>
    <row r="1" spans="1:18" ht="20.25" thickBot="1" x14ac:dyDescent="0.35">
      <c r="A1" s="1" t="s">
        <v>32</v>
      </c>
    </row>
    <row r="2" spans="1:18" ht="45" customHeight="1" x14ac:dyDescent="0.3">
      <c r="A2" s="7" t="s">
        <v>0</v>
      </c>
      <c r="B2" s="8" t="s">
        <v>1</v>
      </c>
      <c r="C2" s="8" t="s">
        <v>2</v>
      </c>
      <c r="D2" s="9" t="s">
        <v>3</v>
      </c>
      <c r="E2" s="10" t="s">
        <v>4</v>
      </c>
      <c r="F2" s="10" t="s">
        <v>5</v>
      </c>
      <c r="G2" s="8" t="s">
        <v>6</v>
      </c>
      <c r="H2" s="9" t="s">
        <v>7</v>
      </c>
      <c r="I2" s="9" t="s">
        <v>8</v>
      </c>
      <c r="J2" s="10" t="s">
        <v>4</v>
      </c>
      <c r="K2" s="10" t="s">
        <v>5</v>
      </c>
      <c r="L2" s="8" t="s">
        <v>6</v>
      </c>
      <c r="M2" s="9" t="s">
        <v>7</v>
      </c>
      <c r="N2" s="9" t="s">
        <v>8</v>
      </c>
      <c r="O2" s="8" t="s">
        <v>30</v>
      </c>
      <c r="P2" s="61" t="str">
        <f>+O2</f>
        <v>Sobre de Celofán</v>
      </c>
      <c r="Q2" s="8" t="s">
        <v>9</v>
      </c>
      <c r="R2" s="11" t="s">
        <v>9</v>
      </c>
    </row>
    <row r="3" spans="1:18" ht="30" customHeight="1" thickBot="1" x14ac:dyDescent="0.35">
      <c r="A3" s="12"/>
      <c r="B3" s="13"/>
      <c r="C3" s="13"/>
      <c r="D3" s="14"/>
      <c r="E3" s="15" t="s">
        <v>25</v>
      </c>
      <c r="F3" s="15"/>
      <c r="G3" s="13" t="s">
        <v>10</v>
      </c>
      <c r="H3" s="14" t="s">
        <v>11</v>
      </c>
      <c r="I3" s="14" t="s">
        <v>11</v>
      </c>
      <c r="J3" s="15" t="s">
        <v>26</v>
      </c>
      <c r="K3" s="16"/>
      <c r="L3" s="13" t="s">
        <v>10</v>
      </c>
      <c r="M3" s="14" t="s">
        <v>11</v>
      </c>
      <c r="N3" s="14" t="s">
        <v>11</v>
      </c>
      <c r="O3" s="13" t="s">
        <v>10</v>
      </c>
      <c r="P3" s="14" t="s">
        <v>11</v>
      </c>
      <c r="Q3" s="13" t="s">
        <v>10</v>
      </c>
      <c r="R3" s="17" t="s">
        <v>11</v>
      </c>
    </row>
    <row r="4" spans="1:18" x14ac:dyDescent="0.3">
      <c r="A4" s="18"/>
      <c r="B4" s="19"/>
      <c r="C4" s="20"/>
      <c r="D4" s="21">
        <v>1.5</v>
      </c>
      <c r="E4" s="22" t="s">
        <v>22</v>
      </c>
      <c r="F4" s="23">
        <f>+F35</f>
        <v>4.5270400000000004</v>
      </c>
      <c r="G4" s="19"/>
      <c r="H4" s="24"/>
      <c r="I4" s="24"/>
      <c r="J4" s="22" t="s">
        <v>27</v>
      </c>
      <c r="K4" s="23">
        <f>+F36</f>
        <v>2.6315300000000001</v>
      </c>
      <c r="L4" s="19"/>
      <c r="M4" s="24"/>
      <c r="N4" s="24"/>
      <c r="O4" s="19"/>
      <c r="P4" s="21">
        <v>1.5</v>
      </c>
      <c r="Q4" s="19"/>
      <c r="R4" s="25"/>
    </row>
    <row r="5" spans="1:18" x14ac:dyDescent="0.3">
      <c r="A5" s="26">
        <v>3000</v>
      </c>
      <c r="B5" s="27">
        <v>11.366</v>
      </c>
      <c r="C5" s="27">
        <f>+A5*B5</f>
        <v>34098</v>
      </c>
      <c r="D5" s="28">
        <f>+B5*D4</f>
        <v>17.048999999999999</v>
      </c>
      <c r="E5" s="29">
        <f>1200+100</f>
        <v>1300</v>
      </c>
      <c r="F5" s="30">
        <f>+F4*E5</f>
        <v>5885.152000000001</v>
      </c>
      <c r="G5" s="27">
        <f>+F5/A5</f>
        <v>1.9617173333333338</v>
      </c>
      <c r="H5" s="31">
        <f>+F5*1.1</f>
        <v>6473.6672000000017</v>
      </c>
      <c r="I5" s="28">
        <f>+H5/A5</f>
        <v>2.1578890666666672</v>
      </c>
      <c r="J5" s="32">
        <f>7050+200</f>
        <v>7250</v>
      </c>
      <c r="K5" s="30">
        <f>+K4*J5</f>
        <v>19078.592500000002</v>
      </c>
      <c r="L5" s="27">
        <f>+K5/A5</f>
        <v>6.3595308333333342</v>
      </c>
      <c r="M5" s="31">
        <f>+K5*1.1</f>
        <v>20986.451750000004</v>
      </c>
      <c r="N5" s="28">
        <f>+M5/A5</f>
        <v>6.995483916666668</v>
      </c>
      <c r="O5" s="27">
        <v>0.85</v>
      </c>
      <c r="P5" s="28">
        <f>+O5*P4</f>
        <v>1.2749999999999999</v>
      </c>
      <c r="Q5" s="33">
        <f>+B5+G5+L5+O5+F32</f>
        <v>20.963914833333337</v>
      </c>
      <c r="R5" s="34">
        <f>+D5+I5+N5+P5+K32</f>
        <v>28.117372983333333</v>
      </c>
    </row>
    <row r="6" spans="1:18" x14ac:dyDescent="0.3">
      <c r="A6" s="35"/>
      <c r="B6" s="27"/>
      <c r="C6" s="27"/>
      <c r="D6" s="28"/>
      <c r="E6" s="32"/>
      <c r="F6" s="30"/>
      <c r="G6" s="27"/>
      <c r="H6" s="31"/>
      <c r="I6" s="31"/>
      <c r="J6" s="32"/>
      <c r="K6" s="30"/>
      <c r="L6" s="27"/>
      <c r="M6" s="31"/>
      <c r="N6" s="31"/>
      <c r="O6" s="27"/>
      <c r="P6" s="36" t="s">
        <v>13</v>
      </c>
      <c r="Q6" s="33">
        <f>+Q5*A5</f>
        <v>62891.744500000015</v>
      </c>
      <c r="R6" s="34">
        <f>+R5*A5</f>
        <v>84352.118950000004</v>
      </c>
    </row>
    <row r="7" spans="1:18" ht="18" thickBot="1" x14ac:dyDescent="0.35">
      <c r="A7" s="37"/>
      <c r="B7" s="38"/>
      <c r="C7" s="38"/>
      <c r="D7" s="39"/>
      <c r="E7" s="40"/>
      <c r="F7" s="41"/>
      <c r="G7" s="38"/>
      <c r="H7" s="42"/>
      <c r="I7" s="42"/>
      <c r="J7" s="40"/>
      <c r="K7" s="41"/>
      <c r="L7" s="38"/>
      <c r="M7" s="42"/>
      <c r="N7" s="42"/>
      <c r="O7" s="38"/>
      <c r="P7" s="42"/>
      <c r="Q7" s="68" t="s">
        <v>14</v>
      </c>
      <c r="R7" s="69">
        <f>+R6-Q6</f>
        <v>21460.374449999988</v>
      </c>
    </row>
    <row r="8" spans="1:18" s="2" customFormat="1" x14ac:dyDescent="0.3">
      <c r="A8" s="45"/>
      <c r="D8" s="3"/>
      <c r="H8" s="5"/>
      <c r="I8" s="5"/>
      <c r="M8" s="5"/>
      <c r="N8" s="46"/>
      <c r="O8" s="56">
        <f>+O5*A5</f>
        <v>2550</v>
      </c>
      <c r="P8" s="62"/>
      <c r="Q8" s="6"/>
      <c r="R8" s="47"/>
    </row>
    <row r="9" spans="1:18" x14ac:dyDescent="0.3">
      <c r="A9" s="48"/>
      <c r="L9" s="49"/>
      <c r="M9" s="50"/>
    </row>
    <row r="10" spans="1:18" x14ac:dyDescent="0.3">
      <c r="A10" s="48"/>
    </row>
    <row r="11" spans="1:18" ht="20.25" thickBot="1" x14ac:dyDescent="0.35">
      <c r="A11" s="1" t="str">
        <f>+A1</f>
        <v>Calendario Consejo Mexicano Vitivinícola</v>
      </c>
      <c r="F11" s="79" t="s">
        <v>33</v>
      </c>
      <c r="G11" s="80"/>
    </row>
    <row r="12" spans="1:18" x14ac:dyDescent="0.3">
      <c r="A12" s="7" t="s">
        <v>0</v>
      </c>
      <c r="B12" s="8" t="s">
        <v>1</v>
      </c>
      <c r="C12" s="8" t="s">
        <v>2</v>
      </c>
      <c r="D12" s="9" t="s">
        <v>3</v>
      </c>
      <c r="E12" s="10" t="s">
        <v>4</v>
      </c>
      <c r="F12" s="10" t="s">
        <v>5</v>
      </c>
      <c r="G12" s="8" t="s">
        <v>6</v>
      </c>
      <c r="H12" s="9" t="s">
        <v>7</v>
      </c>
      <c r="I12" s="9" t="s">
        <v>8</v>
      </c>
      <c r="J12" s="10" t="s">
        <v>4</v>
      </c>
      <c r="K12" s="10" t="s">
        <v>5</v>
      </c>
      <c r="L12" s="8" t="s">
        <v>6</v>
      </c>
      <c r="M12" s="9" t="s">
        <v>7</v>
      </c>
      <c r="N12" s="9" t="s">
        <v>8</v>
      </c>
      <c r="O12" s="8" t="str">
        <f>+O2</f>
        <v>Sobre de Celofán</v>
      </c>
      <c r="P12" s="9" t="str">
        <f>+O12</f>
        <v>Sobre de Celofán</v>
      </c>
      <c r="Q12" s="71" t="s">
        <v>9</v>
      </c>
      <c r="R12" s="72" t="s">
        <v>9</v>
      </c>
    </row>
    <row r="13" spans="1:18" ht="18" thickBot="1" x14ac:dyDescent="0.35">
      <c r="A13" s="12"/>
      <c r="B13" s="13"/>
      <c r="C13" s="13"/>
      <c r="D13" s="14"/>
      <c r="E13" s="15" t="str">
        <f>+E3</f>
        <v>Portada 300 gr</v>
      </c>
      <c r="F13" s="15"/>
      <c r="G13" s="13" t="s">
        <v>10</v>
      </c>
      <c r="H13" s="14" t="s">
        <v>11</v>
      </c>
      <c r="I13" s="14" t="s">
        <v>11</v>
      </c>
      <c r="J13" s="15" t="str">
        <f>+J3</f>
        <v>Interiores 200 gr</v>
      </c>
      <c r="K13" s="16"/>
      <c r="L13" s="13" t="s">
        <v>10</v>
      </c>
      <c r="M13" s="14" t="s">
        <v>11</v>
      </c>
      <c r="N13" s="14" t="s">
        <v>11</v>
      </c>
      <c r="O13" s="13" t="s">
        <v>10</v>
      </c>
      <c r="P13" s="14" t="s">
        <v>11</v>
      </c>
      <c r="Q13" s="73" t="s">
        <v>10</v>
      </c>
      <c r="R13" s="74" t="s">
        <v>11</v>
      </c>
    </row>
    <row r="14" spans="1:18" x14ac:dyDescent="0.3">
      <c r="A14" s="18"/>
      <c r="B14" s="19"/>
      <c r="C14" s="20"/>
      <c r="D14" s="21">
        <v>1.3</v>
      </c>
      <c r="E14" s="22" t="s">
        <v>12</v>
      </c>
      <c r="F14" s="23">
        <f>+F4</f>
        <v>4.5270400000000004</v>
      </c>
      <c r="G14" s="19"/>
      <c r="H14" s="24"/>
      <c r="I14" s="24"/>
      <c r="J14" s="22" t="s">
        <v>12</v>
      </c>
      <c r="K14" s="23">
        <f>+K4</f>
        <v>2.6315300000000001</v>
      </c>
      <c r="L14" s="19"/>
      <c r="M14" s="24"/>
      <c r="N14" s="24"/>
      <c r="O14" s="19"/>
      <c r="P14" s="21">
        <v>1.3</v>
      </c>
      <c r="Q14" s="75"/>
      <c r="R14" s="76"/>
    </row>
    <row r="15" spans="1:18" x14ac:dyDescent="0.3">
      <c r="A15" s="26">
        <f>+A5</f>
        <v>3000</v>
      </c>
      <c r="B15" s="27">
        <f>+B5</f>
        <v>11.366</v>
      </c>
      <c r="C15" s="27">
        <f>+A15*B15</f>
        <v>34098</v>
      </c>
      <c r="D15" s="28">
        <f>+B15*D14</f>
        <v>14.7758</v>
      </c>
      <c r="E15" s="29">
        <f>+E5</f>
        <v>1300</v>
      </c>
      <c r="F15" s="30">
        <f>+F14*E15</f>
        <v>5885.152000000001</v>
      </c>
      <c r="G15" s="27">
        <f>+F15/A15</f>
        <v>1.9617173333333338</v>
      </c>
      <c r="H15" s="31">
        <f>+F15*1.1</f>
        <v>6473.6672000000017</v>
      </c>
      <c r="I15" s="28">
        <f>+H15/A15</f>
        <v>2.1578890666666672</v>
      </c>
      <c r="J15" s="32">
        <f>+J5</f>
        <v>7250</v>
      </c>
      <c r="K15" s="30">
        <f>+K14*J15</f>
        <v>19078.592500000002</v>
      </c>
      <c r="L15" s="27">
        <f>+K15/A15</f>
        <v>6.3595308333333342</v>
      </c>
      <c r="M15" s="31">
        <f>+K15*1.1</f>
        <v>20986.451750000004</v>
      </c>
      <c r="N15" s="28">
        <f>+M15/A15</f>
        <v>6.995483916666668</v>
      </c>
      <c r="O15" s="27">
        <f>+O5</f>
        <v>0.85</v>
      </c>
      <c r="P15" s="28">
        <f>+O15*P14</f>
        <v>1.105</v>
      </c>
      <c r="Q15" s="77">
        <f>+B15+G15+L15+O15+F32</f>
        <v>20.963914833333337</v>
      </c>
      <c r="R15" s="78">
        <f>+D15+I15+N15+P15+K32</f>
        <v>25.674172983333335</v>
      </c>
    </row>
    <row r="16" spans="1:18" x14ac:dyDescent="0.3">
      <c r="A16" s="35"/>
      <c r="B16" s="27"/>
      <c r="C16" s="27"/>
      <c r="D16" s="28"/>
      <c r="E16" s="32"/>
      <c r="F16" s="30"/>
      <c r="G16" s="27"/>
      <c r="H16" s="31"/>
      <c r="I16" s="31"/>
      <c r="J16" s="32"/>
      <c r="K16" s="30"/>
      <c r="L16" s="27"/>
      <c r="M16" s="31"/>
      <c r="N16" s="31"/>
      <c r="O16" s="27"/>
      <c r="P16" s="36" t="s">
        <v>13</v>
      </c>
      <c r="Q16" s="77">
        <f>+Q15*A15</f>
        <v>62891.744500000015</v>
      </c>
      <c r="R16" s="78">
        <f>+R15*A15</f>
        <v>77022.518950000012</v>
      </c>
    </row>
    <row r="17" spans="1:18" ht="18" thickBot="1" x14ac:dyDescent="0.35">
      <c r="A17" s="37"/>
      <c r="B17" s="38"/>
      <c r="C17" s="38"/>
      <c r="D17" s="39"/>
      <c r="E17" s="40"/>
      <c r="F17" s="41"/>
      <c r="G17" s="38"/>
      <c r="H17" s="42"/>
      <c r="I17" s="42"/>
      <c r="J17" s="40"/>
      <c r="K17" s="41"/>
      <c r="L17" s="38"/>
      <c r="M17" s="42"/>
      <c r="N17" s="42"/>
      <c r="O17" s="38"/>
      <c r="P17" s="42"/>
      <c r="Q17" s="43" t="s">
        <v>14</v>
      </c>
      <c r="R17" s="44">
        <f>+R16-Q16</f>
        <v>14130.774449999997</v>
      </c>
    </row>
    <row r="18" spans="1:18" s="2" customFormat="1" x14ac:dyDescent="0.3">
      <c r="A18" s="45"/>
      <c r="D18" s="3"/>
      <c r="H18" s="5"/>
      <c r="I18" s="5"/>
      <c r="M18" s="5"/>
      <c r="N18" s="5"/>
      <c r="P18" s="5"/>
      <c r="Q18" s="51"/>
      <c r="R18" s="52"/>
    </row>
    <row r="20" spans="1:18" ht="20.25" x14ac:dyDescent="0.3">
      <c r="C20" s="54"/>
    </row>
    <row r="21" spans="1:18" ht="20.25" thickBot="1" x14ac:dyDescent="0.35">
      <c r="A21" s="1" t="str">
        <f>+A11</f>
        <v>Calendario Consejo Mexicano Vitivinícola</v>
      </c>
      <c r="B21"/>
      <c r="C21"/>
      <c r="D21"/>
      <c r="E21"/>
    </row>
    <row r="22" spans="1:18" x14ac:dyDescent="0.3">
      <c r="A22" s="7" t="s">
        <v>0</v>
      </c>
      <c r="B22" s="8" t="s">
        <v>1</v>
      </c>
      <c r="C22" s="8" t="s">
        <v>2</v>
      </c>
      <c r="D22" s="9" t="s">
        <v>3</v>
      </c>
      <c r="E22" s="10" t="s">
        <v>4</v>
      </c>
      <c r="F22" s="10" t="s">
        <v>5</v>
      </c>
      <c r="G22" s="8" t="s">
        <v>6</v>
      </c>
      <c r="H22" s="9" t="s">
        <v>7</v>
      </c>
      <c r="I22" s="9" t="s">
        <v>8</v>
      </c>
      <c r="J22" s="10" t="s">
        <v>4</v>
      </c>
      <c r="K22" s="10" t="s">
        <v>5</v>
      </c>
      <c r="L22" s="8" t="s">
        <v>6</v>
      </c>
      <c r="M22" s="9" t="s">
        <v>7</v>
      </c>
      <c r="N22" s="9" t="s">
        <v>8</v>
      </c>
      <c r="O22" s="8" t="s">
        <v>30</v>
      </c>
      <c r="P22" s="9" t="str">
        <f>+O22</f>
        <v>Sobre de Celofán</v>
      </c>
      <c r="Q22" s="8" t="s">
        <v>9</v>
      </c>
      <c r="R22" s="11" t="s">
        <v>9</v>
      </c>
    </row>
    <row r="23" spans="1:18" ht="18" thickBot="1" x14ac:dyDescent="0.35">
      <c r="A23" s="12"/>
      <c r="B23" s="13"/>
      <c r="C23" s="13"/>
      <c r="D23" s="14"/>
      <c r="E23" s="15" t="str">
        <f>+E13</f>
        <v>Portada 300 gr</v>
      </c>
      <c r="F23" s="15"/>
      <c r="G23" s="13" t="s">
        <v>10</v>
      </c>
      <c r="H23" s="14" t="s">
        <v>11</v>
      </c>
      <c r="I23" s="14" t="s">
        <v>11</v>
      </c>
      <c r="J23" s="15" t="str">
        <f>+J13</f>
        <v>Interiores 200 gr</v>
      </c>
      <c r="K23" s="16"/>
      <c r="L23" s="13" t="s">
        <v>10</v>
      </c>
      <c r="M23" s="14" t="s">
        <v>11</v>
      </c>
      <c r="N23" s="14" t="s">
        <v>11</v>
      </c>
      <c r="O23" s="13" t="s">
        <v>10</v>
      </c>
      <c r="P23" s="14" t="s">
        <v>11</v>
      </c>
      <c r="Q23" s="13" t="s">
        <v>10</v>
      </c>
      <c r="R23" s="17" t="s">
        <v>11</v>
      </c>
    </row>
    <row r="24" spans="1:18" x14ac:dyDescent="0.3">
      <c r="A24" s="18"/>
      <c r="B24" s="19"/>
      <c r="C24" s="20"/>
      <c r="D24" s="21">
        <v>1.2</v>
      </c>
      <c r="E24" s="22" t="s">
        <v>12</v>
      </c>
      <c r="F24" s="23">
        <f>+F4</f>
        <v>4.5270400000000004</v>
      </c>
      <c r="G24" s="19"/>
      <c r="H24" s="24"/>
      <c r="I24" s="24"/>
      <c r="J24" s="22" t="s">
        <v>12</v>
      </c>
      <c r="K24" s="23">
        <f>+K14</f>
        <v>2.6315300000000001</v>
      </c>
      <c r="L24" s="19"/>
      <c r="M24" s="24"/>
      <c r="N24" s="24"/>
      <c r="O24" s="19"/>
      <c r="P24" s="21">
        <v>1.2</v>
      </c>
      <c r="Q24" s="19"/>
      <c r="R24" s="25"/>
    </row>
    <row r="25" spans="1:18" x14ac:dyDescent="0.3">
      <c r="A25" s="26">
        <f>+A5</f>
        <v>3000</v>
      </c>
      <c r="B25" s="27">
        <f>+B5</f>
        <v>11.366</v>
      </c>
      <c r="C25" s="27">
        <f>+A25*B25</f>
        <v>34098</v>
      </c>
      <c r="D25" s="28">
        <f>+B25*D24</f>
        <v>13.639199999999999</v>
      </c>
      <c r="E25" s="29">
        <f>+E5</f>
        <v>1300</v>
      </c>
      <c r="F25" s="30">
        <f>+F24*E25</f>
        <v>5885.152000000001</v>
      </c>
      <c r="G25" s="27">
        <f>+F25/A25</f>
        <v>1.9617173333333338</v>
      </c>
      <c r="H25" s="31">
        <f>+F25*1.1</f>
        <v>6473.6672000000017</v>
      </c>
      <c r="I25" s="28">
        <f>+H25/A25</f>
        <v>2.1578890666666672</v>
      </c>
      <c r="J25" s="32">
        <f>+J5</f>
        <v>7250</v>
      </c>
      <c r="K25" s="30">
        <f>+K24*J25</f>
        <v>19078.592500000002</v>
      </c>
      <c r="L25" s="27">
        <f>+K25/A25</f>
        <v>6.3595308333333342</v>
      </c>
      <c r="M25" s="31">
        <f>+K25*1.1</f>
        <v>20986.451750000004</v>
      </c>
      <c r="N25" s="28">
        <f>+M25/A25</f>
        <v>6.995483916666668</v>
      </c>
      <c r="O25" s="27">
        <f>+O15</f>
        <v>0.85</v>
      </c>
      <c r="P25" s="28">
        <f>+O25*P24</f>
        <v>1.02</v>
      </c>
      <c r="Q25" s="33">
        <f>+B25+G25+L25+O25+F32</f>
        <v>20.963914833333337</v>
      </c>
      <c r="R25" s="34">
        <f>+D25+I25+N25+P25+K32</f>
        <v>24.452572983333337</v>
      </c>
    </row>
    <row r="26" spans="1:18" x14ac:dyDescent="0.3">
      <c r="A26" s="35"/>
      <c r="B26" s="27"/>
      <c r="C26" s="27"/>
      <c r="D26" s="28"/>
      <c r="E26" s="32"/>
      <c r="F26" s="30"/>
      <c r="G26" s="27"/>
      <c r="H26" s="31"/>
      <c r="I26" s="31"/>
      <c r="J26" s="32"/>
      <c r="K26" s="30"/>
      <c r="L26" s="27"/>
      <c r="M26" s="31"/>
      <c r="N26" s="31"/>
      <c r="O26" s="27"/>
      <c r="P26" s="36" t="s">
        <v>13</v>
      </c>
      <c r="Q26" s="33">
        <f>+Q25*A25</f>
        <v>62891.744500000015</v>
      </c>
      <c r="R26" s="34">
        <f>+R25*A25</f>
        <v>73357.718950000009</v>
      </c>
    </row>
    <row r="27" spans="1:18" ht="18" thickBot="1" x14ac:dyDescent="0.35">
      <c r="A27" s="37"/>
      <c r="B27" s="38"/>
      <c r="C27" s="38"/>
      <c r="D27" s="39"/>
      <c r="E27" s="40"/>
      <c r="F27" s="41"/>
      <c r="G27" s="38"/>
      <c r="H27" s="42"/>
      <c r="I27" s="42"/>
      <c r="J27" s="40"/>
      <c r="K27" s="41"/>
      <c r="L27" s="38"/>
      <c r="M27" s="42"/>
      <c r="N27" s="42"/>
      <c r="O27" s="38"/>
      <c r="P27" s="70"/>
      <c r="Q27" s="68" t="s">
        <v>14</v>
      </c>
      <c r="R27" s="69">
        <f>+R26-Q26</f>
        <v>10465.974449999994</v>
      </c>
    </row>
    <row r="28" spans="1:18" s="2" customFormat="1" x14ac:dyDescent="0.3">
      <c r="A28" s="45"/>
      <c r="D28" s="3"/>
      <c r="H28" s="5"/>
      <c r="I28" s="5"/>
      <c r="M28" s="5"/>
      <c r="N28" s="5"/>
      <c r="P28" s="5"/>
      <c r="Q28" s="6"/>
      <c r="R28" s="3"/>
    </row>
    <row r="29" spans="1:18" x14ac:dyDescent="0.3">
      <c r="A29" s="55" t="s">
        <v>15</v>
      </c>
      <c r="R29" s="67">
        <f>+(R26/100)*2.5</f>
        <v>1833.9429737500004</v>
      </c>
    </row>
    <row r="30" spans="1:18" x14ac:dyDescent="0.3">
      <c r="A30" s="63" t="s">
        <v>16</v>
      </c>
      <c r="B30" s="64" t="s">
        <v>31</v>
      </c>
      <c r="C30" s="64"/>
      <c r="D30" s="64">
        <v>100</v>
      </c>
      <c r="E30" s="64" t="s">
        <v>28</v>
      </c>
      <c r="F30" s="64"/>
      <c r="G30" s="63">
        <f>+A5/D30</f>
        <v>30</v>
      </c>
      <c r="H30" s="65">
        <f>+G30*16</f>
        <v>480</v>
      </c>
      <c r="I30" s="64"/>
      <c r="J30" s="5"/>
    </row>
    <row r="31" spans="1:18" x14ac:dyDescent="0.3">
      <c r="A31" s="63" t="s">
        <v>17</v>
      </c>
      <c r="B31" s="64"/>
      <c r="C31" s="64"/>
      <c r="D31" s="64">
        <v>1</v>
      </c>
      <c r="E31" s="64" t="s">
        <v>29</v>
      </c>
      <c r="F31" s="64"/>
      <c r="G31" s="64"/>
      <c r="H31" s="65">
        <v>800</v>
      </c>
      <c r="I31" s="64"/>
      <c r="J31" s="5"/>
    </row>
    <row r="32" spans="1:18" x14ac:dyDescent="0.3">
      <c r="E32" s="3"/>
      <c r="F32" s="57">
        <f>+H32/A5</f>
        <v>0.42666666666666669</v>
      </c>
      <c r="G32" s="51" t="s">
        <v>18</v>
      </c>
      <c r="H32" s="57">
        <f>SUM(H30:H31)</f>
        <v>1280</v>
      </c>
      <c r="I32" s="58" t="s">
        <v>19</v>
      </c>
      <c r="J32" s="47">
        <f>+H32*D4</f>
        <v>1920</v>
      </c>
      <c r="K32" s="66">
        <f>+J32/A5</f>
        <v>0.64</v>
      </c>
    </row>
    <row r="33" spans="1:11" x14ac:dyDescent="0.3">
      <c r="E33" s="3"/>
      <c r="G33" s="4"/>
      <c r="H33" s="2"/>
      <c r="J33" s="5"/>
    </row>
    <row r="35" spans="1:11" x14ac:dyDescent="0.3">
      <c r="A35" s="55" t="s">
        <v>21</v>
      </c>
      <c r="F35" s="59">
        <f>+((J35/1000)*0.47)</f>
        <v>4.5270400000000004</v>
      </c>
      <c r="G35" s="46" t="s">
        <v>23</v>
      </c>
      <c r="J35" s="60">
        <v>9632.0000000000018</v>
      </c>
      <c r="K35" s="4" t="s">
        <v>20</v>
      </c>
    </row>
    <row r="36" spans="1:11" x14ac:dyDescent="0.3">
      <c r="F36" s="59">
        <f>+((J36/1000)*0.47)</f>
        <v>2.6315300000000001</v>
      </c>
      <c r="G36" s="46" t="s">
        <v>24</v>
      </c>
      <c r="J36" s="60">
        <v>5599.0000000000009</v>
      </c>
      <c r="K36" s="4" t="s">
        <v>20</v>
      </c>
    </row>
  </sheetData>
  <pageMargins left="0.70866141732283472" right="0.70866141732283472" top="0.74803149606299213" bottom="0.74803149606299213" header="0.31496062992125984" footer="0.31496062992125984"/>
  <pageSetup paperSize="9" scale="4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6"/>
  <sheetViews>
    <sheetView topLeftCell="A9" zoomScale="70" zoomScaleNormal="70" workbookViewId="0">
      <selection activeCell="A16" sqref="A16"/>
    </sheetView>
  </sheetViews>
  <sheetFormatPr baseColWidth="10" defaultRowHeight="17.25" x14ac:dyDescent="0.3"/>
  <cols>
    <col min="1" max="1" width="10.140625" style="53" customWidth="1"/>
    <col min="2" max="2" width="11.5703125" style="2" customWidth="1"/>
    <col min="3" max="3" width="15.5703125" style="2" customWidth="1"/>
    <col min="4" max="4" width="16.28515625" style="3" customWidth="1"/>
    <col min="5" max="5" width="11.42578125" style="4"/>
    <col min="6" max="6" width="17.140625" style="4" customWidth="1"/>
    <col min="7" max="7" width="16.140625" style="2" customWidth="1"/>
    <col min="8" max="8" width="13.7109375" style="5" customWidth="1"/>
    <col min="9" max="9" width="14.85546875" style="5" customWidth="1"/>
    <col min="10" max="10" width="15" style="4" customWidth="1"/>
    <col min="11" max="11" width="15.28515625" style="4" customWidth="1"/>
    <col min="12" max="12" width="17.140625" style="2" customWidth="1"/>
    <col min="13" max="13" width="13.7109375" style="5" customWidth="1"/>
    <col min="14" max="14" width="14.85546875" style="5" customWidth="1"/>
    <col min="15" max="15" width="21" style="2" customWidth="1"/>
    <col min="16" max="16" width="21" style="5" customWidth="1"/>
    <col min="17" max="17" width="13" style="6" customWidth="1"/>
    <col min="18" max="18" width="14.85546875" style="3" customWidth="1"/>
    <col min="19" max="16384" width="11.42578125" style="4"/>
  </cols>
  <sheetData>
    <row r="1" spans="1:18" ht="20.25" thickBot="1" x14ac:dyDescent="0.35">
      <c r="A1" s="1" t="s">
        <v>32</v>
      </c>
    </row>
    <row r="2" spans="1:18" ht="45" customHeight="1" x14ac:dyDescent="0.3">
      <c r="A2" s="7" t="s">
        <v>0</v>
      </c>
      <c r="B2" s="8" t="s">
        <v>1</v>
      </c>
      <c r="C2" s="8" t="s">
        <v>2</v>
      </c>
      <c r="D2" s="9" t="s">
        <v>3</v>
      </c>
      <c r="E2" s="10" t="s">
        <v>4</v>
      </c>
      <c r="F2" s="10" t="s">
        <v>5</v>
      </c>
      <c r="G2" s="8" t="s">
        <v>6</v>
      </c>
      <c r="H2" s="9" t="s">
        <v>7</v>
      </c>
      <c r="I2" s="9" t="s">
        <v>8</v>
      </c>
      <c r="J2" s="10" t="s">
        <v>4</v>
      </c>
      <c r="K2" s="10" t="s">
        <v>5</v>
      </c>
      <c r="L2" s="8" t="s">
        <v>6</v>
      </c>
      <c r="M2" s="9" t="s">
        <v>7</v>
      </c>
      <c r="N2" s="9" t="s">
        <v>8</v>
      </c>
      <c r="O2" s="8" t="s">
        <v>30</v>
      </c>
      <c r="P2" s="61" t="str">
        <f>+O2</f>
        <v>Sobre de Celofán</v>
      </c>
      <c r="Q2" s="8" t="s">
        <v>9</v>
      </c>
      <c r="R2" s="11" t="s">
        <v>9</v>
      </c>
    </row>
    <row r="3" spans="1:18" ht="30" customHeight="1" thickBot="1" x14ac:dyDescent="0.35">
      <c r="A3" s="12"/>
      <c r="B3" s="13"/>
      <c r="C3" s="13"/>
      <c r="D3" s="14"/>
      <c r="E3" s="15" t="s">
        <v>25</v>
      </c>
      <c r="F3" s="15"/>
      <c r="G3" s="13" t="s">
        <v>10</v>
      </c>
      <c r="H3" s="14" t="s">
        <v>11</v>
      </c>
      <c r="I3" s="14" t="s">
        <v>11</v>
      </c>
      <c r="J3" s="15" t="s">
        <v>26</v>
      </c>
      <c r="K3" s="16"/>
      <c r="L3" s="13" t="s">
        <v>10</v>
      </c>
      <c r="M3" s="14" t="s">
        <v>11</v>
      </c>
      <c r="N3" s="14" t="s">
        <v>11</v>
      </c>
      <c r="O3" s="13" t="s">
        <v>10</v>
      </c>
      <c r="P3" s="14" t="s">
        <v>11</v>
      </c>
      <c r="Q3" s="13" t="s">
        <v>10</v>
      </c>
      <c r="R3" s="17" t="s">
        <v>11</v>
      </c>
    </row>
    <row r="4" spans="1:18" x14ac:dyDescent="0.3">
      <c r="A4" s="18"/>
      <c r="B4" s="19"/>
      <c r="C4" s="20"/>
      <c r="D4" s="21">
        <v>1.5</v>
      </c>
      <c r="E4" s="22" t="s">
        <v>22</v>
      </c>
      <c r="F4" s="23">
        <f>+F35</f>
        <v>4.5270400000000004</v>
      </c>
      <c r="G4" s="19"/>
      <c r="H4" s="24"/>
      <c r="I4" s="24"/>
      <c r="J4" s="22" t="s">
        <v>27</v>
      </c>
      <c r="K4" s="23">
        <f>+F36</f>
        <v>2.6315300000000001</v>
      </c>
      <c r="L4" s="19"/>
      <c r="M4" s="24"/>
      <c r="N4" s="24"/>
      <c r="O4" s="19"/>
      <c r="P4" s="21">
        <v>1.5</v>
      </c>
      <c r="Q4" s="19"/>
      <c r="R4" s="25"/>
    </row>
    <row r="5" spans="1:18" x14ac:dyDescent="0.3">
      <c r="A5" s="26">
        <v>5000</v>
      </c>
      <c r="B5" s="27">
        <v>8.0350000000000001</v>
      </c>
      <c r="C5" s="27">
        <f>+A5*B5</f>
        <v>40175</v>
      </c>
      <c r="D5" s="28">
        <f>+B5*D4</f>
        <v>12.0525</v>
      </c>
      <c r="E5" s="29">
        <f>1920+200</f>
        <v>2120</v>
      </c>
      <c r="F5" s="30">
        <f>+F4*E5</f>
        <v>9597.3248000000003</v>
      </c>
      <c r="G5" s="27">
        <f>+F5/A5</f>
        <v>1.91946496</v>
      </c>
      <c r="H5" s="31">
        <f>+F5*1.1</f>
        <v>10557.057280000001</v>
      </c>
      <c r="I5" s="28">
        <f>+H5/A5</f>
        <v>2.1114114560000004</v>
      </c>
      <c r="J5" s="32">
        <f>11320+300</f>
        <v>11620</v>
      </c>
      <c r="K5" s="30">
        <f>+K4*J5</f>
        <v>30578.3786</v>
      </c>
      <c r="L5" s="27">
        <f>+K5/A5</f>
        <v>6.1156757199999996</v>
      </c>
      <c r="M5" s="31">
        <f>+K5*1.1</f>
        <v>33636.216460000003</v>
      </c>
      <c r="N5" s="28">
        <f>+M5/A5</f>
        <v>6.7272432920000007</v>
      </c>
      <c r="O5" s="27">
        <v>0.85</v>
      </c>
      <c r="P5" s="28">
        <f>+O5*P4</f>
        <v>1.2749999999999999</v>
      </c>
      <c r="Q5" s="33">
        <f>+B5+G5+L5+O5+F32</f>
        <v>17.320140679999998</v>
      </c>
      <c r="R5" s="34">
        <f>+D5+I5+N5+P5+K32</f>
        <v>22.766154748000002</v>
      </c>
    </row>
    <row r="6" spans="1:18" x14ac:dyDescent="0.3">
      <c r="A6" s="35"/>
      <c r="B6" s="27"/>
      <c r="C6" s="27"/>
      <c r="D6" s="28"/>
      <c r="E6" s="32"/>
      <c r="F6" s="30"/>
      <c r="G6" s="27"/>
      <c r="H6" s="31"/>
      <c r="I6" s="31"/>
      <c r="J6" s="32"/>
      <c r="K6" s="30"/>
      <c r="L6" s="27"/>
      <c r="M6" s="31"/>
      <c r="N6" s="31"/>
      <c r="O6" s="27"/>
      <c r="P6" s="36" t="s">
        <v>13</v>
      </c>
      <c r="Q6" s="33">
        <f>+Q5*A5</f>
        <v>86600.703399999984</v>
      </c>
      <c r="R6" s="34">
        <f>+R5*A5</f>
        <v>113830.77374</v>
      </c>
    </row>
    <row r="7" spans="1:18" ht="18" thickBot="1" x14ac:dyDescent="0.35">
      <c r="A7" s="37"/>
      <c r="B7" s="38"/>
      <c r="C7" s="38"/>
      <c r="D7" s="39"/>
      <c r="E7" s="40"/>
      <c r="F7" s="41"/>
      <c r="G7" s="38"/>
      <c r="H7" s="42"/>
      <c r="I7" s="42"/>
      <c r="J7" s="40"/>
      <c r="K7" s="41"/>
      <c r="L7" s="38"/>
      <c r="M7" s="42"/>
      <c r="N7" s="42"/>
      <c r="O7" s="38"/>
      <c r="P7" s="42"/>
      <c r="Q7" s="43" t="s">
        <v>14</v>
      </c>
      <c r="R7" s="44">
        <f>+R6-Q6</f>
        <v>27230.07034000002</v>
      </c>
    </row>
    <row r="8" spans="1:18" s="2" customFormat="1" x14ac:dyDescent="0.3">
      <c r="A8" s="45"/>
      <c r="D8" s="3"/>
      <c r="H8" s="5"/>
      <c r="I8" s="5"/>
      <c r="M8" s="5"/>
      <c r="N8" s="46"/>
      <c r="O8" s="56">
        <f>+O5*A5</f>
        <v>4250</v>
      </c>
      <c r="P8" s="62"/>
      <c r="Q8" s="6"/>
      <c r="R8" s="47"/>
    </row>
    <row r="9" spans="1:18" x14ac:dyDescent="0.3">
      <c r="A9" s="48"/>
      <c r="L9" s="49"/>
      <c r="M9" s="50"/>
    </row>
    <row r="10" spans="1:18" x14ac:dyDescent="0.3">
      <c r="A10" s="48"/>
    </row>
    <row r="11" spans="1:18" ht="20.25" thickBot="1" x14ac:dyDescent="0.35">
      <c r="A11" s="1" t="str">
        <f>+A1</f>
        <v>Calendario Consejo Mexicano Vitivinícola</v>
      </c>
    </row>
    <row r="12" spans="1:18" x14ac:dyDescent="0.3">
      <c r="A12" s="7" t="s">
        <v>0</v>
      </c>
      <c r="B12" s="8" t="s">
        <v>1</v>
      </c>
      <c r="C12" s="8" t="s">
        <v>2</v>
      </c>
      <c r="D12" s="9" t="s">
        <v>3</v>
      </c>
      <c r="E12" s="10" t="s">
        <v>4</v>
      </c>
      <c r="F12" s="10" t="s">
        <v>5</v>
      </c>
      <c r="G12" s="8" t="s">
        <v>6</v>
      </c>
      <c r="H12" s="9" t="s">
        <v>7</v>
      </c>
      <c r="I12" s="9" t="s">
        <v>8</v>
      </c>
      <c r="J12" s="10" t="s">
        <v>4</v>
      </c>
      <c r="K12" s="10" t="s">
        <v>5</v>
      </c>
      <c r="L12" s="8" t="s">
        <v>6</v>
      </c>
      <c r="M12" s="9" t="s">
        <v>7</v>
      </c>
      <c r="N12" s="9" t="s">
        <v>8</v>
      </c>
      <c r="O12" s="8" t="str">
        <f>+O2</f>
        <v>Sobre de Celofán</v>
      </c>
      <c r="P12" s="9" t="str">
        <f>+O12</f>
        <v>Sobre de Celofán</v>
      </c>
      <c r="Q12" s="8" t="s">
        <v>9</v>
      </c>
      <c r="R12" s="11" t="s">
        <v>9</v>
      </c>
    </row>
    <row r="13" spans="1:18" ht="18" thickBot="1" x14ac:dyDescent="0.35">
      <c r="A13" s="12"/>
      <c r="B13" s="13"/>
      <c r="C13" s="13"/>
      <c r="D13" s="14"/>
      <c r="E13" s="15" t="str">
        <f>+E3</f>
        <v>Portada 300 gr</v>
      </c>
      <c r="F13" s="15"/>
      <c r="G13" s="13" t="s">
        <v>10</v>
      </c>
      <c r="H13" s="14" t="s">
        <v>11</v>
      </c>
      <c r="I13" s="14" t="s">
        <v>11</v>
      </c>
      <c r="J13" s="15" t="str">
        <f>+J3</f>
        <v>Interiores 200 gr</v>
      </c>
      <c r="K13" s="16"/>
      <c r="L13" s="13" t="s">
        <v>10</v>
      </c>
      <c r="M13" s="14" t="s">
        <v>11</v>
      </c>
      <c r="N13" s="14" t="s">
        <v>11</v>
      </c>
      <c r="O13" s="13" t="s">
        <v>10</v>
      </c>
      <c r="P13" s="14" t="s">
        <v>11</v>
      </c>
      <c r="Q13" s="13" t="s">
        <v>10</v>
      </c>
      <c r="R13" s="17" t="s">
        <v>11</v>
      </c>
    </row>
    <row r="14" spans="1:18" x14ac:dyDescent="0.3">
      <c r="A14" s="18"/>
      <c r="B14" s="19"/>
      <c r="C14" s="20"/>
      <c r="D14" s="21">
        <v>1.3</v>
      </c>
      <c r="E14" s="22" t="s">
        <v>12</v>
      </c>
      <c r="F14" s="23">
        <f>+F4</f>
        <v>4.5270400000000004</v>
      </c>
      <c r="G14" s="19"/>
      <c r="H14" s="24"/>
      <c r="I14" s="24"/>
      <c r="J14" s="22" t="s">
        <v>12</v>
      </c>
      <c r="K14" s="23">
        <f>+K4</f>
        <v>2.6315300000000001</v>
      </c>
      <c r="L14" s="19"/>
      <c r="M14" s="24"/>
      <c r="N14" s="24"/>
      <c r="O14" s="19"/>
      <c r="P14" s="21">
        <v>1.3</v>
      </c>
      <c r="Q14" s="19"/>
      <c r="R14" s="25"/>
    </row>
    <row r="15" spans="1:18" x14ac:dyDescent="0.3">
      <c r="A15" s="26">
        <f>+A5</f>
        <v>5000</v>
      </c>
      <c r="B15" s="27">
        <f>+B5</f>
        <v>8.0350000000000001</v>
      </c>
      <c r="C15" s="27">
        <f>+A15*B15</f>
        <v>40175</v>
      </c>
      <c r="D15" s="28">
        <f>+B15*D14</f>
        <v>10.445500000000001</v>
      </c>
      <c r="E15" s="29">
        <f>+E5</f>
        <v>2120</v>
      </c>
      <c r="F15" s="30">
        <f>+F14*E15</f>
        <v>9597.3248000000003</v>
      </c>
      <c r="G15" s="27">
        <f>+F15/A15</f>
        <v>1.91946496</v>
      </c>
      <c r="H15" s="31">
        <f>+F15*1.1</f>
        <v>10557.057280000001</v>
      </c>
      <c r="I15" s="28">
        <f>+H15/A15</f>
        <v>2.1114114560000004</v>
      </c>
      <c r="J15" s="32">
        <f>+J5</f>
        <v>11620</v>
      </c>
      <c r="K15" s="30">
        <f>+K14*J15</f>
        <v>30578.3786</v>
      </c>
      <c r="L15" s="27">
        <f>+K15/A15</f>
        <v>6.1156757199999996</v>
      </c>
      <c r="M15" s="31">
        <f>+K15*1.1</f>
        <v>33636.216460000003</v>
      </c>
      <c r="N15" s="28">
        <f>+M15/A15</f>
        <v>6.7272432920000007</v>
      </c>
      <c r="O15" s="27">
        <f>+O5</f>
        <v>0.85</v>
      </c>
      <c r="P15" s="28">
        <f>+O15*P14</f>
        <v>1.105</v>
      </c>
      <c r="Q15" s="33">
        <f>+B15+G15+L15+O15+F32</f>
        <v>17.320140679999998</v>
      </c>
      <c r="R15" s="34">
        <f>+D15+I15+N15+P15+K32</f>
        <v>20.989154748000004</v>
      </c>
    </row>
    <row r="16" spans="1:18" x14ac:dyDescent="0.3">
      <c r="A16" s="35"/>
      <c r="B16" s="27"/>
      <c r="C16" s="27"/>
      <c r="D16" s="28"/>
      <c r="E16" s="32"/>
      <c r="F16" s="30"/>
      <c r="G16" s="27"/>
      <c r="H16" s="31"/>
      <c r="I16" s="31"/>
      <c r="J16" s="32"/>
      <c r="K16" s="30"/>
      <c r="L16" s="27"/>
      <c r="M16" s="31"/>
      <c r="N16" s="31"/>
      <c r="O16" s="27"/>
      <c r="P16" s="36" t="s">
        <v>13</v>
      </c>
      <c r="Q16" s="33">
        <f>+Q15*A15</f>
        <v>86600.703399999984</v>
      </c>
      <c r="R16" s="34">
        <f>+R15*A15</f>
        <v>104945.77374000002</v>
      </c>
    </row>
    <row r="17" spans="1:18" ht="18" thickBot="1" x14ac:dyDescent="0.35">
      <c r="A17" s="37"/>
      <c r="B17" s="38"/>
      <c r="C17" s="38"/>
      <c r="D17" s="39"/>
      <c r="E17" s="40"/>
      <c r="F17" s="41"/>
      <c r="G17" s="38"/>
      <c r="H17" s="42"/>
      <c r="I17" s="42"/>
      <c r="J17" s="40"/>
      <c r="K17" s="41"/>
      <c r="L17" s="38"/>
      <c r="M17" s="42"/>
      <c r="N17" s="42"/>
      <c r="O17" s="38"/>
      <c r="P17" s="42"/>
      <c r="Q17" s="43" t="s">
        <v>14</v>
      </c>
      <c r="R17" s="44">
        <f>+R16-Q16</f>
        <v>18345.070340000035</v>
      </c>
    </row>
    <row r="18" spans="1:18" s="2" customFormat="1" x14ac:dyDescent="0.3">
      <c r="A18" s="45"/>
      <c r="D18" s="3"/>
      <c r="H18" s="5"/>
      <c r="I18" s="5"/>
      <c r="M18" s="5"/>
      <c r="N18" s="5"/>
      <c r="P18" s="5"/>
      <c r="Q18" s="51"/>
      <c r="R18" s="52"/>
    </row>
    <row r="20" spans="1:18" ht="20.25" x14ac:dyDescent="0.3">
      <c r="C20" s="54"/>
    </row>
    <row r="21" spans="1:18" ht="20.25" thickBot="1" x14ac:dyDescent="0.35">
      <c r="A21" s="1" t="str">
        <f>+A11</f>
        <v>Calendario Consejo Mexicano Vitivinícola</v>
      </c>
      <c r="B21"/>
      <c r="C21"/>
      <c r="D21"/>
      <c r="E21"/>
    </row>
    <row r="22" spans="1:18" x14ac:dyDescent="0.3">
      <c r="A22" s="7" t="s">
        <v>0</v>
      </c>
      <c r="B22" s="8" t="s">
        <v>1</v>
      </c>
      <c r="C22" s="8" t="s">
        <v>2</v>
      </c>
      <c r="D22" s="9" t="s">
        <v>3</v>
      </c>
      <c r="E22" s="10" t="s">
        <v>4</v>
      </c>
      <c r="F22" s="10" t="s">
        <v>5</v>
      </c>
      <c r="G22" s="8" t="s">
        <v>6</v>
      </c>
      <c r="H22" s="9" t="s">
        <v>7</v>
      </c>
      <c r="I22" s="9" t="s">
        <v>8</v>
      </c>
      <c r="J22" s="10" t="s">
        <v>4</v>
      </c>
      <c r="K22" s="10" t="s">
        <v>5</v>
      </c>
      <c r="L22" s="8" t="s">
        <v>6</v>
      </c>
      <c r="M22" s="9" t="s">
        <v>7</v>
      </c>
      <c r="N22" s="9" t="s">
        <v>8</v>
      </c>
      <c r="O22" s="8" t="s">
        <v>30</v>
      </c>
      <c r="P22" s="9" t="str">
        <f>+O22</f>
        <v>Sobre de Celofán</v>
      </c>
      <c r="Q22" s="8" t="s">
        <v>9</v>
      </c>
      <c r="R22" s="11" t="s">
        <v>9</v>
      </c>
    </row>
    <row r="23" spans="1:18" ht="18" thickBot="1" x14ac:dyDescent="0.35">
      <c r="A23" s="12"/>
      <c r="B23" s="13"/>
      <c r="C23" s="13"/>
      <c r="D23" s="14"/>
      <c r="E23" s="15" t="str">
        <f>+E3</f>
        <v>Portada 300 gr</v>
      </c>
      <c r="F23" s="15"/>
      <c r="G23" s="13" t="s">
        <v>10</v>
      </c>
      <c r="H23" s="14" t="s">
        <v>11</v>
      </c>
      <c r="I23" s="14" t="s">
        <v>11</v>
      </c>
      <c r="J23" s="15" t="str">
        <f>+J13</f>
        <v>Interiores 200 gr</v>
      </c>
      <c r="K23" s="16"/>
      <c r="L23" s="13" t="s">
        <v>10</v>
      </c>
      <c r="M23" s="14" t="s">
        <v>11</v>
      </c>
      <c r="N23" s="14" t="s">
        <v>11</v>
      </c>
      <c r="O23" s="13" t="s">
        <v>10</v>
      </c>
      <c r="P23" s="14" t="s">
        <v>11</v>
      </c>
      <c r="Q23" s="13" t="s">
        <v>10</v>
      </c>
      <c r="R23" s="17" t="s">
        <v>11</v>
      </c>
    </row>
    <row r="24" spans="1:18" x14ac:dyDescent="0.3">
      <c r="A24" s="18"/>
      <c r="B24" s="19"/>
      <c r="C24" s="20"/>
      <c r="D24" s="21">
        <v>1.2</v>
      </c>
      <c r="E24" s="22" t="s">
        <v>12</v>
      </c>
      <c r="F24" s="23">
        <f>+F4</f>
        <v>4.5270400000000004</v>
      </c>
      <c r="G24" s="19"/>
      <c r="H24" s="24"/>
      <c r="I24" s="24"/>
      <c r="J24" s="22" t="s">
        <v>12</v>
      </c>
      <c r="K24" s="23">
        <f>+K14</f>
        <v>2.6315300000000001</v>
      </c>
      <c r="L24" s="19"/>
      <c r="M24" s="24"/>
      <c r="N24" s="24"/>
      <c r="O24" s="19"/>
      <c r="P24" s="21">
        <v>1.2</v>
      </c>
      <c r="Q24" s="19"/>
      <c r="R24" s="25"/>
    </row>
    <row r="25" spans="1:18" x14ac:dyDescent="0.3">
      <c r="A25" s="26">
        <f>+A5</f>
        <v>5000</v>
      </c>
      <c r="B25" s="27">
        <f>+B5</f>
        <v>8.0350000000000001</v>
      </c>
      <c r="C25" s="27">
        <f>+A25*B25</f>
        <v>40175</v>
      </c>
      <c r="D25" s="28">
        <f>+B25*D24</f>
        <v>9.6419999999999995</v>
      </c>
      <c r="E25" s="29">
        <f>+E5</f>
        <v>2120</v>
      </c>
      <c r="F25" s="30">
        <f>+F24*E25</f>
        <v>9597.3248000000003</v>
      </c>
      <c r="G25" s="27">
        <f>+F25/A25</f>
        <v>1.91946496</v>
      </c>
      <c r="H25" s="31">
        <f>+F25*1.1</f>
        <v>10557.057280000001</v>
      </c>
      <c r="I25" s="28">
        <f>+H25/A25</f>
        <v>2.1114114560000004</v>
      </c>
      <c r="J25" s="32">
        <f>+J5</f>
        <v>11620</v>
      </c>
      <c r="K25" s="30">
        <f>+K24*J25</f>
        <v>30578.3786</v>
      </c>
      <c r="L25" s="27">
        <f>+K25/A25</f>
        <v>6.1156757199999996</v>
      </c>
      <c r="M25" s="31">
        <f>+K25*1.1</f>
        <v>33636.216460000003</v>
      </c>
      <c r="N25" s="28">
        <f>+M25/A25</f>
        <v>6.7272432920000007</v>
      </c>
      <c r="O25" s="27">
        <f>+O15</f>
        <v>0.85</v>
      </c>
      <c r="P25" s="28">
        <f>+O25*P24</f>
        <v>1.02</v>
      </c>
      <c r="Q25" s="33">
        <f>+B25+G25+L25+O25+F32</f>
        <v>17.320140679999998</v>
      </c>
      <c r="R25" s="34">
        <f>+D25+I25+N25+P25+K32</f>
        <v>20.100654748</v>
      </c>
    </row>
    <row r="26" spans="1:18" x14ac:dyDescent="0.3">
      <c r="A26" s="35"/>
      <c r="B26" s="27"/>
      <c r="C26" s="27"/>
      <c r="D26" s="28"/>
      <c r="E26" s="32"/>
      <c r="F26" s="30"/>
      <c r="G26" s="27"/>
      <c r="H26" s="31"/>
      <c r="I26" s="31"/>
      <c r="J26" s="32"/>
      <c r="K26" s="30"/>
      <c r="L26" s="27"/>
      <c r="M26" s="31"/>
      <c r="N26" s="31"/>
      <c r="O26" s="27"/>
      <c r="P26" s="36" t="s">
        <v>13</v>
      </c>
      <c r="Q26" s="33">
        <f>+Q25*A25</f>
        <v>86600.703399999984</v>
      </c>
      <c r="R26" s="34">
        <f>+R25*A25</f>
        <v>100503.27374</v>
      </c>
    </row>
    <row r="27" spans="1:18" ht="18" thickBot="1" x14ac:dyDescent="0.35">
      <c r="A27" s="37"/>
      <c r="B27" s="38"/>
      <c r="C27" s="38"/>
      <c r="D27" s="39"/>
      <c r="E27" s="40"/>
      <c r="F27" s="41"/>
      <c r="G27" s="38"/>
      <c r="H27" s="42"/>
      <c r="I27" s="42"/>
      <c r="J27" s="40"/>
      <c r="K27" s="41"/>
      <c r="L27" s="38"/>
      <c r="M27" s="42"/>
      <c r="N27" s="42"/>
      <c r="O27" s="38"/>
      <c r="P27" s="42"/>
      <c r="Q27" s="43" t="s">
        <v>14</v>
      </c>
      <c r="R27" s="44">
        <f>+R26-Q26</f>
        <v>13902.57034000002</v>
      </c>
    </row>
    <row r="28" spans="1:18" s="2" customFormat="1" x14ac:dyDescent="0.3">
      <c r="A28" s="45"/>
      <c r="D28" s="3"/>
      <c r="H28" s="5"/>
      <c r="I28" s="5"/>
      <c r="M28" s="5"/>
      <c r="N28" s="5"/>
      <c r="P28" s="5"/>
      <c r="Q28" s="6"/>
      <c r="R28" s="3"/>
    </row>
    <row r="29" spans="1:18" x14ac:dyDescent="0.3">
      <c r="A29" s="55" t="s">
        <v>15</v>
      </c>
      <c r="R29" s="67">
        <f>+(R26/100)*2.5</f>
        <v>2512.5818435000001</v>
      </c>
    </row>
    <row r="30" spans="1:18" x14ac:dyDescent="0.3">
      <c r="A30" s="63" t="s">
        <v>16</v>
      </c>
      <c r="B30" s="64" t="s">
        <v>31</v>
      </c>
      <c r="C30" s="64"/>
      <c r="D30" s="64">
        <v>100</v>
      </c>
      <c r="E30" s="64" t="s">
        <v>28</v>
      </c>
      <c r="F30" s="64"/>
      <c r="G30" s="63">
        <f>+A5/D30</f>
        <v>50</v>
      </c>
      <c r="H30" s="65">
        <f>+G30*16</f>
        <v>800</v>
      </c>
      <c r="I30" s="64"/>
      <c r="J30" s="5"/>
    </row>
    <row r="31" spans="1:18" x14ac:dyDescent="0.3">
      <c r="A31" s="63" t="s">
        <v>17</v>
      </c>
      <c r="B31" s="64"/>
      <c r="C31" s="64"/>
      <c r="D31" s="64">
        <v>1</v>
      </c>
      <c r="E31" s="64" t="s">
        <v>29</v>
      </c>
      <c r="F31" s="64"/>
      <c r="G31" s="64"/>
      <c r="H31" s="65">
        <v>1200</v>
      </c>
      <c r="I31" s="64"/>
      <c r="J31" s="5"/>
    </row>
    <row r="32" spans="1:18" x14ac:dyDescent="0.3">
      <c r="E32" s="3"/>
      <c r="F32" s="57">
        <f>+H32/A5</f>
        <v>0.4</v>
      </c>
      <c r="G32" s="51" t="s">
        <v>18</v>
      </c>
      <c r="H32" s="57">
        <f>SUM(H30:H31)</f>
        <v>2000</v>
      </c>
      <c r="I32" s="58" t="s">
        <v>19</v>
      </c>
      <c r="J32" s="47">
        <f>+H32*D4</f>
        <v>3000</v>
      </c>
      <c r="K32" s="66">
        <f>+J32/A5</f>
        <v>0.6</v>
      </c>
    </row>
    <row r="33" spans="1:11" x14ac:dyDescent="0.3">
      <c r="E33" s="3"/>
      <c r="G33" s="4"/>
      <c r="H33" s="2"/>
      <c r="J33" s="5"/>
    </row>
    <row r="35" spans="1:11" x14ac:dyDescent="0.3">
      <c r="A35" s="55" t="s">
        <v>21</v>
      </c>
      <c r="F35" s="59">
        <f>+((J35/1000)*0.47)</f>
        <v>4.5270400000000004</v>
      </c>
      <c r="G35" s="46" t="s">
        <v>23</v>
      </c>
      <c r="J35" s="60">
        <v>9632.0000000000018</v>
      </c>
      <c r="K35" s="4" t="s">
        <v>20</v>
      </c>
    </row>
    <row r="36" spans="1:11" x14ac:dyDescent="0.3">
      <c r="F36" s="59">
        <f>+((J36/1000)*0.47)</f>
        <v>2.6315300000000001</v>
      </c>
      <c r="G36" s="46" t="s">
        <v>24</v>
      </c>
      <c r="J36" s="60">
        <v>5599.0000000000009</v>
      </c>
      <c r="K36" s="4" t="s">
        <v>20</v>
      </c>
    </row>
  </sheetData>
  <pageMargins left="0.70866141732283472" right="0.70866141732283472" top="0.74803149606299213" bottom="0.74803149606299213" header="0.31496062992125984" footer="0.31496062992125984"/>
  <pageSetup paperSize="9" scale="4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Presupuesto 3000</vt:lpstr>
      <vt:lpstr>Presupuesto 5000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Ventas-Empresarial</dc:creator>
  <cp:lastModifiedBy>Ventas-Empresarial</cp:lastModifiedBy>
  <cp:lastPrinted>2017-01-17T22:36:30Z</cp:lastPrinted>
  <dcterms:created xsi:type="dcterms:W3CDTF">2017-01-16T16:21:18Z</dcterms:created>
  <dcterms:modified xsi:type="dcterms:W3CDTF">2017-01-19T18:41:54Z</dcterms:modified>
</cp:coreProperties>
</file>