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firstSheet="2" activeTab="6"/>
  </bookViews>
  <sheets>
    <sheet name="suaje botella" sheetId="41" r:id="rId1"/>
    <sheet name="cartón caja" sheetId="39" r:id="rId2"/>
    <sheet name="cartón cartera" sheetId="40" r:id="rId3"/>
    <sheet name="forro envolvente 1" sheetId="34" r:id="rId4"/>
    <sheet name="forro envolvente 2" sheetId="42" r:id="rId5"/>
    <sheet name="forro guarda" sheetId="44" r:id="rId6"/>
    <sheet name="forro cartera ext HS" sheetId="45" r:id="rId7"/>
    <sheet name="forro cartera ext" sheetId="38" r:id="rId8"/>
  </sheets>
  <calcPr calcId="145621"/>
</workbook>
</file>

<file path=xl/calcChain.xml><?xml version="1.0" encoding="utf-8"?>
<calcChain xmlns="http://schemas.openxmlformats.org/spreadsheetml/2006/main">
  <c r="H73" i="45" l="1"/>
  <c r="H70" i="38"/>
  <c r="H70" i="45"/>
  <c r="B86" i="45"/>
  <c r="B89" i="45" s="1"/>
  <c r="A86" i="45"/>
  <c r="A89" i="45" s="1"/>
  <c r="B72" i="45"/>
  <c r="A72" i="45"/>
  <c r="A71" i="45"/>
  <c r="A70" i="45"/>
  <c r="B69" i="45"/>
  <c r="A69" i="45"/>
  <c r="B68" i="45"/>
  <c r="A68" i="45"/>
  <c r="H59" i="45"/>
  <c r="G58" i="45"/>
  <c r="H58" i="45" s="1"/>
  <c r="H57" i="45"/>
  <c r="H56" i="45"/>
  <c r="H55" i="45"/>
  <c r="H54" i="45"/>
  <c r="H53" i="45"/>
  <c r="H52" i="45"/>
  <c r="H51" i="45"/>
  <c r="H50" i="45"/>
  <c r="H49" i="45"/>
  <c r="B48" i="45"/>
  <c r="B56" i="45" s="1"/>
  <c r="B71" i="45" s="1"/>
  <c r="E31" i="45"/>
  <c r="E32" i="45" s="1"/>
  <c r="E34" i="45" s="1"/>
  <c r="E26" i="45"/>
  <c r="F26" i="45" s="1"/>
  <c r="C26" i="45"/>
  <c r="C27" i="45" s="1"/>
  <c r="H25" i="45"/>
  <c r="F25" i="45"/>
  <c r="F27" i="45" s="1"/>
  <c r="C9" i="45"/>
  <c r="B79" i="44"/>
  <c r="B82" i="44" s="1"/>
  <c r="A79" i="44"/>
  <c r="A82" i="44" s="1"/>
  <c r="B72" i="44"/>
  <c r="A72" i="44"/>
  <c r="A71" i="44"/>
  <c r="A70" i="44"/>
  <c r="B69" i="44"/>
  <c r="A69" i="44"/>
  <c r="B68" i="44"/>
  <c r="A68" i="44"/>
  <c r="H59" i="44"/>
  <c r="H58" i="44"/>
  <c r="G58" i="44"/>
  <c r="H57" i="44"/>
  <c r="H56" i="44"/>
  <c r="H55" i="44"/>
  <c r="H54" i="44"/>
  <c r="H53" i="44"/>
  <c r="H52" i="44"/>
  <c r="H51" i="44"/>
  <c r="H50" i="44"/>
  <c r="H49" i="44"/>
  <c r="H61" i="44" s="1"/>
  <c r="B48" i="44"/>
  <c r="B71" i="44" s="1"/>
  <c r="E31" i="44"/>
  <c r="E32" i="44" s="1"/>
  <c r="E34" i="44" s="1"/>
  <c r="E26" i="44"/>
  <c r="F26" i="44" s="1"/>
  <c r="C26" i="44"/>
  <c r="C27" i="44" s="1"/>
  <c r="H25" i="44"/>
  <c r="F25" i="44"/>
  <c r="F27" i="44" s="1"/>
  <c r="C9" i="44"/>
  <c r="C9" i="38"/>
  <c r="G58" i="38"/>
  <c r="B48" i="38"/>
  <c r="E31" i="38"/>
  <c r="E32" i="38" s="1"/>
  <c r="E26" i="38"/>
  <c r="E27" i="38" s="1"/>
  <c r="C26" i="38"/>
  <c r="H26" i="38" s="1"/>
  <c r="H25" i="38"/>
  <c r="F25" i="38"/>
  <c r="G58" i="42"/>
  <c r="E26" i="42"/>
  <c r="E27" i="42" s="1"/>
  <c r="C26" i="42"/>
  <c r="H26" i="42" s="1"/>
  <c r="H25" i="42"/>
  <c r="F25" i="42"/>
  <c r="C9" i="42"/>
  <c r="G58" i="34"/>
  <c r="B48" i="42"/>
  <c r="B48" i="34"/>
  <c r="C9" i="34"/>
  <c r="C9" i="40"/>
  <c r="E35" i="40"/>
  <c r="E30" i="40"/>
  <c r="E35" i="39"/>
  <c r="H61" i="45" l="1"/>
  <c r="B67" i="45" s="1"/>
  <c r="H26" i="45"/>
  <c r="H27" i="45"/>
  <c r="E35" i="45"/>
  <c r="E27" i="45"/>
  <c r="C40" i="45"/>
  <c r="B55" i="45"/>
  <c r="B70" i="45" s="1"/>
  <c r="H27" i="44"/>
  <c r="H26" i="44"/>
  <c r="E35" i="44"/>
  <c r="B67" i="44"/>
  <c r="B51" i="44"/>
  <c r="E27" i="44"/>
  <c r="C40" i="44"/>
  <c r="B70" i="44"/>
  <c r="H27" i="38"/>
  <c r="F26" i="38"/>
  <c r="F27" i="38" s="1"/>
  <c r="C27" i="38"/>
  <c r="H27" i="42"/>
  <c r="F26" i="42"/>
  <c r="F27" i="42" s="1"/>
  <c r="C27" i="42"/>
  <c r="C9" i="39"/>
  <c r="B51" i="45" l="1"/>
  <c r="C41" i="45"/>
  <c r="G44" i="45"/>
  <c r="G44" i="44"/>
  <c r="C41" i="44"/>
  <c r="B56" i="38"/>
  <c r="B56" i="42"/>
  <c r="A90" i="45" l="1"/>
  <c r="C90" i="45" s="1"/>
  <c r="E90" i="45" s="1"/>
  <c r="A87" i="45"/>
  <c r="C87" i="45" s="1"/>
  <c r="E87" i="45" s="1"/>
  <c r="C42" i="45"/>
  <c r="G45" i="45"/>
  <c r="A83" i="44"/>
  <c r="C83" i="44" s="1"/>
  <c r="E83" i="44" s="1"/>
  <c r="C42" i="44"/>
  <c r="A80" i="44"/>
  <c r="C80" i="44" s="1"/>
  <c r="E80" i="44" s="1"/>
  <c r="G45" i="44"/>
  <c r="B71" i="38"/>
  <c r="B55" i="38"/>
  <c r="B70" i="38" s="1"/>
  <c r="B48" i="41"/>
  <c r="C46" i="45" l="1"/>
  <c r="C43" i="45"/>
  <c r="B50" i="45"/>
  <c r="B58" i="45" s="1"/>
  <c r="B60" i="45" s="1"/>
  <c r="G70" i="45" s="1"/>
  <c r="B66" i="45"/>
  <c r="B74" i="45" s="1"/>
  <c r="C46" i="44"/>
  <c r="C43" i="44"/>
  <c r="B50" i="44"/>
  <c r="B58" i="44" s="1"/>
  <c r="B60" i="44" s="1"/>
  <c r="H70" i="44" s="1"/>
  <c r="I70" i="44" s="1"/>
  <c r="B66" i="44"/>
  <c r="B74" i="44" s="1"/>
  <c r="E63" i="45" l="1"/>
  <c r="C74" i="45"/>
  <c r="D65" i="45"/>
  <c r="C74" i="44"/>
  <c r="D65" i="44"/>
  <c r="E63" i="44"/>
  <c r="B69" i="38"/>
  <c r="B68" i="38"/>
  <c r="C40" i="34"/>
  <c r="C41" i="34" s="1"/>
  <c r="C40" i="42"/>
  <c r="C41" i="42" s="1"/>
  <c r="C42" i="42" s="1"/>
  <c r="C43" i="42" s="1"/>
  <c r="C40" i="38"/>
  <c r="C41" i="38" s="1"/>
  <c r="A87" i="38" s="1"/>
  <c r="C75" i="45" l="1"/>
  <c r="C75" i="38"/>
  <c r="G71" i="45"/>
  <c r="H71" i="45" s="1"/>
  <c r="H71" i="44"/>
  <c r="C42" i="38"/>
  <c r="C43" i="38" s="1"/>
  <c r="C42" i="34"/>
  <c r="C43" i="34" s="1"/>
  <c r="A79" i="34"/>
  <c r="B86" i="38"/>
  <c r="B89" i="38" s="1"/>
  <c r="A86" i="38"/>
  <c r="A89" i="38" s="1"/>
  <c r="A79" i="42"/>
  <c r="A71" i="42"/>
  <c r="B70" i="42"/>
  <c r="A70" i="42"/>
  <c r="B69" i="42"/>
  <c r="A69" i="42"/>
  <c r="B68" i="42"/>
  <c r="A68" i="42"/>
  <c r="H59" i="42"/>
  <c r="H58" i="42"/>
  <c r="H57" i="42"/>
  <c r="H56" i="42"/>
  <c r="B71" i="42"/>
  <c r="H55" i="42"/>
  <c r="H54" i="42"/>
  <c r="H53" i="42"/>
  <c r="H52" i="42"/>
  <c r="H51" i="42"/>
  <c r="H50" i="42"/>
  <c r="B78" i="42"/>
  <c r="B81" i="42" s="1"/>
  <c r="A78" i="42"/>
  <c r="A81" i="42" s="1"/>
  <c r="H49" i="42"/>
  <c r="G43" i="42"/>
  <c r="E31" i="42"/>
  <c r="E32" i="42" s="1"/>
  <c r="E34" i="42" s="1"/>
  <c r="B71" i="34"/>
  <c r="B78" i="34"/>
  <c r="B81" i="34" s="1"/>
  <c r="A78" i="34"/>
  <c r="A81" i="34" s="1"/>
  <c r="G72" i="45" l="1"/>
  <c r="H72" i="45" s="1"/>
  <c r="I71" i="44"/>
  <c r="H72" i="44"/>
  <c r="I72" i="44" s="1"/>
  <c r="G44" i="38"/>
  <c r="C79" i="42"/>
  <c r="E79" i="42" s="1"/>
  <c r="H61" i="42"/>
  <c r="E35" i="42"/>
  <c r="G44" i="42"/>
  <c r="B50" i="42"/>
  <c r="A82" i="42"/>
  <c r="C82" i="42" s="1"/>
  <c r="E82" i="42" s="1"/>
  <c r="B51" i="42" l="1"/>
  <c r="B58" i="42" s="1"/>
  <c r="B60" i="42" s="1"/>
  <c r="B67" i="42"/>
  <c r="B66" i="42"/>
  <c r="C50" i="42"/>
  <c r="C46" i="42"/>
  <c r="G69" i="42" l="1"/>
  <c r="H69" i="42" s="1"/>
  <c r="B73" i="42"/>
  <c r="D65" i="42" l="1"/>
  <c r="C73" i="42"/>
  <c r="C76" i="45" s="1"/>
  <c r="E63" i="42"/>
  <c r="G70" i="42" l="1"/>
  <c r="H70" i="42" s="1"/>
  <c r="C76" i="38"/>
  <c r="G71" i="42" l="1"/>
  <c r="H71" i="42" s="1"/>
  <c r="H50" i="34" l="1"/>
  <c r="G43" i="34"/>
  <c r="B48" i="40"/>
  <c r="C40" i="40" s="1"/>
  <c r="C41" i="40" s="1"/>
  <c r="C42" i="40" s="1"/>
  <c r="H50" i="38"/>
  <c r="H58" i="38"/>
  <c r="H56" i="38"/>
  <c r="B68" i="34"/>
  <c r="E31" i="34"/>
  <c r="E32" i="34" s="1"/>
  <c r="E34" i="34" s="1"/>
  <c r="H49" i="34"/>
  <c r="H52" i="34"/>
  <c r="H58" i="34"/>
  <c r="C40" i="39"/>
  <c r="C41" i="39" s="1"/>
  <c r="G44" i="39" s="1"/>
  <c r="H52" i="40"/>
  <c r="B68" i="41"/>
  <c r="C40" i="41"/>
  <c r="G43" i="41" s="1"/>
  <c r="E31" i="41"/>
  <c r="E32" i="41" s="1"/>
  <c r="E34" i="41" s="1"/>
  <c r="E35" i="41" s="1"/>
  <c r="H52" i="41"/>
  <c r="E34" i="38"/>
  <c r="H49" i="38"/>
  <c r="H55" i="38"/>
  <c r="A68" i="41"/>
  <c r="H49" i="41"/>
  <c r="H50" i="41"/>
  <c r="H51" i="41"/>
  <c r="H53" i="41"/>
  <c r="H54" i="41"/>
  <c r="H55" i="41"/>
  <c r="H56" i="41"/>
  <c r="H57" i="41"/>
  <c r="H58" i="41"/>
  <c r="H59" i="41"/>
  <c r="B69" i="41"/>
  <c r="B70" i="41"/>
  <c r="A70" i="41"/>
  <c r="A69" i="41"/>
  <c r="H25" i="41"/>
  <c r="C26" i="41"/>
  <c r="H26" i="41" s="1"/>
  <c r="F25" i="41"/>
  <c r="E26" i="41"/>
  <c r="F26" i="41"/>
  <c r="E27" i="41"/>
  <c r="H51" i="38"/>
  <c r="H52" i="38"/>
  <c r="H53" i="38"/>
  <c r="H54" i="38"/>
  <c r="H57" i="38"/>
  <c r="H59" i="38"/>
  <c r="B72" i="38"/>
  <c r="A72" i="38"/>
  <c r="A71" i="38"/>
  <c r="A70" i="38"/>
  <c r="A69" i="38"/>
  <c r="A68" i="38"/>
  <c r="A68" i="34"/>
  <c r="E31" i="40"/>
  <c r="E32" i="40" s="1"/>
  <c r="E34" i="40" s="1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 s="1"/>
  <c r="H27" i="40" s="1"/>
  <c r="F25" i="40"/>
  <c r="E26" i="40"/>
  <c r="E27" i="40" s="1"/>
  <c r="C27" i="40"/>
  <c r="E31" i="39"/>
  <c r="E32" i="39" s="1"/>
  <c r="E34" i="39" s="1"/>
  <c r="H49" i="39"/>
  <c r="H50" i="39"/>
  <c r="H51" i="39"/>
  <c r="H52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C26" i="39"/>
  <c r="C27" i="39" s="1"/>
  <c r="F25" i="39"/>
  <c r="E26" i="39"/>
  <c r="F26" i="39" s="1"/>
  <c r="F27" i="39" s="1"/>
  <c r="H51" i="34"/>
  <c r="H53" i="34"/>
  <c r="H54" i="34"/>
  <c r="H55" i="34"/>
  <c r="H56" i="34"/>
  <c r="H57" i="34"/>
  <c r="H59" i="34"/>
  <c r="B69" i="34"/>
  <c r="B70" i="34"/>
  <c r="A71" i="34"/>
  <c r="A70" i="34"/>
  <c r="A69" i="34"/>
  <c r="H25" i="34"/>
  <c r="C26" i="34"/>
  <c r="H26" i="34" s="1"/>
  <c r="F25" i="34"/>
  <c r="E26" i="34"/>
  <c r="E27" i="34" s="1"/>
  <c r="H61" i="39" l="1"/>
  <c r="B51" i="39" s="1"/>
  <c r="H61" i="41"/>
  <c r="E27" i="39"/>
  <c r="H61" i="40"/>
  <c r="B67" i="40" s="1"/>
  <c r="G43" i="39"/>
  <c r="G44" i="40"/>
  <c r="G43" i="40"/>
  <c r="C27" i="34"/>
  <c r="F26" i="40"/>
  <c r="F27" i="40" s="1"/>
  <c r="H26" i="39"/>
  <c r="H27" i="39" s="1"/>
  <c r="H27" i="41"/>
  <c r="F27" i="41"/>
  <c r="C41" i="41"/>
  <c r="G44" i="41" s="1"/>
  <c r="H61" i="38"/>
  <c r="A90" i="38"/>
  <c r="C90" i="38" s="1"/>
  <c r="E90" i="38" s="1"/>
  <c r="C87" i="38"/>
  <c r="E87" i="38" s="1"/>
  <c r="G45" i="38"/>
  <c r="A82" i="34"/>
  <c r="C82" i="34" s="1"/>
  <c r="E82" i="34" s="1"/>
  <c r="C79" i="34"/>
  <c r="E79" i="34" s="1"/>
  <c r="G44" i="34"/>
  <c r="F26" i="34"/>
  <c r="F27" i="34" s="1"/>
  <c r="H27" i="34"/>
  <c r="E35" i="38"/>
  <c r="H61" i="34"/>
  <c r="E35" i="34"/>
  <c r="C42" i="39"/>
  <c r="C27" i="41"/>
  <c r="B51" i="40" l="1"/>
  <c r="B67" i="41"/>
  <c r="B67" i="39"/>
  <c r="B51" i="41"/>
  <c r="B51" i="34"/>
  <c r="B67" i="34"/>
  <c r="C42" i="41"/>
  <c r="C46" i="41" s="1"/>
  <c r="B67" i="38"/>
  <c r="B51" i="38"/>
  <c r="B50" i="38"/>
  <c r="C46" i="38"/>
  <c r="B66" i="38"/>
  <c r="C46" i="34"/>
  <c r="B66" i="34"/>
  <c r="B50" i="34"/>
  <c r="C50" i="34" s="1"/>
  <c r="B66" i="40"/>
  <c r="B72" i="40" s="1"/>
  <c r="C72" i="40" s="1"/>
  <c r="B50" i="40"/>
  <c r="C46" i="40"/>
  <c r="B50" i="39"/>
  <c r="B58" i="39" s="1"/>
  <c r="B60" i="39" s="1"/>
  <c r="C46" i="39"/>
  <c r="B66" i="39"/>
  <c r="G70" i="40" l="1"/>
  <c r="C78" i="45"/>
  <c r="B58" i="40"/>
  <c r="B60" i="40" s="1"/>
  <c r="G69" i="40" s="1"/>
  <c r="H69" i="40" s="1"/>
  <c r="H70" i="40"/>
  <c r="B72" i="39"/>
  <c r="C72" i="39" s="1"/>
  <c r="C79" i="45" s="1"/>
  <c r="G70" i="39"/>
  <c r="H70" i="39" s="1"/>
  <c r="B66" i="41"/>
  <c r="B72" i="41" s="1"/>
  <c r="C72" i="41" s="1"/>
  <c r="C80" i="45" s="1"/>
  <c r="B50" i="41"/>
  <c r="B58" i="41" s="1"/>
  <c r="B74" i="38"/>
  <c r="B58" i="38"/>
  <c r="B60" i="38" s="1"/>
  <c r="G70" i="38" s="1"/>
  <c r="B73" i="34"/>
  <c r="B58" i="34"/>
  <c r="B60" i="34" s="1"/>
  <c r="E63" i="40"/>
  <c r="D65" i="40"/>
  <c r="E63" i="39"/>
  <c r="C82" i="45" l="1"/>
  <c r="F82" i="45" s="1"/>
  <c r="G71" i="40"/>
  <c r="H71" i="40" s="1"/>
  <c r="D65" i="39"/>
  <c r="H69" i="34"/>
  <c r="I69" i="34" s="1"/>
  <c r="B60" i="41"/>
  <c r="C73" i="34"/>
  <c r="C77" i="45" s="1"/>
  <c r="C74" i="38"/>
  <c r="C79" i="38"/>
  <c r="C78" i="38"/>
  <c r="C80" i="38"/>
  <c r="E63" i="41"/>
  <c r="D65" i="41"/>
  <c r="G71" i="39"/>
  <c r="H71" i="39" s="1"/>
  <c r="H69" i="41"/>
  <c r="I69" i="41" s="1"/>
  <c r="G71" i="38" l="1"/>
  <c r="H68" i="41"/>
  <c r="I68" i="41" s="1"/>
  <c r="H70" i="34"/>
  <c r="C77" i="38"/>
  <c r="C82" i="38" s="1"/>
  <c r="F82" i="38" s="1"/>
  <c r="H73" i="38" s="1"/>
  <c r="G72" i="39"/>
  <c r="H72" i="39" s="1"/>
  <c r="G72" i="38" l="1"/>
  <c r="H72" i="38" s="1"/>
  <c r="H71" i="38"/>
  <c r="H70" i="41"/>
  <c r="I70" i="41" s="1"/>
  <c r="H71" i="34"/>
  <c r="I71" i="34" s="1"/>
  <c r="I70" i="34"/>
</calcChain>
</file>

<file path=xl/sharedStrings.xml><?xml version="1.0" encoding="utf-8"?>
<sst xmlns="http://schemas.openxmlformats.org/spreadsheetml/2006/main" count="894" uniqueCount="146">
  <si>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</si>
  <si>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</si>
  <si>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</si>
  <si>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</si>
  <si>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</si>
  <si>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</si>
  <si>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</si>
  <si>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</si>
  <si>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 xml:space="preserve">Grafico 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</si>
  <si>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</si>
  <si>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</si>
  <si>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</si>
  <si>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</si>
  <si>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</si>
  <si>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</si>
  <si>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</si>
  <si>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</si>
  <si>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</si>
  <si>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</si>
  <si>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</si>
  <si>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</si>
  <si>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</si>
  <si>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</si>
  <si>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</si>
  <si>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</si>
  <si>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</si>
  <si>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</si>
  <si>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</si>
  <si>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</si>
  <si>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</si>
  <si>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</si>
  <si>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</si>
  <si>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</si>
  <si>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</si>
  <si>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</si>
  <si>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</si>
  <si>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</si>
  <si>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</si>
  <si>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</si>
  <si>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</si>
  <si>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</si>
  <si>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</si>
  <si>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</si>
  <si>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</si>
  <si>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</si>
  <si>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</si>
  <si>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</si>
  <si>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</si>
  <si>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</si>
  <si>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</si>
  <si>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</si>
  <si>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</si>
  <si>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</si>
  <si>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</si>
  <si>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</si>
  <si>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</si>
  <si>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</si>
  <si>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</si>
  <si>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</si>
  <si>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</si>
  <si>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</si>
  <si>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</si>
  <si>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</si>
  <si>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</si>
  <si>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</si>
  <si>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</si>
  <si>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Costo</t>
  </si>
  <si>
    <t>Precio final</t>
  </si>
  <si>
    <t>Utilidad</t>
  </si>
  <si>
    <t>Ganancia %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</si>
  <si>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</si>
  <si>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</si>
  <si>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</si>
  <si>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</si>
  <si>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</si>
  <si>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</si>
  <si>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</si>
  <si>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</si>
  <si>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</si>
  <si>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</si>
  <si>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</si>
  <si>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</si>
  <si>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</si>
  <si>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</si>
  <si>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</si>
  <si>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</si>
  <si>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</si>
  <si>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</si>
  <si>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Cartoné</t>
  </si>
  <si>
    <t>gris</t>
  </si>
  <si>
    <t>Couche</t>
  </si>
  <si>
    <t>Blanco</t>
  </si>
  <si>
    <t>150 grs.</t>
  </si>
  <si>
    <t>Placas HS</t>
  </si>
  <si>
    <t>Arreglo HS</t>
  </si>
  <si>
    <t>Encuadernación</t>
  </si>
  <si>
    <t>Imán</t>
  </si>
  <si>
    <t>Caja Almeja</t>
  </si>
  <si>
    <t xml:space="preserve">tapa con imán para cierre </t>
  </si>
  <si>
    <t>corte</t>
  </si>
  <si>
    <t>TOTAL</t>
  </si>
  <si>
    <t>Pegamento</t>
  </si>
  <si>
    <t>Forro</t>
  </si>
  <si>
    <t>Tapa</t>
  </si>
  <si>
    <t xml:space="preserve">Suaje botella </t>
  </si>
  <si>
    <t>Area</t>
  </si>
  <si>
    <t>area + cantidad de hojas</t>
  </si>
  <si>
    <t>espuma</t>
  </si>
  <si>
    <t>Espuma</t>
  </si>
  <si>
    <t>tamaño final 63.5 X 32 cm.</t>
  </si>
  <si>
    <t xml:space="preserve">tamaño 22  X 9.2 </t>
  </si>
  <si>
    <t>arreglo</t>
  </si>
  <si>
    <t>total a pagar</t>
  </si>
  <si>
    <t xml:space="preserve">laminado mate </t>
  </si>
  <si>
    <t>uv brillante a registro</t>
  </si>
  <si>
    <t>cajón forrado en papel couche 150 grs.</t>
  </si>
  <si>
    <t>impreso a 4 X 0 tintas offset +</t>
  </si>
  <si>
    <t>laminado mate + esquineros para folleto</t>
  </si>
  <si>
    <t>forro envolvente 2</t>
  </si>
  <si>
    <t>tapa almeja</t>
  </si>
  <si>
    <t>Fundación Dibujando</t>
  </si>
  <si>
    <t>forro envolvente 1</t>
  </si>
  <si>
    <t>cajón almeja</t>
  </si>
  <si>
    <t>densidad de 17 kg</t>
  </si>
  <si>
    <t>Envio Fora</t>
  </si>
  <si>
    <t>tamaño final 24 X 34.5 X 11 cm.</t>
  </si>
  <si>
    <t>tamaño final 24 X 34.5 X 11.5 cm.</t>
  </si>
  <si>
    <t>Caja Almeja VINO</t>
  </si>
  <si>
    <t>13 de enero de 2017.</t>
  </si>
  <si>
    <t>Blanca</t>
  </si>
  <si>
    <t>3 cm.</t>
  </si>
  <si>
    <t>#4</t>
  </si>
  <si>
    <t>cartón caja</t>
  </si>
  <si>
    <t>cartón cartera</t>
  </si>
  <si>
    <t>150 gr.</t>
  </si>
  <si>
    <t>mínimo</t>
  </si>
  <si>
    <t>LAMINADOS + UV + EMPALME</t>
  </si>
  <si>
    <t>forro  cartera ext</t>
  </si>
  <si>
    <t>forro  guarda</t>
  </si>
  <si>
    <t>Placa HS</t>
  </si>
  <si>
    <t>arreglo HS</t>
  </si>
  <si>
    <t>HS</t>
  </si>
  <si>
    <t>esquineros</t>
  </si>
  <si>
    <t>hot stamping en cartera logo</t>
  </si>
  <si>
    <t>Comisiones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</si>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</sst>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12" applyNumberFormat="0" applyAlignment="0" applyProtection="0"/>
    <xf numFmtId="0" fontId="14" fillId="6" borderId="13" applyNumberFormat="0" applyAlignment="0" applyProtection="0"/>
    <xf numFmtId="0" fontId="15" fillId="7" borderId="0" applyNumberFormat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8" borderId="17" applyNumberFormat="0" applyFont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6" fillId="0" borderId="0" xfId="0" applyFont="1" applyFill="1"/>
    <xf numFmtId="44" fontId="6" fillId="0" borderId="0" xfId="1" applyFont="1" applyBorder="1" applyAlignment="1">
      <alignment horizontal="center"/>
    </xf>
    <xf numFmtId="0" fontId="6" fillId="0" borderId="3" xfId="0" applyFont="1" applyBorder="1"/>
    <xf numFmtId="0" fontId="6" fillId="0" borderId="5" xfId="0" applyFont="1" applyBorder="1"/>
    <xf numFmtId="44" fontId="6" fillId="0" borderId="5" xfId="1" applyFont="1" applyBorder="1" applyAlignment="1">
      <alignment horizontal="center"/>
    </xf>
    <xf numFmtId="44" fontId="2" fillId="0" borderId="7" xfId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5" fillId="3" borderId="0" xfId="0" applyNumberFormat="1" applyFont="1" applyFill="1" applyAlignment="1">
      <alignment horizontal="right"/>
    </xf>
    <xf numFmtId="44" fontId="6" fillId="0" borderId="0" xfId="1" applyFont="1"/>
    <xf numFmtId="0" fontId="21" fillId="9" borderId="0" xfId="0" applyFont="1" applyFill="1"/>
    <xf numFmtId="44" fontId="22" fillId="9" borderId="0" xfId="1" applyFont="1" applyFill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57" zoomScale="80" zoomScaleNormal="80" workbookViewId="0">
      <selection activeCell="H63" sqref="H6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">
        <v>128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">
        <v>120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10</v>
      </c>
      <c r="C15" s="18" t="s">
        <v>104</v>
      </c>
      <c r="D15" s="17"/>
      <c r="E15" s="17"/>
      <c r="F15" s="70" t="s">
        <v>81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6" t="s">
        <v>110</v>
      </c>
      <c r="D16" s="17"/>
      <c r="E16" s="17"/>
      <c r="F16" s="45">
        <v>22</v>
      </c>
      <c r="G16" s="71" t="s">
        <v>75</v>
      </c>
      <c r="H16" s="72">
        <v>33.5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6" t="s">
        <v>107</v>
      </c>
      <c r="D17" s="17"/>
      <c r="E17" s="17"/>
      <c r="F17" s="70">
        <v>0.33</v>
      </c>
      <c r="G17" s="73" t="s">
        <v>76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6"/>
      <c r="D18" s="17"/>
      <c r="E18" s="17"/>
      <c r="F18" s="70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9"/>
      <c r="D19" s="17"/>
      <c r="E19" s="17"/>
      <c r="F19" s="45"/>
      <c r="G19" s="71"/>
      <c r="H19" s="72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7"/>
      <c r="D20" s="17"/>
      <c r="E20" s="17"/>
      <c r="F20" s="70"/>
      <c r="G20" s="73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12</v>
      </c>
      <c r="C23" s="20" t="s">
        <v>108</v>
      </c>
      <c r="D23" s="5" t="s">
        <v>13</v>
      </c>
      <c r="E23" s="21" t="s">
        <v>129</v>
      </c>
      <c r="F23" s="1" t="s">
        <v>130</v>
      </c>
      <c r="G23" s="1" t="s">
        <v>123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14</v>
      </c>
      <c r="C25" s="22">
        <v>100</v>
      </c>
      <c r="D25" s="21" t="s">
        <v>15</v>
      </c>
      <c r="E25" s="23">
        <v>200</v>
      </c>
      <c r="F25" s="24">
        <f>+C25</f>
        <v>100</v>
      </c>
      <c r="G25" s="25" t="s">
        <v>15</v>
      </c>
      <c r="H25" s="25">
        <f>+E25</f>
        <v>200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16</v>
      </c>
      <c r="B26" s="3"/>
      <c r="C26" s="26">
        <f>+F16</f>
        <v>22</v>
      </c>
      <c r="D26" s="27" t="s">
        <v>15</v>
      </c>
      <c r="E26" s="26">
        <f>+H16</f>
        <v>33.5</v>
      </c>
      <c r="F26" s="28">
        <f>+E26</f>
        <v>33.5</v>
      </c>
      <c r="G26" s="28" t="s">
        <v>15</v>
      </c>
      <c r="H26" s="28">
        <f>+C26</f>
        <v>22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17</v>
      </c>
      <c r="B27" s="30"/>
      <c r="C27" s="31">
        <f>+C25/C26</f>
        <v>4.5454545454545459</v>
      </c>
      <c r="D27" s="32"/>
      <c r="E27" s="31">
        <f>+E25/E26</f>
        <v>5.9701492537313436</v>
      </c>
      <c r="F27" s="31">
        <f>+F25/F26</f>
        <v>2.9850746268656718</v>
      </c>
      <c r="G27" s="32"/>
      <c r="H27" s="31">
        <f>+H25/H26</f>
        <v>9.0909090909090917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18</v>
      </c>
      <c r="B28" s="33"/>
      <c r="C28" s="34"/>
      <c r="D28" s="35">
        <v>20</v>
      </c>
      <c r="E28" s="36"/>
      <c r="F28" s="37"/>
      <c r="G28" s="38">
        <v>18</v>
      </c>
      <c r="H28" s="39" t="s">
        <v>19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4" t="s">
        <v>20</v>
      </c>
      <c r="B30" s="24"/>
      <c r="D30" s="40" t="s">
        <v>21</v>
      </c>
      <c r="E30" s="41">
        <v>180</v>
      </c>
      <c r="G30" s="1" t="s">
        <v>22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3" t="s">
        <v>23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3" t="s">
        <v>24</v>
      </c>
      <c r="E32" s="44">
        <f>+E30-E31</f>
        <v>180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0" t="s">
        <v>26</v>
      </c>
      <c r="F33" s="20" t="s">
        <v>27</v>
      </c>
      <c r="G33" s="20" t="s">
        <v>27</v>
      </c>
      <c r="H33" s="20" t="s">
        <v>27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0" t="s">
        <v>28</v>
      </c>
      <c r="E34" s="46">
        <f>+E32</f>
        <v>180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0" t="s">
        <v>29</v>
      </c>
      <c r="E35" s="46">
        <f>+E34*1.2</f>
        <v>216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0"/>
      <c r="C37" s="29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33</v>
      </c>
      <c r="C38" s="47">
        <v>20</v>
      </c>
      <c r="D38" s="48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0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37</v>
      </c>
      <c r="B40" s="5"/>
      <c r="C40" s="49">
        <f>+B48/F17</f>
        <v>909.09090909090901</v>
      </c>
      <c r="D40" s="23">
        <v>100</v>
      </c>
      <c r="F40" s="43" t="s">
        <v>38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39</v>
      </c>
      <c r="C41" s="33">
        <f>+C40+D40</f>
        <v>1009.090909090909</v>
      </c>
      <c r="F41" s="43" t="s">
        <v>40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41</v>
      </c>
      <c r="C42" s="33">
        <f>+C41/C38</f>
        <v>50.454545454545453</v>
      </c>
      <c r="F42" s="43" t="s">
        <v>42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0"/>
      <c r="F43" s="40" t="s">
        <v>43</v>
      </c>
      <c r="G43" s="22">
        <f>+C40/1000</f>
        <v>0.90909090909090906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0"/>
      <c r="F44" s="43" t="s">
        <v>44</v>
      </c>
      <c r="G44" s="47">
        <f>+C41</f>
        <v>1009.090909090909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45</v>
      </c>
      <c r="C46" s="24">
        <f>+C42*C38</f>
        <v>1009.090909090909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70</v>
      </c>
      <c r="B48" s="20">
        <f>+C48*2</f>
        <v>300</v>
      </c>
      <c r="C48" s="20">
        <v>150</v>
      </c>
      <c r="D48" s="24" t="s">
        <v>46</v>
      </c>
      <c r="E48" s="24" t="s">
        <v>47</v>
      </c>
      <c r="F48" s="24" t="s">
        <v>48</v>
      </c>
      <c r="G48" s="24" t="s">
        <v>49</v>
      </c>
      <c r="H48" s="24" t="s">
        <v>50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1" t="s">
        <v>51</v>
      </c>
      <c r="B49" s="52"/>
      <c r="C49" s="3"/>
      <c r="D49" s="20">
        <v>1</v>
      </c>
      <c r="E49" s="20">
        <v>0</v>
      </c>
      <c r="F49" s="20" t="s">
        <v>83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2" t="s">
        <v>53</v>
      </c>
      <c r="B50" s="53">
        <f>+E34*C42</f>
        <v>9081.818181818182</v>
      </c>
      <c r="C50" s="3"/>
      <c r="D50" s="20">
        <v>0</v>
      </c>
      <c r="E50" s="20">
        <v>0</v>
      </c>
      <c r="F50" s="20" t="s">
        <v>84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2" t="s">
        <v>11</v>
      </c>
      <c r="B51" s="53">
        <f>+H61</f>
        <v>840</v>
      </c>
      <c r="C51" s="3"/>
      <c r="D51" s="20">
        <v>0</v>
      </c>
      <c r="E51" s="20">
        <v>0</v>
      </c>
      <c r="F51" s="20" t="s">
        <v>77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6.5" x14ac:dyDescent="0.3">
      <c r="A52" s="52"/>
      <c r="B52" s="53"/>
      <c r="C52" s="3"/>
      <c r="D52" s="20">
        <v>1</v>
      </c>
      <c r="E52" s="20">
        <v>1</v>
      </c>
      <c r="F52" s="20" t="s">
        <v>99</v>
      </c>
      <c r="G52" s="29">
        <v>300</v>
      </c>
      <c r="H52" s="29">
        <f t="shared" ref="H52:H59" si="0">+G52*E52</f>
        <v>300</v>
      </c>
      <c r="I52" s="54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2" t="s">
        <v>102</v>
      </c>
      <c r="B53" s="53">
        <v>0</v>
      </c>
      <c r="C53" s="3"/>
      <c r="D53" s="20">
        <v>1</v>
      </c>
      <c r="E53" s="20">
        <v>1</v>
      </c>
      <c r="F53" s="20" t="s">
        <v>72</v>
      </c>
      <c r="G53" s="29">
        <v>135</v>
      </c>
      <c r="H53" s="29">
        <f t="shared" si="0"/>
        <v>135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5" t="s">
        <v>78</v>
      </c>
      <c r="B54" s="53">
        <v>0</v>
      </c>
      <c r="C54" s="3"/>
      <c r="D54" s="20">
        <v>1</v>
      </c>
      <c r="E54" s="20">
        <v>3</v>
      </c>
      <c r="F54" s="20" t="s">
        <v>73</v>
      </c>
      <c r="G54" s="29">
        <v>135</v>
      </c>
      <c r="H54" s="29">
        <f t="shared" si="0"/>
        <v>405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5" t="s">
        <v>79</v>
      </c>
      <c r="B55" s="53">
        <v>0</v>
      </c>
      <c r="D55" s="20">
        <v>0</v>
      </c>
      <c r="E55" s="20">
        <v>0</v>
      </c>
      <c r="F55" s="20" t="s">
        <v>30</v>
      </c>
      <c r="G55" s="29">
        <v>1.5</v>
      </c>
      <c r="H55" s="29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5" t="s">
        <v>80</v>
      </c>
      <c r="B56" s="53">
        <v>0</v>
      </c>
      <c r="D56" s="20">
        <v>1</v>
      </c>
      <c r="E56" s="20">
        <v>0</v>
      </c>
      <c r="F56" s="20" t="s">
        <v>54</v>
      </c>
      <c r="G56" s="29">
        <v>1.5</v>
      </c>
      <c r="H56" s="29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5"/>
      <c r="B57" s="55"/>
      <c r="D57" s="20">
        <v>0</v>
      </c>
      <c r="E57" s="20">
        <v>0</v>
      </c>
      <c r="F57" s="20" t="s">
        <v>55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1" t="s">
        <v>56</v>
      </c>
      <c r="B58" s="56">
        <f>SUM(B50:B57)</f>
        <v>9921.818181818182</v>
      </c>
      <c r="C58" s="3"/>
      <c r="D58" s="20">
        <v>0</v>
      </c>
      <c r="E58" s="20">
        <v>0</v>
      </c>
      <c r="F58" s="3" t="s">
        <v>57</v>
      </c>
      <c r="G58" s="29">
        <v>600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1">
        <f>+B58/C48</f>
        <v>66.145454545454541</v>
      </c>
      <c r="C60" s="4" t="s">
        <v>58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58" t="s">
        <v>59</v>
      </c>
      <c r="H61" s="29">
        <f>SUM(H49:H60)</f>
        <v>840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60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61</v>
      </c>
      <c r="B63" s="3"/>
      <c r="C63" s="3"/>
      <c r="E63" s="31">
        <f>+B72/C40</f>
        <v>13.189200000000001</v>
      </c>
      <c r="G63" s="1" t="s">
        <v>62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63</v>
      </c>
      <c r="C64" s="24" t="s">
        <v>64</v>
      </c>
      <c r="D64" s="3"/>
      <c r="E64" s="3"/>
      <c r="F64" s="3"/>
      <c r="G64" s="1" t="s">
        <v>62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1" t="s">
        <v>65</v>
      </c>
      <c r="B65" s="52"/>
      <c r="C65" s="3"/>
      <c r="D65" s="3">
        <f>+B72*C68</f>
        <v>0</v>
      </c>
      <c r="E65" s="3"/>
      <c r="F65" s="3"/>
      <c r="G65" s="5" t="s">
        <v>74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2" t="s">
        <v>53</v>
      </c>
      <c r="B66" s="53">
        <f>+E35*C42</f>
        <v>10898.181818181818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2" t="s">
        <v>11</v>
      </c>
      <c r="B67" s="53">
        <f>+H61*H62</f>
        <v>1092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2" t="str">
        <f>+A53</f>
        <v>Forro</v>
      </c>
      <c r="B68" s="53">
        <f>+B53*1.2</f>
        <v>0</v>
      </c>
      <c r="C68" s="60"/>
      <c r="G68" s="61" t="s">
        <v>66</v>
      </c>
      <c r="H68" s="31">
        <f>+B60</f>
        <v>66.145454545454541</v>
      </c>
      <c r="I68" s="62">
        <f>+H68*C48</f>
        <v>9921.818181818182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2" t="str">
        <f>+A55</f>
        <v>Mensajeria</v>
      </c>
      <c r="B69" s="53">
        <f>+B55*H62</f>
        <v>0</v>
      </c>
      <c r="C69" s="60"/>
      <c r="G69" s="61" t="s">
        <v>67</v>
      </c>
      <c r="H69" s="31">
        <f>+C72</f>
        <v>79.934545454545457</v>
      </c>
      <c r="I69" s="62">
        <f>+H69*C48</f>
        <v>11990.181818181818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52" t="str">
        <f>+A56</f>
        <v>Listón</v>
      </c>
      <c r="B70" s="53">
        <f>+B56*H63</f>
        <v>0</v>
      </c>
      <c r="C70" s="63"/>
      <c r="G70" s="64" t="s">
        <v>68</v>
      </c>
      <c r="H70" s="65">
        <f>+H69-H68</f>
        <v>13.789090909090916</v>
      </c>
      <c r="I70" s="62">
        <f>+H70*C48</f>
        <v>2068.3636363636374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2"/>
      <c r="B71" s="53"/>
      <c r="C71" s="63"/>
      <c r="G71" s="66" t="s">
        <v>69</v>
      </c>
      <c r="H71" s="42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1" t="s">
        <v>56</v>
      </c>
      <c r="B72" s="56">
        <f>SUM(B65:B71)</f>
        <v>11990.181818181818</v>
      </c>
      <c r="C72" s="65">
        <f>+B72/C48</f>
        <v>79.934545454545457</v>
      </c>
      <c r="D72" s="5" t="s">
        <v>107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C73" s="80"/>
      <c r="D73" s="81"/>
      <c r="E73" s="81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67"/>
      <c r="C76" s="68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0:22" ht="15.75" x14ac:dyDescent="0.3"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0:22" ht="15.75" x14ac:dyDescent="0.3"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0:22" ht="15.75" x14ac:dyDescent="0.3"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0:22" ht="15.75" x14ac:dyDescent="0.3">
      <c r="J84"/>
      <c r="K84"/>
      <c r="L84"/>
      <c r="M84"/>
      <c r="N84"/>
      <c r="O84"/>
      <c r="P84"/>
      <c r="Q84"/>
      <c r="R84"/>
      <c r="S84"/>
      <c r="T84"/>
      <c r="U84"/>
      <c r="V84"/>
    </row>
    <row r="86" spans="10:22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22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22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22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22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22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22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22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22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22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opLeftCell="A57" zoomScale="80" zoomScaleNormal="80" workbookViewId="0">
      <selection activeCell="H63" sqref="H6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5</v>
      </c>
      <c r="C9" s="5" t="str">
        <f>+'suaje botella'!C9</f>
        <v>13 de enero de 2017.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7</v>
      </c>
      <c r="C11" s="1" t="s">
        <v>120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10</v>
      </c>
      <c r="C15" s="18" t="s">
        <v>86</v>
      </c>
      <c r="D15" s="17"/>
      <c r="E15" s="17"/>
      <c r="F15" s="70" t="s">
        <v>81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6" t="s">
        <v>125</v>
      </c>
      <c r="D16" s="17"/>
      <c r="E16" s="17"/>
      <c r="F16" s="45">
        <v>46</v>
      </c>
      <c r="G16" s="71" t="s">
        <v>75</v>
      </c>
      <c r="H16" s="72">
        <v>56.5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6" t="s">
        <v>87</v>
      </c>
      <c r="D17" s="17"/>
      <c r="E17" s="17"/>
      <c r="F17" s="70">
        <v>1</v>
      </c>
      <c r="G17" s="73" t="s">
        <v>76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6"/>
      <c r="D18" s="17"/>
      <c r="E18" s="17"/>
      <c r="F18" s="70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19"/>
      <c r="D19" s="17"/>
      <c r="E19" s="17"/>
      <c r="F19" s="45"/>
      <c r="G19" s="71"/>
      <c r="H19" s="72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7"/>
      <c r="D20" s="17"/>
      <c r="E20" s="17"/>
      <c r="F20" s="70"/>
      <c r="G20" s="73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12</v>
      </c>
      <c r="C23" s="20" t="s">
        <v>88</v>
      </c>
      <c r="D23" s="5" t="s">
        <v>13</v>
      </c>
      <c r="E23" s="21" t="s">
        <v>89</v>
      </c>
      <c r="F23" s="1" t="s">
        <v>131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14</v>
      </c>
      <c r="C25" s="22">
        <v>90</v>
      </c>
      <c r="D25" s="21" t="s">
        <v>15</v>
      </c>
      <c r="E25" s="23">
        <v>130</v>
      </c>
      <c r="F25" s="24">
        <f>+C25</f>
        <v>90</v>
      </c>
      <c r="G25" s="25" t="s">
        <v>15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16</v>
      </c>
      <c r="B26" s="3"/>
      <c r="C26" s="26">
        <f>+F16</f>
        <v>46</v>
      </c>
      <c r="D26" s="27" t="s">
        <v>15</v>
      </c>
      <c r="E26" s="26">
        <f>+H16</f>
        <v>56.5</v>
      </c>
      <c r="F26" s="28">
        <f>+E26</f>
        <v>56.5</v>
      </c>
      <c r="G26" s="28" t="s">
        <v>15</v>
      </c>
      <c r="H26" s="28">
        <f>+C26</f>
        <v>46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17</v>
      </c>
      <c r="B27" s="30"/>
      <c r="C27" s="31">
        <f>+C25/C26</f>
        <v>1.9565217391304348</v>
      </c>
      <c r="D27" s="32"/>
      <c r="E27" s="31">
        <f>+E25/E26</f>
        <v>2.3008849557522124</v>
      </c>
      <c r="F27" s="31">
        <f>+F25/F26</f>
        <v>1.5929203539823009</v>
      </c>
      <c r="G27" s="32"/>
      <c r="H27" s="31">
        <f>+H25/H26</f>
        <v>2.8260869565217392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18</v>
      </c>
      <c r="B28" s="33"/>
      <c r="C28" s="34"/>
      <c r="D28" s="35">
        <v>2</v>
      </c>
      <c r="E28" s="36"/>
      <c r="F28" s="37"/>
      <c r="G28" s="38">
        <v>2</v>
      </c>
      <c r="H28" s="39" t="s">
        <v>19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4" t="s">
        <v>20</v>
      </c>
      <c r="B30" s="24" t="s">
        <v>82</v>
      </c>
      <c r="D30" s="40" t="s">
        <v>21</v>
      </c>
      <c r="E30" s="41">
        <v>42.627000000000002</v>
      </c>
      <c r="G30" s="1" t="s">
        <v>22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3" t="s">
        <v>23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3" t="s">
        <v>24</v>
      </c>
      <c r="E32" s="44">
        <f>+E30-E31</f>
        <v>42.627000000000002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0" t="s">
        <v>26</v>
      </c>
      <c r="F33" s="20" t="s">
        <v>27</v>
      </c>
      <c r="G33" s="20" t="s">
        <v>27</v>
      </c>
      <c r="H33" s="20" t="s">
        <v>27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0" t="s">
        <v>28</v>
      </c>
      <c r="E34" s="46">
        <f>+E32</f>
        <v>42.627000000000002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0" t="s">
        <v>29</v>
      </c>
      <c r="E35" s="46">
        <f>+E34*1.15</f>
        <v>49.021050000000002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0"/>
      <c r="C37" s="29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33</v>
      </c>
      <c r="C38" s="47">
        <v>2</v>
      </c>
      <c r="D38" s="48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0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37</v>
      </c>
      <c r="B40" s="5"/>
      <c r="C40" s="49">
        <f>+B48/F17</f>
        <v>150</v>
      </c>
      <c r="D40" s="23">
        <v>50</v>
      </c>
      <c r="F40" s="43" t="s">
        <v>38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39</v>
      </c>
      <c r="C41" s="33">
        <f>+C40+D40</f>
        <v>200</v>
      </c>
      <c r="F41" s="43" t="s">
        <v>40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41</v>
      </c>
      <c r="C42" s="33">
        <f>+C41/C38</f>
        <v>100</v>
      </c>
      <c r="F42" s="43" t="s">
        <v>42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0"/>
      <c r="F43" s="40" t="s">
        <v>43</v>
      </c>
      <c r="G43" s="22">
        <f>+C40/1000</f>
        <v>0.15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0"/>
      <c r="F44" s="43" t="s">
        <v>44</v>
      </c>
      <c r="G44" s="47">
        <f>+C41</f>
        <v>200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45</v>
      </c>
      <c r="C46" s="24">
        <f>+C42*C38</f>
        <v>200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70</v>
      </c>
      <c r="B48" s="20">
        <v>150</v>
      </c>
      <c r="C48" s="3"/>
      <c r="D48" s="24" t="s">
        <v>46</v>
      </c>
      <c r="E48" s="24" t="s">
        <v>47</v>
      </c>
      <c r="F48" s="24" t="s">
        <v>48</v>
      </c>
      <c r="G48" s="24" t="s">
        <v>49</v>
      </c>
      <c r="H48" s="24" t="s">
        <v>50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1" t="s">
        <v>51</v>
      </c>
      <c r="B49" s="52"/>
      <c r="C49" s="3"/>
      <c r="D49" s="20">
        <v>1</v>
      </c>
      <c r="E49" s="20">
        <v>0</v>
      </c>
      <c r="F49" s="20" t="s">
        <v>83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2" t="s">
        <v>53</v>
      </c>
      <c r="B50" s="53">
        <f>+E34*C42</f>
        <v>4262.7</v>
      </c>
      <c r="C50" s="3"/>
      <c r="D50" s="20">
        <v>0</v>
      </c>
      <c r="E50" s="20">
        <v>0</v>
      </c>
      <c r="F50" s="20" t="s">
        <v>84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2" t="s">
        <v>11</v>
      </c>
      <c r="B51" s="53">
        <f>+H61</f>
        <v>570</v>
      </c>
      <c r="C51" s="3"/>
      <c r="D51" s="20">
        <v>0</v>
      </c>
      <c r="E51" s="20">
        <v>0</v>
      </c>
      <c r="F51" s="20" t="s">
        <v>77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6.5" x14ac:dyDescent="0.3">
      <c r="A52" s="52"/>
      <c r="B52" s="53"/>
      <c r="C52" s="3"/>
      <c r="D52" s="20">
        <v>1</v>
      </c>
      <c r="E52" s="20">
        <v>1</v>
      </c>
      <c r="F52" s="20" t="s">
        <v>99</v>
      </c>
      <c r="G52" s="29">
        <v>300</v>
      </c>
      <c r="H52" s="29">
        <f t="shared" ref="H52:H59" si="0">+G52*E52</f>
        <v>300</v>
      </c>
      <c r="I52" s="54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2" t="s">
        <v>25</v>
      </c>
      <c r="B53" s="53">
        <v>0</v>
      </c>
      <c r="C53" s="3"/>
      <c r="D53" s="20">
        <v>1</v>
      </c>
      <c r="E53" s="20">
        <v>1</v>
      </c>
      <c r="F53" s="20" t="s">
        <v>72</v>
      </c>
      <c r="G53" s="29">
        <v>135</v>
      </c>
      <c r="H53" s="29">
        <f t="shared" si="0"/>
        <v>135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5" t="s">
        <v>78</v>
      </c>
      <c r="B54" s="53">
        <v>0</v>
      </c>
      <c r="C54" s="3"/>
      <c r="D54" s="20">
        <v>1</v>
      </c>
      <c r="E54" s="20">
        <v>1</v>
      </c>
      <c r="F54" s="20" t="s">
        <v>73</v>
      </c>
      <c r="G54" s="29">
        <v>135</v>
      </c>
      <c r="H54" s="29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5" t="s">
        <v>79</v>
      </c>
      <c r="B55" s="53">
        <v>0</v>
      </c>
      <c r="D55" s="20">
        <v>0</v>
      </c>
      <c r="E55" s="20">
        <v>0</v>
      </c>
      <c r="F55" s="20" t="s">
        <v>30</v>
      </c>
      <c r="G55" s="29">
        <v>1.5</v>
      </c>
      <c r="H55" s="29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5" t="s">
        <v>80</v>
      </c>
      <c r="B56" s="53">
        <v>0</v>
      </c>
      <c r="D56" s="20">
        <v>1</v>
      </c>
      <c r="E56" s="20">
        <v>0</v>
      </c>
      <c r="F56" s="20" t="s">
        <v>54</v>
      </c>
      <c r="G56" s="29">
        <v>1.5</v>
      </c>
      <c r="H56" s="29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5"/>
      <c r="B57" s="55"/>
      <c r="D57" s="20">
        <v>0</v>
      </c>
      <c r="E57" s="20">
        <v>0</v>
      </c>
      <c r="F57" s="20" t="s">
        <v>55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1" t="s">
        <v>56</v>
      </c>
      <c r="B58" s="56">
        <f>SUM(B50:B57)</f>
        <v>4832.7</v>
      </c>
      <c r="C58" s="3"/>
      <c r="D58" s="20">
        <v>0</v>
      </c>
      <c r="E58" s="20">
        <v>0</v>
      </c>
      <c r="F58" s="3" t="s">
        <v>57</v>
      </c>
      <c r="G58" s="29">
        <v>600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1">
        <f>+B58/B48</f>
        <v>32.217999999999996</v>
      </c>
      <c r="C60" s="4" t="s">
        <v>58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58" t="s">
        <v>59</v>
      </c>
      <c r="H61" s="29">
        <f>SUM(H49:H60)</f>
        <v>570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60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61</v>
      </c>
      <c r="B63" s="3"/>
      <c r="C63" s="3"/>
      <c r="E63" s="31">
        <f>+B72/C40</f>
        <v>37.620700000000006</v>
      </c>
      <c r="G63" s="1" t="s">
        <v>62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63</v>
      </c>
      <c r="C64" s="24" t="s">
        <v>64</v>
      </c>
      <c r="D64" s="3"/>
      <c r="E64" s="3"/>
      <c r="F64" s="3"/>
      <c r="G64" s="1" t="s">
        <v>62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1" t="s">
        <v>65</v>
      </c>
      <c r="B65" s="52"/>
      <c r="C65" s="3"/>
      <c r="D65" s="3">
        <f>+B72*C68</f>
        <v>0</v>
      </c>
      <c r="E65" s="3"/>
      <c r="F65" s="3"/>
      <c r="G65" s="5" t="s">
        <v>74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2" t="s">
        <v>53</v>
      </c>
      <c r="B66" s="53">
        <f>+E35*C42</f>
        <v>4902.1050000000005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2" t="s">
        <v>11</v>
      </c>
      <c r="B67" s="53">
        <f>+H61*H62</f>
        <v>741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2" t="str">
        <f>+A54</f>
        <v>Placas</v>
      </c>
      <c r="B68" s="53">
        <f>+B54*H63</f>
        <v>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2" t="str">
        <f>+A55</f>
        <v>Mensajeria</v>
      </c>
      <c r="B69" s="53">
        <f>+B55*H62</f>
        <v>0</v>
      </c>
      <c r="C69" s="60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2" t="str">
        <f>+A56</f>
        <v>Listón</v>
      </c>
      <c r="B70" s="53">
        <f>+B56*H63</f>
        <v>0</v>
      </c>
      <c r="C70" s="63"/>
      <c r="F70" s="61" t="s">
        <v>66</v>
      </c>
      <c r="G70" s="31">
        <f>+B60</f>
        <v>32.217999999999996</v>
      </c>
      <c r="H70" s="62">
        <f>+G70*B48</f>
        <v>4832.7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2"/>
      <c r="B71" s="53"/>
      <c r="C71" s="63"/>
      <c r="F71" s="61" t="s">
        <v>67</v>
      </c>
      <c r="G71" s="31">
        <f>+C72</f>
        <v>37.620700000000006</v>
      </c>
      <c r="H71" s="62">
        <f>+G71*B48</f>
        <v>5643.1050000000014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1" t="s">
        <v>56</v>
      </c>
      <c r="B72" s="56">
        <f>SUM(B65:B71)</f>
        <v>5643.1050000000005</v>
      </c>
      <c r="C72" s="65">
        <f>+B72/B48</f>
        <v>37.620700000000006</v>
      </c>
      <c r="D72" s="5" t="s">
        <v>132</v>
      </c>
      <c r="F72" s="64" t="s">
        <v>68</v>
      </c>
      <c r="G72" s="65">
        <f>+G71-G70</f>
        <v>5.40270000000001</v>
      </c>
      <c r="H72" s="62">
        <f>+G72*B48</f>
        <v>810.40500000000156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5" spans="1:24" x14ac:dyDescent="0.3">
      <c r="A75" s="5"/>
    </row>
    <row r="76" spans="1:24" x14ac:dyDescent="0.3">
      <c r="B76" s="67"/>
      <c r="C76" s="68"/>
    </row>
    <row r="80" spans="1:24" x14ac:dyDescent="0.3">
      <c r="J80" s="69"/>
    </row>
    <row r="86" spans="10:18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57" zoomScale="80" zoomScaleNormal="80" workbookViewId="0">
      <selection activeCell="H63" sqref="H6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3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5" customFormat="1" ht="15" x14ac:dyDescent="0.25">
      <c r="A9" s="5" t="s">
        <v>5</v>
      </c>
      <c r="C9" s="5" t="str">
        <f>+'suaje botella'!C9</f>
        <v>13 de enero de 2017.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16.5" thickBot="1" x14ac:dyDescent="0.35">
      <c r="A11" s="5" t="s">
        <v>7</v>
      </c>
      <c r="C11" s="1" t="s">
        <v>120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5.75" x14ac:dyDescent="0.3">
      <c r="A15" s="5" t="s">
        <v>10</v>
      </c>
      <c r="C15" s="18" t="s">
        <v>103</v>
      </c>
      <c r="D15" s="17"/>
      <c r="E15" s="17"/>
      <c r="F15" s="70" t="s">
        <v>81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15.75" x14ac:dyDescent="0.3">
      <c r="C16" s="16" t="s">
        <v>109</v>
      </c>
      <c r="D16" s="17"/>
      <c r="E16" s="17"/>
      <c r="F16" s="45">
        <v>46</v>
      </c>
      <c r="G16" s="71" t="s">
        <v>75</v>
      </c>
      <c r="H16" s="72">
        <v>34.5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5.75" x14ac:dyDescent="0.3">
      <c r="C17" s="16" t="s">
        <v>87</v>
      </c>
      <c r="D17" s="17"/>
      <c r="E17" s="17"/>
      <c r="F17" s="70">
        <v>1</v>
      </c>
      <c r="G17" s="73" t="s">
        <v>76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ht="15.75" x14ac:dyDescent="0.3">
      <c r="C18" s="16"/>
      <c r="D18" s="17"/>
      <c r="E18" s="17"/>
      <c r="F18" s="70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5.75" x14ac:dyDescent="0.3">
      <c r="C19" s="19"/>
      <c r="D19" s="17"/>
      <c r="E19" s="17"/>
      <c r="F19" s="45"/>
      <c r="G19" s="71"/>
      <c r="H19" s="72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15.75" x14ac:dyDescent="0.3">
      <c r="C20" s="17"/>
      <c r="D20" s="17"/>
      <c r="E20" s="17"/>
      <c r="F20" s="70"/>
      <c r="G20" s="73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5.75" x14ac:dyDescent="0.3">
      <c r="A23" s="4" t="s">
        <v>12</v>
      </c>
      <c r="C23" s="20" t="s">
        <v>88</v>
      </c>
      <c r="D23" s="5" t="s">
        <v>13</v>
      </c>
      <c r="E23" s="21" t="s">
        <v>89</v>
      </c>
      <c r="F23" s="1" t="s">
        <v>131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5.75" x14ac:dyDescent="0.3">
      <c r="A25" s="4" t="s">
        <v>14</v>
      </c>
      <c r="C25" s="22">
        <v>90</v>
      </c>
      <c r="D25" s="21" t="s">
        <v>15</v>
      </c>
      <c r="E25" s="23">
        <v>130</v>
      </c>
      <c r="F25" s="24">
        <f>+C25</f>
        <v>90</v>
      </c>
      <c r="G25" s="25" t="s">
        <v>15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15.75" x14ac:dyDescent="0.3">
      <c r="A26" s="4" t="s">
        <v>16</v>
      </c>
      <c r="B26" s="3"/>
      <c r="C26" s="26">
        <f>+F16</f>
        <v>46</v>
      </c>
      <c r="D26" s="27" t="s">
        <v>15</v>
      </c>
      <c r="E26" s="26">
        <f>+H16</f>
        <v>34.5</v>
      </c>
      <c r="F26" s="28">
        <f>+E26</f>
        <v>34.5</v>
      </c>
      <c r="G26" s="28" t="s">
        <v>15</v>
      </c>
      <c r="H26" s="28">
        <f>+C26</f>
        <v>46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6.5" thickBot="1" x14ac:dyDescent="0.35">
      <c r="A27" s="3" t="s">
        <v>17</v>
      </c>
      <c r="B27" s="30"/>
      <c r="C27" s="31">
        <f>+C25/C26</f>
        <v>1.9565217391304348</v>
      </c>
      <c r="D27" s="32"/>
      <c r="E27" s="31">
        <f>+E25/E26</f>
        <v>3.7681159420289854</v>
      </c>
      <c r="F27" s="31">
        <f>+F25/F26</f>
        <v>2.6086956521739131</v>
      </c>
      <c r="G27" s="32"/>
      <c r="H27" s="31">
        <f>+H25/H26</f>
        <v>2.8260869565217392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6.5" thickBot="1" x14ac:dyDescent="0.35">
      <c r="A28" s="3" t="s">
        <v>18</v>
      </c>
      <c r="B28" s="33"/>
      <c r="C28" s="34"/>
      <c r="D28" s="35">
        <v>3</v>
      </c>
      <c r="E28" s="36"/>
      <c r="F28" s="37"/>
      <c r="G28" s="38">
        <v>4</v>
      </c>
      <c r="H28" s="39" t="s">
        <v>19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15.75" x14ac:dyDescent="0.3">
      <c r="A30" s="24" t="s">
        <v>20</v>
      </c>
      <c r="B30" s="24" t="s">
        <v>82</v>
      </c>
      <c r="D30" s="40" t="s">
        <v>21</v>
      </c>
      <c r="E30" s="41">
        <f>+'cartón caja'!E30</f>
        <v>42.627000000000002</v>
      </c>
      <c r="G30" s="1" t="s">
        <v>22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.75" x14ac:dyDescent="0.3">
      <c r="A31" s="3"/>
      <c r="B31" s="3"/>
      <c r="C31" s="3"/>
      <c r="D31" s="43" t="s">
        <v>23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.75" x14ac:dyDescent="0.3">
      <c r="D32" s="43" t="s">
        <v>24</v>
      </c>
      <c r="E32" s="44">
        <f>+E30-E31</f>
        <v>42.627000000000002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ht="15.75" x14ac:dyDescent="0.3">
      <c r="E33" s="20" t="s">
        <v>26</v>
      </c>
      <c r="F33" s="20" t="s">
        <v>27</v>
      </c>
      <c r="G33" s="20" t="s">
        <v>27</v>
      </c>
      <c r="H33" s="20" t="s">
        <v>27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t="15.75" x14ac:dyDescent="0.3">
      <c r="D34" s="40" t="s">
        <v>28</v>
      </c>
      <c r="E34" s="46">
        <f>+E32</f>
        <v>42.627000000000002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5.75" x14ac:dyDescent="0.3">
      <c r="D35" s="40" t="s">
        <v>29</v>
      </c>
      <c r="E35" s="46">
        <f>+E34*1.15</f>
        <v>49.021050000000002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5.75" x14ac:dyDescent="0.3">
      <c r="A37" s="3"/>
      <c r="B37" s="20"/>
      <c r="C37" s="29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t="16.5" thickBot="1" x14ac:dyDescent="0.35">
      <c r="A38" s="4" t="s">
        <v>33</v>
      </c>
      <c r="C38" s="47">
        <v>4</v>
      </c>
      <c r="D38" s="48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5.75" x14ac:dyDescent="0.3">
      <c r="A39" s="4"/>
      <c r="C39" s="20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5.75" x14ac:dyDescent="0.3">
      <c r="A40" s="4" t="s">
        <v>37</v>
      </c>
      <c r="B40" s="5"/>
      <c r="C40" s="49">
        <f>+B48/F17</f>
        <v>150</v>
      </c>
      <c r="D40" s="23">
        <v>50</v>
      </c>
      <c r="F40" s="43" t="s">
        <v>38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.75" x14ac:dyDescent="0.3">
      <c r="A41" s="4" t="s">
        <v>39</v>
      </c>
      <c r="C41" s="33">
        <f>+C40+D40</f>
        <v>200</v>
      </c>
      <c r="F41" s="43" t="s">
        <v>40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t="15.75" x14ac:dyDescent="0.3">
      <c r="A42" s="4" t="s">
        <v>41</v>
      </c>
      <c r="C42" s="33">
        <f>+C41/C38</f>
        <v>50</v>
      </c>
      <c r="F42" s="43" t="s">
        <v>42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.75" x14ac:dyDescent="0.3">
      <c r="A43" s="4"/>
      <c r="C43" s="20"/>
      <c r="F43" s="40" t="s">
        <v>43</v>
      </c>
      <c r="G43" s="22">
        <f>+C40/1000</f>
        <v>0.15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ht="15.75" x14ac:dyDescent="0.3">
      <c r="A44" s="4"/>
      <c r="C44" s="50"/>
      <c r="F44" s="43" t="s">
        <v>44</v>
      </c>
      <c r="G44" s="47">
        <f>+C41</f>
        <v>200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ht="15.75" x14ac:dyDescent="0.3">
      <c r="A46" s="4" t="s">
        <v>45</v>
      </c>
      <c r="C46" s="24">
        <f>+C42*C38</f>
        <v>200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ht="15.75" x14ac:dyDescent="0.3">
      <c r="A48" s="4" t="s">
        <v>70</v>
      </c>
      <c r="B48" s="20">
        <f>+'cartón caja'!B48</f>
        <v>150</v>
      </c>
      <c r="C48" s="3"/>
      <c r="D48" s="24" t="s">
        <v>46</v>
      </c>
      <c r="E48" s="24" t="s">
        <v>47</v>
      </c>
      <c r="F48" s="24" t="s">
        <v>48</v>
      </c>
      <c r="G48" s="24" t="s">
        <v>49</v>
      </c>
      <c r="H48" s="24" t="s">
        <v>50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5.75" x14ac:dyDescent="0.3">
      <c r="A49" s="51" t="s">
        <v>51</v>
      </c>
      <c r="B49" s="52"/>
      <c r="C49" s="3"/>
      <c r="D49" s="20">
        <v>1</v>
      </c>
      <c r="E49" s="20">
        <v>0</v>
      </c>
      <c r="F49" s="20" t="s">
        <v>83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5.75" x14ac:dyDescent="0.3">
      <c r="A50" s="52" t="s">
        <v>53</v>
      </c>
      <c r="B50" s="53">
        <f>+E34*C42</f>
        <v>2131.35</v>
      </c>
      <c r="C50" s="3"/>
      <c r="D50" s="20">
        <v>0</v>
      </c>
      <c r="E50" s="20">
        <v>0</v>
      </c>
      <c r="F50" s="20" t="s">
        <v>84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5.75" x14ac:dyDescent="0.3">
      <c r="A51" s="52" t="s">
        <v>11</v>
      </c>
      <c r="B51" s="53">
        <f>+H61</f>
        <v>300</v>
      </c>
      <c r="C51" s="3"/>
      <c r="D51" s="20">
        <v>0</v>
      </c>
      <c r="E51" s="20">
        <v>0</v>
      </c>
      <c r="F51" s="20" t="s">
        <v>77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ht="16.5" x14ac:dyDescent="0.3">
      <c r="A52" s="52"/>
      <c r="B52" s="53"/>
      <c r="C52" s="3"/>
      <c r="D52" s="20">
        <v>1</v>
      </c>
      <c r="E52" s="20">
        <v>1</v>
      </c>
      <c r="F52" s="20" t="s">
        <v>99</v>
      </c>
      <c r="G52" s="29">
        <v>300</v>
      </c>
      <c r="H52" s="29">
        <f t="shared" ref="H52:H59" si="0">+G52*E52</f>
        <v>300</v>
      </c>
      <c r="I52" s="54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6.5" x14ac:dyDescent="0.3">
      <c r="A53" s="52" t="s">
        <v>25</v>
      </c>
      <c r="B53" s="53">
        <v>0</v>
      </c>
      <c r="C53" s="3"/>
      <c r="D53" s="20">
        <v>0</v>
      </c>
      <c r="E53" s="20">
        <v>0</v>
      </c>
      <c r="F53" s="20" t="s">
        <v>72</v>
      </c>
      <c r="G53" s="29">
        <v>135</v>
      </c>
      <c r="H53" s="29">
        <f t="shared" si="0"/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ht="15.75" x14ac:dyDescent="0.3">
      <c r="A54" s="55" t="s">
        <v>78</v>
      </c>
      <c r="B54" s="53">
        <v>0</v>
      </c>
      <c r="C54" s="3"/>
      <c r="D54" s="20">
        <v>0</v>
      </c>
      <c r="E54" s="20">
        <v>0</v>
      </c>
      <c r="F54" s="20" t="s">
        <v>73</v>
      </c>
      <c r="G54" s="29">
        <v>135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5.75" x14ac:dyDescent="0.3">
      <c r="A55" s="55" t="s">
        <v>79</v>
      </c>
      <c r="B55" s="53">
        <v>0</v>
      </c>
      <c r="D55" s="20">
        <v>0</v>
      </c>
      <c r="E55" s="20">
        <v>0</v>
      </c>
      <c r="F55" s="20" t="s">
        <v>30</v>
      </c>
      <c r="G55" s="29">
        <v>1.5</v>
      </c>
      <c r="H55" s="29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ht="15.75" x14ac:dyDescent="0.3">
      <c r="A56" s="55" t="s">
        <v>80</v>
      </c>
      <c r="B56" s="53">
        <v>0</v>
      </c>
      <c r="D56" s="20">
        <v>1</v>
      </c>
      <c r="E56" s="20">
        <v>0</v>
      </c>
      <c r="F56" s="20" t="s">
        <v>54</v>
      </c>
      <c r="G56" s="29">
        <v>1.5</v>
      </c>
      <c r="H56" s="29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5.75" x14ac:dyDescent="0.3">
      <c r="A57" s="55"/>
      <c r="B57" s="55"/>
      <c r="D57" s="20">
        <v>0</v>
      </c>
      <c r="E57" s="20">
        <v>0</v>
      </c>
      <c r="F57" s="20" t="s">
        <v>55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1" t="s">
        <v>56</v>
      </c>
      <c r="B58" s="56">
        <f>SUM(B50:B57)</f>
        <v>2431.35</v>
      </c>
      <c r="C58" s="3"/>
      <c r="D58" s="20">
        <v>0</v>
      </c>
      <c r="E58" s="20">
        <v>0</v>
      </c>
      <c r="F58" s="3" t="s">
        <v>57</v>
      </c>
      <c r="G58" s="29">
        <v>600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1">
        <f>+B58/B48</f>
        <v>16.209</v>
      </c>
      <c r="C60" s="4" t="s">
        <v>58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58" t="s">
        <v>59</v>
      </c>
      <c r="H61" s="29">
        <f>SUM(H49:H60)</f>
        <v>300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60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61</v>
      </c>
      <c r="B63" s="3"/>
      <c r="C63" s="3"/>
      <c r="E63" s="31">
        <f>+B72/C40</f>
        <v>18.940350000000002</v>
      </c>
      <c r="G63" s="1" t="s">
        <v>62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63</v>
      </c>
      <c r="C64" s="24" t="s">
        <v>64</v>
      </c>
      <c r="D64" s="3"/>
      <c r="E64" s="3"/>
      <c r="F64" s="3"/>
      <c r="G64" s="1" t="s">
        <v>62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1" t="s">
        <v>65</v>
      </c>
      <c r="B65" s="52"/>
      <c r="C65" s="3"/>
      <c r="D65" s="3">
        <f>+B72*C68</f>
        <v>0</v>
      </c>
      <c r="E65" s="3"/>
      <c r="F65" s="3"/>
      <c r="G65" s="5" t="s">
        <v>74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53</v>
      </c>
      <c r="B66" s="53">
        <f>+E35*C42</f>
        <v>2451.0525000000002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2" t="s">
        <v>11</v>
      </c>
      <c r="B67" s="53">
        <f>+H61*H62</f>
        <v>390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2" t="str">
        <f>+A54</f>
        <v>Placas</v>
      </c>
      <c r="B68" s="53">
        <f>+B54*H63</f>
        <v>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2" t="str">
        <f>+A55</f>
        <v>Mensajeria</v>
      </c>
      <c r="B69" s="53">
        <f>+B55*H62</f>
        <v>0</v>
      </c>
      <c r="C69" s="60"/>
      <c r="F69" s="61" t="s">
        <v>66</v>
      </c>
      <c r="G69" s="31">
        <f>+B60</f>
        <v>16.209</v>
      </c>
      <c r="H69" s="62">
        <f>+G69*C46</f>
        <v>3241.7999999999997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2" t="str">
        <f>+A56</f>
        <v>Listón</v>
      </c>
      <c r="B70" s="53">
        <f>+B56*H63</f>
        <v>0</v>
      </c>
      <c r="C70" s="63"/>
      <c r="F70" s="61" t="s">
        <v>67</v>
      </c>
      <c r="G70" s="31">
        <f>+C72</f>
        <v>18.940350000000002</v>
      </c>
      <c r="H70" s="62">
        <f>+G70*C46</f>
        <v>3788.0700000000006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2"/>
      <c r="B71" s="53"/>
      <c r="C71" s="63"/>
      <c r="F71" s="64" t="s">
        <v>68</v>
      </c>
      <c r="G71" s="65">
        <f>+G70-G69</f>
        <v>2.7313500000000026</v>
      </c>
      <c r="H71" s="62">
        <f>+G71*C46</f>
        <v>546.27000000000055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1" t="s">
        <v>56</v>
      </c>
      <c r="B72" s="56">
        <f>SUM(B65:B71)</f>
        <v>2841.0525000000002</v>
      </c>
      <c r="C72" s="65">
        <f>+B72/B48</f>
        <v>18.940350000000002</v>
      </c>
      <c r="D72" s="5" t="s">
        <v>133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ht="15.75" x14ac:dyDescent="0.3">
      <c r="B76" s="67"/>
      <c r="C76" s="68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6" spans="10:18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5"/>
  <sheetViews>
    <sheetView topLeftCell="A60" zoomScale="80" zoomScaleNormal="80" workbookViewId="0">
      <selection activeCell="H63" sqref="H6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4.42578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tr">
        <f>+'suaje botella'!C9</f>
        <v>13 de enero de 2017.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">
        <v>120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10</v>
      </c>
      <c r="C15" s="18" t="s">
        <v>97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6" t="s">
        <v>126</v>
      </c>
      <c r="D16" s="17"/>
      <c r="E16" s="17"/>
      <c r="F16" s="45">
        <v>60.5</v>
      </c>
      <c r="G16" s="71" t="s">
        <v>75</v>
      </c>
      <c r="H16" s="72">
        <v>25.25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6" t="s">
        <v>87</v>
      </c>
      <c r="D17" s="17"/>
      <c r="E17" s="17"/>
      <c r="F17" s="70">
        <v>0.5</v>
      </c>
      <c r="G17" s="73" t="s">
        <v>76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6" t="s">
        <v>115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6" t="s">
        <v>116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9" t="s">
        <v>117</v>
      </c>
      <c r="D20" s="17"/>
      <c r="E20" s="17"/>
      <c r="F20" s="6"/>
      <c r="G20" s="7"/>
      <c r="H20" s="8"/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 t="s">
        <v>98</v>
      </c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12</v>
      </c>
      <c r="C23" s="78" t="s">
        <v>90</v>
      </c>
      <c r="D23" s="5" t="s">
        <v>13</v>
      </c>
      <c r="E23" s="21" t="s">
        <v>91</v>
      </c>
      <c r="F23" s="1" t="s">
        <v>134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14</v>
      </c>
      <c r="C25" s="22">
        <v>70</v>
      </c>
      <c r="D25" s="21" t="s">
        <v>15</v>
      </c>
      <c r="E25" s="23">
        <v>95</v>
      </c>
      <c r="F25" s="24">
        <f>+C25</f>
        <v>70</v>
      </c>
      <c r="G25" s="25" t="s">
        <v>15</v>
      </c>
      <c r="H25" s="25">
        <f>+E25</f>
        <v>95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16</v>
      </c>
      <c r="B26" s="3"/>
      <c r="C26" s="26">
        <f>+F16</f>
        <v>60.5</v>
      </c>
      <c r="D26" s="27" t="s">
        <v>15</v>
      </c>
      <c r="E26" s="26">
        <f>+H16</f>
        <v>25.25</v>
      </c>
      <c r="F26" s="28">
        <f>+E26</f>
        <v>25.25</v>
      </c>
      <c r="G26" s="28" t="s">
        <v>15</v>
      </c>
      <c r="H26" s="28">
        <f>+C26</f>
        <v>60.5</v>
      </c>
      <c r="I26" s="29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17</v>
      </c>
      <c r="B27" s="30"/>
      <c r="C27" s="31">
        <f>+C25/C26</f>
        <v>1.1570247933884297</v>
      </c>
      <c r="D27" s="32"/>
      <c r="E27" s="31">
        <f>+E25/E26</f>
        <v>3.7623762376237622</v>
      </c>
      <c r="F27" s="31">
        <f>+F25/F26</f>
        <v>2.7722772277227721</v>
      </c>
      <c r="G27" s="32"/>
      <c r="H27" s="31">
        <f>+H25/H26</f>
        <v>1.5702479338842976</v>
      </c>
      <c r="I27" s="29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18</v>
      </c>
      <c r="B28" s="33"/>
      <c r="C28" s="34"/>
      <c r="D28" s="35">
        <v>3</v>
      </c>
      <c r="E28" s="36"/>
      <c r="F28" s="37"/>
      <c r="G28" s="38">
        <v>2</v>
      </c>
      <c r="H28" s="39" t="s">
        <v>19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4" t="s">
        <v>20</v>
      </c>
      <c r="B30" s="24" t="s">
        <v>82</v>
      </c>
      <c r="D30" s="40" t="s">
        <v>21</v>
      </c>
      <c r="E30" s="41">
        <v>4.09</v>
      </c>
      <c r="G30" s="1" t="s">
        <v>22</v>
      </c>
      <c r="H30" s="42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23</v>
      </c>
      <c r="E31" s="41">
        <f>+H30*E30</f>
        <v>2.0449999999999999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24</v>
      </c>
      <c r="E32" s="44">
        <f>+E30-E31</f>
        <v>2.0449999999999999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26</v>
      </c>
      <c r="F33" s="20" t="s">
        <v>27</v>
      </c>
      <c r="G33" s="20" t="s">
        <v>27</v>
      </c>
      <c r="H33" s="20" t="s">
        <v>27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28</v>
      </c>
      <c r="E34" s="46">
        <f>+E32</f>
        <v>2.0449999999999999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29</v>
      </c>
      <c r="E35" s="46">
        <f>+E34*1.2</f>
        <v>2.4539999999999997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0"/>
      <c r="C37" s="29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33</v>
      </c>
      <c r="C38" s="47">
        <v>3</v>
      </c>
      <c r="D38" s="48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0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37</v>
      </c>
      <c r="B40" s="5"/>
      <c r="C40" s="49">
        <f>+B48/F17</f>
        <v>300</v>
      </c>
      <c r="D40" s="23">
        <v>400</v>
      </c>
      <c r="F40" s="43" t="s">
        <v>38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39</v>
      </c>
      <c r="C41" s="33">
        <f>+C40+D40</f>
        <v>700</v>
      </c>
      <c r="F41" s="43" t="s">
        <v>40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41</v>
      </c>
      <c r="C42" s="33">
        <f>+C41/C38</f>
        <v>233.33333333333334</v>
      </c>
      <c r="F42" s="43" t="s">
        <v>42</v>
      </c>
      <c r="G42" s="22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85</v>
      </c>
      <c r="C43" s="20">
        <f>+(C42*C38)*F17</f>
        <v>350</v>
      </c>
      <c r="F43" s="40" t="s">
        <v>43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3" t="s">
        <v>44</v>
      </c>
      <c r="G44" s="47">
        <f>+C41</f>
        <v>700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45</v>
      </c>
      <c r="C46" s="24">
        <f>+C42*C38</f>
        <v>700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x14ac:dyDescent="0.3">
      <c r="A47" s="3"/>
      <c r="B47" s="3"/>
      <c r="C47" s="3"/>
      <c r="D47" s="3"/>
      <c r="E47" s="3"/>
      <c r="H47" s="3"/>
    </row>
    <row r="48" spans="1:19" ht="15.75" x14ac:dyDescent="0.3">
      <c r="A48" s="4" t="s">
        <v>70</v>
      </c>
      <c r="B48" s="20">
        <f>+'cartón caja'!B48</f>
        <v>150</v>
      </c>
      <c r="C48" s="3"/>
      <c r="D48" s="24" t="s">
        <v>46</v>
      </c>
      <c r="E48" s="24" t="s">
        <v>47</v>
      </c>
      <c r="F48" s="24" t="s">
        <v>48</v>
      </c>
      <c r="G48" s="24" t="s">
        <v>49</v>
      </c>
      <c r="H48" s="24" t="s">
        <v>50</v>
      </c>
      <c r="P48"/>
      <c r="Q48"/>
      <c r="R48"/>
    </row>
    <row r="49" spans="1:28" ht="15.75" x14ac:dyDescent="0.3">
      <c r="A49" s="51" t="s">
        <v>51</v>
      </c>
      <c r="B49" s="52"/>
      <c r="C49" s="3"/>
      <c r="D49" s="20">
        <v>1</v>
      </c>
      <c r="E49" s="20">
        <v>1</v>
      </c>
      <c r="F49" s="20" t="s">
        <v>52</v>
      </c>
      <c r="G49" s="29">
        <v>295</v>
      </c>
      <c r="H49" s="29">
        <f>+(D49*E49)*G49</f>
        <v>295</v>
      </c>
      <c r="P49"/>
      <c r="Q49"/>
      <c r="R49"/>
    </row>
    <row r="50" spans="1:28" ht="15.75" x14ac:dyDescent="0.3">
      <c r="A50" s="52" t="s">
        <v>53</v>
      </c>
      <c r="B50" s="53">
        <f>+E34*C42</f>
        <v>477.16666666666669</v>
      </c>
      <c r="C50" s="3">
        <f>+B50/2</f>
        <v>238.58333333333334</v>
      </c>
      <c r="D50" s="20">
        <v>1</v>
      </c>
      <c r="E50" s="20">
        <v>1</v>
      </c>
      <c r="F50" s="20" t="s">
        <v>71</v>
      </c>
      <c r="G50" s="29">
        <v>250</v>
      </c>
      <c r="H50" s="29">
        <f>+(D50*E50)*G50</f>
        <v>250</v>
      </c>
      <c r="P50"/>
      <c r="Q50"/>
      <c r="R50"/>
    </row>
    <row r="51" spans="1:28" ht="15.75" x14ac:dyDescent="0.3">
      <c r="A51" s="52" t="s">
        <v>11</v>
      </c>
      <c r="B51" s="53">
        <f>+H61</f>
        <v>1515</v>
      </c>
      <c r="C51" s="3"/>
      <c r="D51" s="20">
        <v>0</v>
      </c>
      <c r="E51" s="20">
        <v>0</v>
      </c>
      <c r="F51" s="20" t="s">
        <v>77</v>
      </c>
      <c r="G51" s="29">
        <v>500</v>
      </c>
      <c r="H51" s="29">
        <f>+G51*E51*D51</f>
        <v>0</v>
      </c>
      <c r="P51"/>
      <c r="Q51"/>
      <c r="R51"/>
    </row>
    <row r="52" spans="1:28" ht="16.5" x14ac:dyDescent="0.3">
      <c r="A52" s="52"/>
      <c r="B52" s="53"/>
      <c r="C52" s="3"/>
      <c r="D52" s="20">
        <v>1</v>
      </c>
      <c r="E52" s="20">
        <v>1</v>
      </c>
      <c r="F52" s="20" t="s">
        <v>99</v>
      </c>
      <c r="G52" s="29">
        <v>200</v>
      </c>
      <c r="H52" s="29">
        <f t="shared" ref="H52:H59" si="0">+G52*E52</f>
        <v>200</v>
      </c>
      <c r="I52" s="54"/>
      <c r="P52"/>
      <c r="Q52"/>
      <c r="R52"/>
    </row>
    <row r="53" spans="1:28" ht="16.5" x14ac:dyDescent="0.3">
      <c r="A53" s="52" t="s">
        <v>25</v>
      </c>
      <c r="B53" s="53">
        <v>0</v>
      </c>
      <c r="C53" s="3"/>
      <c r="D53" s="20">
        <v>1</v>
      </c>
      <c r="E53" s="20">
        <v>1</v>
      </c>
      <c r="F53" s="20" t="s">
        <v>72</v>
      </c>
      <c r="G53" s="29">
        <v>135</v>
      </c>
      <c r="H53" s="29">
        <f t="shared" si="0"/>
        <v>135</v>
      </c>
      <c r="I53" s="54"/>
      <c r="P53"/>
      <c r="Q53"/>
      <c r="R53"/>
    </row>
    <row r="54" spans="1:28" ht="15.75" x14ac:dyDescent="0.3">
      <c r="A54" s="55" t="s">
        <v>93</v>
      </c>
      <c r="B54" s="53">
        <v>0</v>
      </c>
      <c r="C54" s="3"/>
      <c r="D54" s="20">
        <v>1</v>
      </c>
      <c r="E54" s="20">
        <v>1</v>
      </c>
      <c r="F54" s="20" t="s">
        <v>73</v>
      </c>
      <c r="G54" s="29">
        <v>135</v>
      </c>
      <c r="H54" s="29">
        <f t="shared" si="0"/>
        <v>135</v>
      </c>
      <c r="P54"/>
      <c r="Q54"/>
      <c r="R54"/>
    </row>
    <row r="55" spans="1:28" ht="15.75" x14ac:dyDescent="0.3">
      <c r="A55" s="55" t="s">
        <v>96</v>
      </c>
      <c r="B55" s="53">
        <v>0</v>
      </c>
      <c r="D55" s="20">
        <v>0</v>
      </c>
      <c r="E55" s="20">
        <v>0</v>
      </c>
      <c r="F55" s="20" t="s">
        <v>94</v>
      </c>
      <c r="G55" s="29">
        <v>120</v>
      </c>
      <c r="H55" s="29">
        <f>+G55*E55</f>
        <v>0</v>
      </c>
      <c r="P55"/>
      <c r="Q55"/>
      <c r="R55"/>
    </row>
    <row r="56" spans="1:28" x14ac:dyDescent="0.3">
      <c r="A56" s="55" t="s">
        <v>95</v>
      </c>
      <c r="B56" s="53">
        <v>0</v>
      </c>
      <c r="D56" s="20">
        <v>0</v>
      </c>
      <c r="E56" s="20">
        <v>0</v>
      </c>
      <c r="F56" s="20" t="s">
        <v>30</v>
      </c>
      <c r="G56" s="29">
        <v>1.5</v>
      </c>
      <c r="H56" s="29">
        <f>+G56*E56</f>
        <v>0</v>
      </c>
    </row>
    <row r="57" spans="1:28" ht="15.75" x14ac:dyDescent="0.3">
      <c r="A57" s="55"/>
      <c r="B57" s="55"/>
      <c r="D57" s="20">
        <v>0</v>
      </c>
      <c r="E57" s="20">
        <v>0</v>
      </c>
      <c r="F57" s="20" t="s">
        <v>55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ht="15.75" x14ac:dyDescent="0.3">
      <c r="A58" s="51" t="s">
        <v>56</v>
      </c>
      <c r="B58" s="56">
        <f>SUM(B50:B57)</f>
        <v>1992.1666666666667</v>
      </c>
      <c r="C58" s="3"/>
      <c r="D58" s="20">
        <v>1</v>
      </c>
      <c r="E58" s="20">
        <v>1</v>
      </c>
      <c r="F58" s="3" t="s">
        <v>57</v>
      </c>
      <c r="G58" s="29">
        <f>+F79</f>
        <v>500</v>
      </c>
      <c r="H58" s="29">
        <f t="shared" si="0"/>
        <v>500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 ht="15.75" x14ac:dyDescent="0.3">
      <c r="A60" s="9"/>
      <c r="B60" s="31">
        <f>+B58/B48</f>
        <v>13.281111111111112</v>
      </c>
      <c r="C60" s="4" t="s">
        <v>58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 ht="15.75" x14ac:dyDescent="0.3">
      <c r="A61" s="3"/>
      <c r="B61" s="3"/>
      <c r="D61" s="3"/>
      <c r="E61" s="3"/>
      <c r="F61" s="3"/>
      <c r="G61" s="58" t="s">
        <v>59</v>
      </c>
      <c r="H61" s="29">
        <f>SUM(H49:H60)</f>
        <v>1515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 ht="15.75" x14ac:dyDescent="0.3">
      <c r="D62" s="3"/>
      <c r="E62" s="3"/>
      <c r="G62" s="5" t="s">
        <v>60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 ht="15.75" x14ac:dyDescent="0.3">
      <c r="A63" s="4" t="s">
        <v>61</v>
      </c>
      <c r="B63" s="3"/>
      <c r="C63" s="3"/>
      <c r="E63" s="31"/>
      <c r="G63" s="1" t="s">
        <v>62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 ht="15.75" x14ac:dyDescent="0.3">
      <c r="A64" s="3"/>
      <c r="B64" s="4" t="s">
        <v>63</v>
      </c>
      <c r="C64" s="24" t="s">
        <v>64</v>
      </c>
      <c r="D64" s="3"/>
      <c r="E64" s="3"/>
      <c r="F64" s="3"/>
      <c r="G64" s="1" t="s">
        <v>62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 ht="15.75" x14ac:dyDescent="0.3">
      <c r="A65" s="51" t="s">
        <v>65</v>
      </c>
      <c r="B65" s="52"/>
      <c r="C65" s="3"/>
      <c r="D65" s="3"/>
      <c r="E65" s="3"/>
      <c r="F65" s="3"/>
      <c r="G65" s="5" t="s">
        <v>74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 ht="15.75" x14ac:dyDescent="0.3">
      <c r="A66" s="52" t="s">
        <v>53</v>
      </c>
      <c r="B66" s="53">
        <f>+E35*C42</f>
        <v>572.59999999999991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ht="15.75" x14ac:dyDescent="0.3">
      <c r="A67" s="52" t="s">
        <v>11</v>
      </c>
      <c r="B67" s="53">
        <f>+H61*H62</f>
        <v>1969.5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 ht="15.75" x14ac:dyDescent="0.3">
      <c r="A68" s="52" t="str">
        <f>+A53</f>
        <v>Tabla de suaje</v>
      </c>
      <c r="B68" s="53">
        <f>+B53*H62</f>
        <v>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 ht="15.75" x14ac:dyDescent="0.3">
      <c r="A69" s="52" t="str">
        <f>+A54</f>
        <v>Placas HS</v>
      </c>
      <c r="B69" s="53">
        <f>+B54*H62</f>
        <v>0</v>
      </c>
      <c r="C69" s="60"/>
      <c r="G69" s="61" t="s">
        <v>66</v>
      </c>
      <c r="H69" s="31">
        <f>+B60</f>
        <v>13.281111111111112</v>
      </c>
      <c r="I69" s="62">
        <f>+H69*B48</f>
        <v>1992.166666666667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 ht="15.75" x14ac:dyDescent="0.3">
      <c r="A70" s="52" t="str">
        <f>+A55</f>
        <v>Imán</v>
      </c>
      <c r="B70" s="53">
        <f>+B55*H62</f>
        <v>0</v>
      </c>
      <c r="C70" s="60"/>
      <c r="G70" s="61" t="s">
        <v>67</v>
      </c>
      <c r="H70" s="31">
        <f>+C73</f>
        <v>16.947333333333333</v>
      </c>
      <c r="I70" s="62">
        <f>+H70*B48</f>
        <v>2542.1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 ht="15.75" x14ac:dyDescent="0.3">
      <c r="A71" s="52" t="str">
        <f>+A56</f>
        <v>Encuadernación</v>
      </c>
      <c r="B71" s="53">
        <f>+B56*1.2</f>
        <v>0</v>
      </c>
      <c r="C71" s="63"/>
      <c r="G71" s="64" t="s">
        <v>68</v>
      </c>
      <c r="H71" s="65">
        <f>+H70-H69</f>
        <v>3.6662222222222205</v>
      </c>
      <c r="I71" s="62">
        <f>+H71*B48</f>
        <v>549.93333333333305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 ht="15.75" x14ac:dyDescent="0.3">
      <c r="A72" s="52"/>
      <c r="B72" s="53"/>
      <c r="C72" s="63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 ht="15.75" x14ac:dyDescent="0.3">
      <c r="A73" s="51" t="s">
        <v>56</v>
      </c>
      <c r="B73" s="56">
        <f>SUM(B65:B72)</f>
        <v>2542.1</v>
      </c>
      <c r="C73" s="65">
        <f>+B73/B48</f>
        <v>16.947333333333333</v>
      </c>
      <c r="D73" s="5" t="s">
        <v>121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1:28" ht="15.75" x14ac:dyDescent="0.3">
      <c r="C74" s="75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1:28" x14ac:dyDescent="0.3">
      <c r="C75" s="75"/>
      <c r="D75" s="5"/>
    </row>
    <row r="76" spans="1:28" ht="15" thickBot="1" x14ac:dyDescent="0.35">
      <c r="A76" s="5" t="s">
        <v>136</v>
      </c>
    </row>
    <row r="77" spans="1:28" x14ac:dyDescent="0.3">
      <c r="A77" s="10" t="s">
        <v>106</v>
      </c>
      <c r="B77" s="11"/>
      <c r="C77" s="83" t="s">
        <v>113</v>
      </c>
      <c r="D77" s="11"/>
      <c r="E77" s="11"/>
      <c r="F77" s="12"/>
    </row>
    <row r="78" spans="1:28" x14ac:dyDescent="0.3">
      <c r="A78" s="45">
        <f>+F16</f>
        <v>60.5</v>
      </c>
      <c r="B78" s="71">
        <f>+H16</f>
        <v>25.25</v>
      </c>
      <c r="C78" s="7" t="s">
        <v>105</v>
      </c>
      <c r="D78" s="71" t="s">
        <v>111</v>
      </c>
      <c r="E78" s="7" t="s">
        <v>112</v>
      </c>
      <c r="F78" s="84" t="s">
        <v>135</v>
      </c>
    </row>
    <row r="79" spans="1:28" x14ac:dyDescent="0.3">
      <c r="A79" s="45">
        <f>0.605*0.2525*C41</f>
        <v>106.93375</v>
      </c>
      <c r="B79" s="76">
        <v>3.8</v>
      </c>
      <c r="C79" s="76">
        <f>+A79*B79</f>
        <v>406.34825000000001</v>
      </c>
      <c r="D79" s="76">
        <v>0</v>
      </c>
      <c r="E79" s="76">
        <f>+C79+D79</f>
        <v>406.34825000000001</v>
      </c>
      <c r="F79" s="85">
        <v>500</v>
      </c>
    </row>
    <row r="80" spans="1:28" x14ac:dyDescent="0.3">
      <c r="A80" s="6"/>
      <c r="B80" s="76"/>
      <c r="C80" s="84" t="s">
        <v>114</v>
      </c>
      <c r="D80" s="76"/>
      <c r="E80" s="76"/>
      <c r="F80" s="8"/>
    </row>
    <row r="81" spans="1:18" x14ac:dyDescent="0.3">
      <c r="A81" s="45">
        <f>+A78</f>
        <v>60.5</v>
      </c>
      <c r="B81" s="71">
        <f>+B78</f>
        <v>25.25</v>
      </c>
      <c r="C81" s="7" t="s">
        <v>105</v>
      </c>
      <c r="D81" s="71" t="s">
        <v>111</v>
      </c>
      <c r="E81" s="7" t="s">
        <v>112</v>
      </c>
      <c r="F81" s="84" t="s">
        <v>135</v>
      </c>
      <c r="J81" s="69"/>
    </row>
    <row r="82" spans="1:18" x14ac:dyDescent="0.3">
      <c r="A82" s="45">
        <f>0.65*0.36*C41</f>
        <v>163.79999999999998</v>
      </c>
      <c r="B82" s="76">
        <v>2.5</v>
      </c>
      <c r="C82" s="76">
        <f>+A82*B82</f>
        <v>409.49999999999994</v>
      </c>
      <c r="D82" s="76">
        <v>360</v>
      </c>
      <c r="E82" s="76">
        <f>+C82+D82</f>
        <v>769.5</v>
      </c>
      <c r="F82" s="85">
        <v>1500</v>
      </c>
    </row>
    <row r="83" spans="1:18" ht="15" thickBot="1" x14ac:dyDescent="0.35">
      <c r="A83" s="13"/>
      <c r="B83" s="14"/>
      <c r="C83" s="14"/>
      <c r="D83" s="14"/>
      <c r="E83" s="14"/>
      <c r="F83" s="15"/>
    </row>
    <row r="86" spans="1:18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topLeftCell="A61" zoomScale="80" zoomScaleNormal="80" workbookViewId="0">
      <selection activeCell="H63" sqref="H6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6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tr">
        <f>+'forro envolvente 1'!C9</f>
        <v>13 de enero de 2017.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">
        <v>120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10</v>
      </c>
      <c r="C15" s="18" t="s">
        <v>97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6" t="s">
        <v>126</v>
      </c>
      <c r="D16" s="17"/>
      <c r="E16" s="17"/>
      <c r="F16" s="45">
        <v>24</v>
      </c>
      <c r="G16" s="71" t="s">
        <v>75</v>
      </c>
      <c r="H16" s="72">
        <v>34.5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6" t="s">
        <v>87</v>
      </c>
      <c r="D17" s="17"/>
      <c r="E17" s="17"/>
      <c r="F17" s="70">
        <v>1</v>
      </c>
      <c r="G17" s="73" t="s">
        <v>76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6" t="s">
        <v>115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6" t="s">
        <v>116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9" t="s">
        <v>117</v>
      </c>
      <c r="D20" s="17"/>
      <c r="E20" s="17"/>
      <c r="F20" s="6"/>
      <c r="G20" s="7"/>
      <c r="H20" s="8"/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 t="s">
        <v>98</v>
      </c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12</v>
      </c>
      <c r="C23" s="78" t="s">
        <v>90</v>
      </c>
      <c r="D23" s="5" t="s">
        <v>13</v>
      </c>
      <c r="E23" s="21" t="s">
        <v>91</v>
      </c>
      <c r="F23" s="1" t="s">
        <v>134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14</v>
      </c>
      <c r="C25" s="22">
        <v>70</v>
      </c>
      <c r="D25" s="21" t="s">
        <v>15</v>
      </c>
      <c r="E25" s="23">
        <v>95</v>
      </c>
      <c r="F25" s="24">
        <f>+C25</f>
        <v>70</v>
      </c>
      <c r="G25" s="25" t="s">
        <v>15</v>
      </c>
      <c r="H25" s="25">
        <f>+E25</f>
        <v>95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16</v>
      </c>
      <c r="B26" s="3"/>
      <c r="C26" s="26">
        <f>+F16</f>
        <v>24</v>
      </c>
      <c r="D26" s="27" t="s">
        <v>15</v>
      </c>
      <c r="E26" s="26">
        <f>+H16</f>
        <v>34.5</v>
      </c>
      <c r="F26" s="28">
        <f>+E26</f>
        <v>34.5</v>
      </c>
      <c r="G26" s="28" t="s">
        <v>15</v>
      </c>
      <c r="H26" s="28">
        <f>+C26</f>
        <v>24</v>
      </c>
      <c r="I26" s="29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17</v>
      </c>
      <c r="B27" s="30"/>
      <c r="C27" s="31">
        <f>+C25/C26</f>
        <v>2.9166666666666665</v>
      </c>
      <c r="D27" s="32"/>
      <c r="E27" s="31">
        <f>+E25/E26</f>
        <v>2.7536231884057969</v>
      </c>
      <c r="F27" s="31">
        <f>+F25/F26</f>
        <v>2.0289855072463769</v>
      </c>
      <c r="G27" s="32"/>
      <c r="H27" s="31">
        <f>+H25/H26</f>
        <v>3.9583333333333335</v>
      </c>
      <c r="I27" s="29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18</v>
      </c>
      <c r="B28" s="33"/>
      <c r="C28" s="34"/>
      <c r="D28" s="35">
        <v>4</v>
      </c>
      <c r="E28" s="36"/>
      <c r="F28" s="37"/>
      <c r="G28" s="38">
        <v>6</v>
      </c>
      <c r="H28" s="39" t="s">
        <v>19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4" t="s">
        <v>20</v>
      </c>
      <c r="B30" s="24" t="s">
        <v>82</v>
      </c>
      <c r="D30" s="40" t="s">
        <v>21</v>
      </c>
      <c r="E30" s="41">
        <v>4.09</v>
      </c>
      <c r="G30" s="1" t="s">
        <v>22</v>
      </c>
      <c r="H30" s="42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23</v>
      </c>
      <c r="E31" s="41">
        <f>+H30*E30</f>
        <v>2.0449999999999999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24</v>
      </c>
      <c r="E32" s="44">
        <f>+E30-E31</f>
        <v>2.0449999999999999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26</v>
      </c>
      <c r="F33" s="20" t="s">
        <v>27</v>
      </c>
      <c r="G33" s="20" t="s">
        <v>27</v>
      </c>
      <c r="H33" s="20" t="s">
        <v>27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28</v>
      </c>
      <c r="E34" s="46">
        <f>+E32</f>
        <v>2.0449999999999999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29</v>
      </c>
      <c r="E35" s="46">
        <f>+E34*1.2</f>
        <v>2.4539999999999997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0"/>
      <c r="C37" s="29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33</v>
      </c>
      <c r="C38" s="47">
        <v>6</v>
      </c>
      <c r="D38" s="48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0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37</v>
      </c>
      <c r="B40" s="5"/>
      <c r="C40" s="49">
        <f>+B48/F17</f>
        <v>150</v>
      </c>
      <c r="D40" s="23">
        <v>400</v>
      </c>
      <c r="F40" s="43" t="s">
        <v>38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39</v>
      </c>
      <c r="C41" s="33">
        <f>+C40+D40</f>
        <v>550</v>
      </c>
      <c r="F41" s="43" t="s">
        <v>40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41</v>
      </c>
      <c r="C42" s="33">
        <f>+C41/C38</f>
        <v>91.666666666666671</v>
      </c>
      <c r="F42" s="43" t="s">
        <v>42</v>
      </c>
      <c r="G42" s="22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85</v>
      </c>
      <c r="C43" s="20">
        <f>+(C42*C38)*F17</f>
        <v>550</v>
      </c>
      <c r="F43" s="40" t="s">
        <v>43</v>
      </c>
      <c r="G43" s="22">
        <f>+C40/1000</f>
        <v>0.15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3" t="s">
        <v>44</v>
      </c>
      <c r="G44" s="47">
        <f>+C41</f>
        <v>550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45</v>
      </c>
      <c r="C46" s="24">
        <f>+C42*C38</f>
        <v>550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x14ac:dyDescent="0.3">
      <c r="A47" s="3"/>
      <c r="B47" s="3"/>
      <c r="C47" s="3"/>
      <c r="D47" s="3"/>
      <c r="E47" s="3"/>
      <c r="H47" s="3"/>
    </row>
    <row r="48" spans="1:19" x14ac:dyDescent="0.3">
      <c r="A48" s="4" t="s">
        <v>70</v>
      </c>
      <c r="B48" s="20">
        <f>+'cartón caja'!B48</f>
        <v>150</v>
      </c>
      <c r="C48" s="3"/>
      <c r="D48" s="24" t="s">
        <v>46</v>
      </c>
      <c r="E48" s="24" t="s">
        <v>47</v>
      </c>
      <c r="F48" s="24" t="s">
        <v>48</v>
      </c>
      <c r="G48" s="24" t="s">
        <v>49</v>
      </c>
      <c r="H48" s="24" t="s">
        <v>50</v>
      </c>
    </row>
    <row r="49" spans="1:23" x14ac:dyDescent="0.3">
      <c r="A49" s="51" t="s">
        <v>51</v>
      </c>
      <c r="B49" s="52"/>
      <c r="C49" s="3"/>
      <c r="D49" s="20">
        <v>1</v>
      </c>
      <c r="E49" s="20">
        <v>1</v>
      </c>
      <c r="F49" s="20" t="s">
        <v>52</v>
      </c>
      <c r="G49" s="29">
        <v>295</v>
      </c>
      <c r="H49" s="29">
        <f>+(D49*E49)*G49</f>
        <v>295</v>
      </c>
    </row>
    <row r="50" spans="1:23" x14ac:dyDescent="0.3">
      <c r="A50" s="52" t="s">
        <v>53</v>
      </c>
      <c r="B50" s="53">
        <f>+E34*C42</f>
        <v>187.45833333333334</v>
      </c>
      <c r="C50" s="3">
        <f>+B50/2</f>
        <v>93.729166666666671</v>
      </c>
      <c r="D50" s="20">
        <v>1</v>
      </c>
      <c r="E50" s="20">
        <v>1</v>
      </c>
      <c r="F50" s="20" t="s">
        <v>71</v>
      </c>
      <c r="G50" s="29">
        <v>250</v>
      </c>
      <c r="H50" s="29">
        <f>+(D50*E50)*G50</f>
        <v>250</v>
      </c>
    </row>
    <row r="51" spans="1:23" x14ac:dyDescent="0.3">
      <c r="A51" s="52" t="s">
        <v>11</v>
      </c>
      <c r="B51" s="53">
        <f>+H61</f>
        <v>1677.1120000000001</v>
      </c>
      <c r="C51" s="3"/>
      <c r="D51" s="20">
        <v>0</v>
      </c>
      <c r="E51" s="20">
        <v>0</v>
      </c>
      <c r="F51" s="20" t="s">
        <v>77</v>
      </c>
      <c r="G51" s="29">
        <v>500</v>
      </c>
      <c r="H51" s="29">
        <f>+G51*E51*D51</f>
        <v>0</v>
      </c>
    </row>
    <row r="52" spans="1:23" ht="16.5" x14ac:dyDescent="0.3">
      <c r="A52" s="52"/>
      <c r="B52" s="53"/>
      <c r="C52" s="3"/>
      <c r="D52" s="20">
        <v>1</v>
      </c>
      <c r="E52" s="20">
        <v>1</v>
      </c>
      <c r="F52" s="20" t="s">
        <v>99</v>
      </c>
      <c r="G52" s="29">
        <v>200</v>
      </c>
      <c r="H52" s="29">
        <f t="shared" ref="H52:H59" si="0">+G52*E52</f>
        <v>200</v>
      </c>
      <c r="I52" s="54"/>
    </row>
    <row r="53" spans="1:23" ht="16.5" x14ac:dyDescent="0.3">
      <c r="A53" s="52" t="s">
        <v>25</v>
      </c>
      <c r="B53" s="53">
        <v>0</v>
      </c>
      <c r="C53" s="3"/>
      <c r="D53" s="20">
        <v>1</v>
      </c>
      <c r="E53" s="20">
        <v>1</v>
      </c>
      <c r="F53" s="20" t="s">
        <v>72</v>
      </c>
      <c r="G53" s="29">
        <v>135</v>
      </c>
      <c r="H53" s="29">
        <f t="shared" si="0"/>
        <v>135</v>
      </c>
      <c r="I53" s="54"/>
    </row>
    <row r="54" spans="1:23" x14ac:dyDescent="0.3">
      <c r="A54" s="55" t="s">
        <v>93</v>
      </c>
      <c r="B54" s="53">
        <v>0</v>
      </c>
      <c r="C54" s="3"/>
      <c r="D54" s="20">
        <v>1</v>
      </c>
      <c r="E54" s="20">
        <v>1</v>
      </c>
      <c r="F54" s="20" t="s">
        <v>73</v>
      </c>
      <c r="G54" s="29">
        <v>135</v>
      </c>
      <c r="H54" s="29">
        <f t="shared" si="0"/>
        <v>135</v>
      </c>
    </row>
    <row r="55" spans="1:23" x14ac:dyDescent="0.3">
      <c r="A55" s="55" t="s">
        <v>96</v>
      </c>
      <c r="B55" s="53">
        <v>0</v>
      </c>
      <c r="D55" s="20">
        <v>0</v>
      </c>
      <c r="E55" s="20">
        <v>0</v>
      </c>
      <c r="F55" s="20" t="s">
        <v>94</v>
      </c>
      <c r="G55" s="29">
        <v>120</v>
      </c>
      <c r="H55" s="29">
        <f>+G55*E55</f>
        <v>0</v>
      </c>
    </row>
    <row r="56" spans="1:23" x14ac:dyDescent="0.3">
      <c r="A56" s="55" t="s">
        <v>95</v>
      </c>
      <c r="B56" s="53">
        <f>(20*B48)*1.1</f>
        <v>3300.0000000000005</v>
      </c>
      <c r="D56" s="20">
        <v>0</v>
      </c>
      <c r="E56" s="20">
        <v>0</v>
      </c>
      <c r="F56" s="20" t="s">
        <v>30</v>
      </c>
      <c r="G56" s="29">
        <v>1.5</v>
      </c>
      <c r="H56" s="29">
        <f>+G56*E56</f>
        <v>0</v>
      </c>
    </row>
    <row r="57" spans="1:23" ht="15.75" x14ac:dyDescent="0.3">
      <c r="A57" s="55"/>
      <c r="B57" s="55"/>
      <c r="D57" s="20">
        <v>0</v>
      </c>
      <c r="E57" s="20">
        <v>0</v>
      </c>
      <c r="F57" s="20" t="s">
        <v>55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1" t="s">
        <v>56</v>
      </c>
      <c r="B58" s="56">
        <f>SUM(B50:B57)</f>
        <v>5164.570333333334</v>
      </c>
      <c r="C58" s="3"/>
      <c r="D58" s="20">
        <v>1</v>
      </c>
      <c r="E58" s="20">
        <v>1</v>
      </c>
      <c r="F58" s="3" t="s">
        <v>57</v>
      </c>
      <c r="G58" s="29">
        <f>+E79</f>
        <v>662.11199999999997</v>
      </c>
      <c r="H58" s="29">
        <f t="shared" si="0"/>
        <v>662.11199999999997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1">
        <f>+B58/B48</f>
        <v>34.430468888888896</v>
      </c>
      <c r="C60" s="4" t="s">
        <v>58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58" t="s">
        <v>59</v>
      </c>
      <c r="H61" s="29">
        <f>SUM(H49:H60)</f>
        <v>1677.1120000000001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60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61</v>
      </c>
      <c r="B63" s="3"/>
      <c r="C63" s="3"/>
      <c r="E63" s="31">
        <f>+B73/C40</f>
        <v>44.634637333333337</v>
      </c>
      <c r="G63" s="1" t="s">
        <v>62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63</v>
      </c>
      <c r="C64" s="24" t="s">
        <v>64</v>
      </c>
      <c r="D64" s="3"/>
      <c r="E64" s="3"/>
      <c r="F64" s="3"/>
      <c r="G64" s="1" t="s">
        <v>62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1" t="s">
        <v>65</v>
      </c>
      <c r="B65" s="52"/>
      <c r="C65" s="3"/>
      <c r="D65" s="3">
        <f>+B73*C69</f>
        <v>0</v>
      </c>
      <c r="E65" s="3"/>
      <c r="F65" s="3"/>
      <c r="G65" s="5" t="s">
        <v>74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53</v>
      </c>
      <c r="B66" s="53">
        <f>+E35*C42</f>
        <v>224.95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2" t="s">
        <v>11</v>
      </c>
      <c r="B67" s="53">
        <f>+H61*H62</f>
        <v>2180.2456000000002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2" t="str">
        <f>+A53</f>
        <v>Tabla de suaje</v>
      </c>
      <c r="B68" s="53">
        <f>+B53*H62</f>
        <v>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2" t="str">
        <f>+A54</f>
        <v>Placas HS</v>
      </c>
      <c r="B69" s="53">
        <f>+B54*H62</f>
        <v>0</v>
      </c>
      <c r="C69" s="60"/>
      <c r="F69" s="61" t="s">
        <v>66</v>
      </c>
      <c r="G69" s="31">
        <f>+B60</f>
        <v>34.430468888888896</v>
      </c>
      <c r="H69" s="62">
        <f>+G69*B48</f>
        <v>5164.570333333334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2" t="str">
        <f>+A55</f>
        <v>Imán</v>
      </c>
      <c r="B70" s="53">
        <f>+B55*H62</f>
        <v>0</v>
      </c>
      <c r="C70" s="60"/>
      <c r="F70" s="61" t="s">
        <v>67</v>
      </c>
      <c r="G70" s="31">
        <f>+C73</f>
        <v>44.634637333333337</v>
      </c>
      <c r="H70" s="62">
        <f>+G70*B48</f>
        <v>6695.1956000000009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6.5" thickBot="1" x14ac:dyDescent="0.35">
      <c r="A71" s="52" t="str">
        <f>+A56</f>
        <v>Encuadernación</v>
      </c>
      <c r="B71" s="53">
        <f>+B56*1.3</f>
        <v>4290.0000000000009</v>
      </c>
      <c r="C71" s="63"/>
      <c r="F71" s="64" t="s">
        <v>68</v>
      </c>
      <c r="G71" s="65">
        <f>+G70-G69</f>
        <v>10.204168444444441</v>
      </c>
      <c r="H71" s="62">
        <f>+G71*B48</f>
        <v>1530.6252666666662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6.5" thickBot="1" x14ac:dyDescent="0.35">
      <c r="A72" s="52"/>
      <c r="B72" s="53"/>
      <c r="C72" s="63"/>
      <c r="F72" s="66" t="s">
        <v>69</v>
      </c>
      <c r="G72" s="4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1" t="s">
        <v>56</v>
      </c>
      <c r="B73" s="56">
        <f>SUM(B65:B72)</f>
        <v>6695.1956000000009</v>
      </c>
      <c r="C73" s="65">
        <f>+B73/B48</f>
        <v>44.634637333333337</v>
      </c>
      <c r="D73" s="5" t="s">
        <v>118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5.75" x14ac:dyDescent="0.3">
      <c r="C74" s="75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x14ac:dyDescent="0.3">
      <c r="C75" s="75"/>
      <c r="D75" s="5"/>
    </row>
    <row r="76" spans="1:23" ht="15" thickBot="1" x14ac:dyDescent="0.35">
      <c r="A76" s="5" t="s">
        <v>136</v>
      </c>
    </row>
    <row r="77" spans="1:23" ht="15.75" x14ac:dyDescent="0.3">
      <c r="A77" s="10" t="s">
        <v>106</v>
      </c>
      <c r="B77" s="11"/>
      <c r="C77" s="83" t="s">
        <v>113</v>
      </c>
      <c r="D77" s="11"/>
      <c r="E77" s="11"/>
      <c r="F77" s="12"/>
      <c r="G77"/>
      <c r="H77"/>
      <c r="I77"/>
    </row>
    <row r="78" spans="1:23" ht="15.75" x14ac:dyDescent="0.3">
      <c r="A78" s="45">
        <f>+F16</f>
        <v>24</v>
      </c>
      <c r="B78" s="71">
        <f>+H16</f>
        <v>34.5</v>
      </c>
      <c r="C78" s="7" t="s">
        <v>105</v>
      </c>
      <c r="D78" s="71" t="s">
        <v>111</v>
      </c>
      <c r="E78" s="7" t="s">
        <v>112</v>
      </c>
      <c r="F78" s="84" t="s">
        <v>135</v>
      </c>
      <c r="G78"/>
      <c r="H78"/>
      <c r="I78"/>
    </row>
    <row r="79" spans="1:23" ht="15.75" x14ac:dyDescent="0.3">
      <c r="A79" s="45">
        <f>0.48*0.66*C41</f>
        <v>174.24</v>
      </c>
      <c r="B79" s="76">
        <v>3.8</v>
      </c>
      <c r="C79" s="76">
        <f>+A79*B79</f>
        <v>662.11199999999997</v>
      </c>
      <c r="D79" s="76">
        <v>0</v>
      </c>
      <c r="E79" s="82">
        <f>+C79+D79</f>
        <v>662.11199999999997</v>
      </c>
      <c r="F79" s="87">
        <v>500</v>
      </c>
      <c r="G79"/>
      <c r="H79"/>
      <c r="I79"/>
    </row>
    <row r="80" spans="1:23" ht="15.75" x14ac:dyDescent="0.3">
      <c r="A80" s="6"/>
      <c r="B80" s="76"/>
      <c r="C80" s="84" t="s">
        <v>114</v>
      </c>
      <c r="D80" s="76"/>
      <c r="E80" s="76"/>
      <c r="F80" s="8"/>
      <c r="G80"/>
      <c r="H80"/>
      <c r="I80"/>
    </row>
    <row r="81" spans="1:18" ht="15.75" x14ac:dyDescent="0.3">
      <c r="A81" s="45">
        <f>+A78</f>
        <v>24</v>
      </c>
      <c r="B81" s="71">
        <f>+B78</f>
        <v>34.5</v>
      </c>
      <c r="C81" s="7" t="s">
        <v>105</v>
      </c>
      <c r="D81" s="71" t="s">
        <v>111</v>
      </c>
      <c r="E81" s="7" t="s">
        <v>112</v>
      </c>
      <c r="F81" s="84" t="s">
        <v>135</v>
      </c>
      <c r="G81"/>
      <c r="H81"/>
      <c r="I81"/>
      <c r="J81" s="69"/>
    </row>
    <row r="82" spans="1:18" ht="15.75" x14ac:dyDescent="0.3">
      <c r="A82" s="45">
        <f>0.65*0.36*C41</f>
        <v>128.69999999999999</v>
      </c>
      <c r="B82" s="76">
        <v>2.5</v>
      </c>
      <c r="C82" s="76">
        <f>+A82*B82</f>
        <v>321.75</v>
      </c>
      <c r="D82" s="76">
        <v>360</v>
      </c>
      <c r="E82" s="76">
        <f>+C82+D82</f>
        <v>681.75</v>
      </c>
      <c r="F82" s="85">
        <v>1500</v>
      </c>
      <c r="G82"/>
      <c r="H82"/>
      <c r="I82"/>
    </row>
    <row r="83" spans="1:18" ht="16.5" thickBot="1" x14ac:dyDescent="0.35">
      <c r="A83" s="13"/>
      <c r="B83" s="86"/>
      <c r="C83" s="86"/>
      <c r="D83" s="86"/>
      <c r="E83" s="86"/>
      <c r="F83" s="15"/>
      <c r="G83"/>
      <c r="H83"/>
      <c r="I83"/>
    </row>
    <row r="84" spans="1:18" ht="15.75" x14ac:dyDescent="0.3">
      <c r="A84"/>
      <c r="B84"/>
      <c r="C84"/>
      <c r="D84"/>
      <c r="E84"/>
      <c r="F84"/>
      <c r="G84"/>
      <c r="H84"/>
      <c r="I84"/>
    </row>
    <row r="85" spans="1:18" ht="15.75" x14ac:dyDescent="0.3">
      <c r="G85"/>
      <c r="H85"/>
      <c r="I85"/>
    </row>
    <row r="86" spans="1:18" ht="15.75" x14ac:dyDescent="0.3">
      <c r="G86"/>
      <c r="H86"/>
      <c r="I86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0"/>
  <sheetViews>
    <sheetView topLeftCell="A54" zoomScale="80" zoomScaleNormal="80" workbookViewId="0">
      <selection activeCell="H63" sqref="H6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5.42578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tr">
        <f>+'forro envolvente 2'!C9</f>
        <v>13 de enero de 2017.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">
        <v>120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10</v>
      </c>
      <c r="C15" s="18" t="s">
        <v>127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6" t="s">
        <v>126</v>
      </c>
      <c r="D16" s="17"/>
      <c r="E16" s="17"/>
      <c r="F16" s="45">
        <v>51</v>
      </c>
      <c r="G16" s="71" t="s">
        <v>75</v>
      </c>
      <c r="H16" s="72">
        <v>34.5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6" t="s">
        <v>87</v>
      </c>
      <c r="D17" s="17"/>
      <c r="E17" s="17"/>
      <c r="F17" s="70">
        <v>1</v>
      </c>
      <c r="G17" s="73" t="s">
        <v>76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6" t="s">
        <v>115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6" t="s">
        <v>116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9" t="s">
        <v>117</v>
      </c>
      <c r="D20" s="17"/>
      <c r="E20" s="17"/>
      <c r="F20" s="6"/>
      <c r="G20" s="7"/>
      <c r="H20" s="8"/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 t="s">
        <v>98</v>
      </c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12</v>
      </c>
      <c r="C23" s="20" t="s">
        <v>90</v>
      </c>
      <c r="D23" s="5" t="s">
        <v>13</v>
      </c>
      <c r="E23" s="21" t="s">
        <v>91</v>
      </c>
      <c r="F23" s="1" t="s">
        <v>92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14</v>
      </c>
      <c r="C25" s="22">
        <v>61</v>
      </c>
      <c r="D25" s="21" t="s">
        <v>15</v>
      </c>
      <c r="E25" s="23">
        <v>90</v>
      </c>
      <c r="F25" s="24">
        <f>+C25</f>
        <v>61</v>
      </c>
      <c r="G25" s="25" t="s">
        <v>15</v>
      </c>
      <c r="H25" s="25">
        <f>+E25</f>
        <v>90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16</v>
      </c>
      <c r="B26" s="3"/>
      <c r="C26" s="26">
        <f>+F16</f>
        <v>51</v>
      </c>
      <c r="D26" s="27" t="s">
        <v>15</v>
      </c>
      <c r="E26" s="26">
        <f>+H16</f>
        <v>34.5</v>
      </c>
      <c r="F26" s="28">
        <f>+E26</f>
        <v>34.5</v>
      </c>
      <c r="G26" s="28" t="s">
        <v>15</v>
      </c>
      <c r="H26" s="28">
        <f>+C26</f>
        <v>51</v>
      </c>
      <c r="I26" s="29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17</v>
      </c>
      <c r="B27" s="30"/>
      <c r="C27" s="31">
        <f>+C25/C26</f>
        <v>1.196078431372549</v>
      </c>
      <c r="D27" s="32"/>
      <c r="E27" s="31">
        <f>+E25/E26</f>
        <v>2.6086956521739131</v>
      </c>
      <c r="F27" s="31">
        <f>+F25/F26</f>
        <v>1.7681159420289856</v>
      </c>
      <c r="G27" s="32"/>
      <c r="H27" s="31">
        <f>+H25/H26</f>
        <v>1.7647058823529411</v>
      </c>
      <c r="I27" s="29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18</v>
      </c>
      <c r="B28" s="33"/>
      <c r="C28" s="34"/>
      <c r="D28" s="35">
        <v>2</v>
      </c>
      <c r="E28" s="36"/>
      <c r="F28" s="37"/>
      <c r="G28" s="38">
        <v>1</v>
      </c>
      <c r="H28" s="39" t="s">
        <v>19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4" t="s">
        <v>20</v>
      </c>
      <c r="B30" s="24" t="s">
        <v>82</v>
      </c>
      <c r="D30" s="40" t="s">
        <v>21</v>
      </c>
      <c r="E30" s="41">
        <v>3.585</v>
      </c>
      <c r="G30" s="1" t="s">
        <v>22</v>
      </c>
      <c r="H30" s="42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23</v>
      </c>
      <c r="E31" s="41">
        <f>+H30*E30</f>
        <v>1.7925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24</v>
      </c>
      <c r="E32" s="44">
        <f>+E30-E31</f>
        <v>1.7925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26</v>
      </c>
      <c r="F33" s="20" t="s">
        <v>27</v>
      </c>
      <c r="G33" s="20" t="s">
        <v>27</v>
      </c>
      <c r="H33" s="20" t="s">
        <v>27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28</v>
      </c>
      <c r="E34" s="46">
        <f>+E32</f>
        <v>1.7925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29</v>
      </c>
      <c r="E35" s="46">
        <f>+E34*1.2</f>
        <v>2.1509999999999998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6.5" thickBot="1" x14ac:dyDescent="0.35">
      <c r="A37" s="3"/>
      <c r="B37" s="20"/>
      <c r="C37" s="29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4" t="s">
        <v>33</v>
      </c>
      <c r="C38" s="47">
        <v>2</v>
      </c>
      <c r="D38" s="48" t="s">
        <v>34</v>
      </c>
      <c r="E38" s="10" t="s">
        <v>31</v>
      </c>
      <c r="F38" s="11" t="s">
        <v>32</v>
      </c>
      <c r="G38" s="11"/>
      <c r="H38" s="12"/>
      <c r="J38"/>
      <c r="K38"/>
      <c r="L38"/>
      <c r="M38"/>
      <c r="N38"/>
      <c r="O38"/>
      <c r="P38"/>
      <c r="Q38"/>
      <c r="R38"/>
      <c r="S38"/>
    </row>
    <row r="39" spans="1:19" ht="16.5" thickBot="1" x14ac:dyDescent="0.35">
      <c r="A39" s="4"/>
      <c r="C39" s="20"/>
      <c r="D39" s="1" t="s">
        <v>36</v>
      </c>
      <c r="E39" s="13"/>
      <c r="F39" s="14" t="s">
        <v>35</v>
      </c>
      <c r="G39" s="14"/>
      <c r="H39" s="15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37</v>
      </c>
      <c r="B40" s="5"/>
      <c r="C40" s="49">
        <f>+B48/F17</f>
        <v>150</v>
      </c>
      <c r="D40" s="23">
        <v>300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39</v>
      </c>
      <c r="C41" s="33">
        <f>+C40+D40</f>
        <v>450</v>
      </c>
      <c r="F41" s="43" t="s">
        <v>38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41</v>
      </c>
      <c r="C42" s="33">
        <f>+C41/C38</f>
        <v>225</v>
      </c>
      <c r="F42" s="43" t="s">
        <v>40</v>
      </c>
      <c r="G42" s="22">
        <v>2</v>
      </c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85</v>
      </c>
      <c r="C43" s="20">
        <f>+(C42*C38)*F17</f>
        <v>450</v>
      </c>
      <c r="F43" s="43" t="s">
        <v>42</v>
      </c>
      <c r="G43" s="22"/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0" t="s">
        <v>43</v>
      </c>
      <c r="G44" s="22">
        <f>+C40/1000</f>
        <v>0.15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 t="s">
        <v>44</v>
      </c>
      <c r="G45" s="47">
        <f>+C41</f>
        <v>450</v>
      </c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45</v>
      </c>
      <c r="C46" s="24">
        <f>+C42*C38</f>
        <v>450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x14ac:dyDescent="0.3">
      <c r="A47" s="3"/>
      <c r="B47" s="3"/>
      <c r="C47" s="3"/>
      <c r="D47" s="3"/>
      <c r="E47" s="3"/>
      <c r="H47" s="3"/>
    </row>
    <row r="48" spans="1:19" x14ac:dyDescent="0.3">
      <c r="A48" s="4" t="s">
        <v>70</v>
      </c>
      <c r="B48" s="20">
        <f>+'forro envolvente 2'!B48</f>
        <v>150</v>
      </c>
      <c r="C48" s="3"/>
      <c r="D48" s="24" t="s">
        <v>46</v>
      </c>
      <c r="E48" s="24" t="s">
        <v>47</v>
      </c>
      <c r="F48" s="24" t="s">
        <v>48</v>
      </c>
      <c r="G48" s="24" t="s">
        <v>49</v>
      </c>
      <c r="H48" s="24" t="s">
        <v>50</v>
      </c>
    </row>
    <row r="49" spans="1:24" x14ac:dyDescent="0.3">
      <c r="A49" s="51" t="s">
        <v>51</v>
      </c>
      <c r="B49" s="52"/>
      <c r="C49" s="3"/>
      <c r="D49" s="20">
        <v>2</v>
      </c>
      <c r="E49" s="20">
        <v>1</v>
      </c>
      <c r="F49" s="20" t="s">
        <v>52</v>
      </c>
      <c r="G49" s="29">
        <v>295</v>
      </c>
      <c r="H49" s="29">
        <f>+(D49*E49)*G49</f>
        <v>590</v>
      </c>
    </row>
    <row r="50" spans="1:24" x14ac:dyDescent="0.3">
      <c r="A50" s="52" t="s">
        <v>53</v>
      </c>
      <c r="B50" s="53">
        <f>+E34*C42</f>
        <v>403.3125</v>
      </c>
      <c r="C50" s="3"/>
      <c r="D50" s="20">
        <v>2</v>
      </c>
      <c r="E50" s="20">
        <v>1</v>
      </c>
      <c r="F50" s="20" t="s">
        <v>71</v>
      </c>
      <c r="G50" s="29">
        <v>160</v>
      </c>
      <c r="H50" s="29">
        <f>+(D50*E50)*G50</f>
        <v>320</v>
      </c>
    </row>
    <row r="51" spans="1:24" x14ac:dyDescent="0.3">
      <c r="A51" s="52" t="s">
        <v>11</v>
      </c>
      <c r="B51" s="53">
        <f>+H61</f>
        <v>1610</v>
      </c>
      <c r="C51" s="3"/>
      <c r="D51" s="20">
        <v>0</v>
      </c>
      <c r="E51" s="20">
        <v>0</v>
      </c>
      <c r="F51" s="20" t="s">
        <v>77</v>
      </c>
      <c r="G51" s="29">
        <v>500</v>
      </c>
      <c r="H51" s="29">
        <f>+G51*E51*D51</f>
        <v>0</v>
      </c>
    </row>
    <row r="52" spans="1:24" ht="16.5" x14ac:dyDescent="0.3">
      <c r="A52" s="52"/>
      <c r="B52" s="53"/>
      <c r="C52" s="3"/>
      <c r="D52" s="20">
        <v>1</v>
      </c>
      <c r="E52" s="20">
        <v>1</v>
      </c>
      <c r="F52" s="20" t="s">
        <v>99</v>
      </c>
      <c r="G52" s="29">
        <v>200</v>
      </c>
      <c r="H52" s="29">
        <f t="shared" ref="H52:H54" si="0">+G52*E52</f>
        <v>200</v>
      </c>
      <c r="I52" s="54"/>
    </row>
    <row r="53" spans="1:24" ht="16.5" x14ac:dyDescent="0.3">
      <c r="A53" s="52" t="s">
        <v>25</v>
      </c>
      <c r="B53" s="53">
        <v>0</v>
      </c>
      <c r="C53" s="3"/>
      <c r="D53" s="20">
        <v>0</v>
      </c>
      <c r="E53" s="20">
        <v>0</v>
      </c>
      <c r="F53" s="20" t="s">
        <v>72</v>
      </c>
      <c r="G53" s="29">
        <v>135</v>
      </c>
      <c r="H53" s="29">
        <f t="shared" si="0"/>
        <v>0</v>
      </c>
      <c r="I53" s="54"/>
    </row>
    <row r="54" spans="1:24" x14ac:dyDescent="0.3">
      <c r="A54" s="55" t="s">
        <v>124</v>
      </c>
      <c r="B54" s="53">
        <v>0</v>
      </c>
      <c r="C54" s="3"/>
      <c r="D54" s="20">
        <v>0</v>
      </c>
      <c r="E54" s="20">
        <v>0</v>
      </c>
      <c r="F54" s="20" t="s">
        <v>73</v>
      </c>
      <c r="G54" s="29">
        <v>135</v>
      </c>
      <c r="H54" s="29">
        <f t="shared" si="0"/>
        <v>0</v>
      </c>
    </row>
    <row r="55" spans="1:24" x14ac:dyDescent="0.3">
      <c r="A55" s="55" t="s">
        <v>96</v>
      </c>
      <c r="B55" s="53">
        <v>0</v>
      </c>
      <c r="D55" s="20">
        <v>0</v>
      </c>
      <c r="E55" s="20">
        <v>0</v>
      </c>
      <c r="F55" s="20" t="s">
        <v>94</v>
      </c>
      <c r="G55" s="29">
        <v>200</v>
      </c>
      <c r="H55" s="29">
        <f>+G55*E55</f>
        <v>0</v>
      </c>
    </row>
    <row r="56" spans="1:24" x14ac:dyDescent="0.3">
      <c r="A56" s="55" t="s">
        <v>95</v>
      </c>
      <c r="B56" s="53">
        <v>0</v>
      </c>
      <c r="D56" s="20">
        <v>0</v>
      </c>
      <c r="E56" s="20">
        <v>0</v>
      </c>
      <c r="F56" s="20" t="s">
        <v>30</v>
      </c>
      <c r="G56" s="29">
        <v>1.5</v>
      </c>
      <c r="H56" s="29">
        <f>+G56*E56</f>
        <v>0</v>
      </c>
    </row>
    <row r="57" spans="1:24" ht="15.75" x14ac:dyDescent="0.3">
      <c r="A57" s="55" t="s">
        <v>101</v>
      </c>
      <c r="B57" s="53">
        <v>0</v>
      </c>
      <c r="D57" s="20">
        <v>0</v>
      </c>
      <c r="E57" s="20">
        <v>0</v>
      </c>
      <c r="F57" s="20" t="s">
        <v>55</v>
      </c>
      <c r="G57" s="29">
        <v>1.5</v>
      </c>
      <c r="H57" s="29">
        <f t="shared" ref="H57:H59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1" t="s">
        <v>56</v>
      </c>
      <c r="B58" s="56">
        <f>SUM(B50:B57)</f>
        <v>2013.3125</v>
      </c>
      <c r="C58" s="3"/>
      <c r="D58" s="20">
        <v>1</v>
      </c>
      <c r="E58" s="20">
        <v>1</v>
      </c>
      <c r="F58" s="3" t="s">
        <v>57</v>
      </c>
      <c r="G58" s="29">
        <f>+F80</f>
        <v>500</v>
      </c>
      <c r="H58" s="29">
        <f t="shared" si="1"/>
        <v>500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7"/>
      <c r="C59" s="3"/>
      <c r="D59" s="20"/>
      <c r="E59" s="20"/>
      <c r="F59" s="3"/>
      <c r="G59" s="3"/>
      <c r="H59" s="29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1">
        <f>+B58/B48</f>
        <v>13.422083333333333</v>
      </c>
      <c r="C60" s="4" t="s">
        <v>58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58" t="s">
        <v>59</v>
      </c>
      <c r="H61" s="29">
        <f>SUM(H49:H60)</f>
        <v>1610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60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61</v>
      </c>
      <c r="B63" s="3"/>
      <c r="C63" s="3"/>
      <c r="E63" s="31">
        <f>+B74/C40</f>
        <v>17.179833333333331</v>
      </c>
      <c r="G63" s="1" t="s">
        <v>62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63</v>
      </c>
      <c r="C64" s="24" t="s">
        <v>64</v>
      </c>
      <c r="D64" s="3"/>
      <c r="E64" s="3"/>
      <c r="F64" s="3"/>
      <c r="G64" s="1" t="s">
        <v>62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1" t="s">
        <v>65</v>
      </c>
      <c r="B65" s="52"/>
      <c r="C65" s="3"/>
      <c r="D65" s="3">
        <f>+B74*C68</f>
        <v>0</v>
      </c>
      <c r="E65" s="3"/>
      <c r="F65" s="3"/>
      <c r="G65" s="5" t="s">
        <v>74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2" t="s">
        <v>53</v>
      </c>
      <c r="B66" s="53">
        <f>+E35*C42</f>
        <v>483.97499999999997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2" t="s">
        <v>11</v>
      </c>
      <c r="B67" s="53">
        <f>+H61*H62</f>
        <v>2093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2" t="str">
        <f>+A53</f>
        <v>Tabla de suaje</v>
      </c>
      <c r="B68" s="53">
        <f>+B53*H62</f>
        <v>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2" t="str">
        <f>+A54</f>
        <v>Envio Fora</v>
      </c>
      <c r="B69" s="53">
        <f>+B54*1.2</f>
        <v>0</v>
      </c>
      <c r="C69" s="60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2" t="str">
        <f>+A55</f>
        <v>Imán</v>
      </c>
      <c r="B70" s="53">
        <f>+B55*H62</f>
        <v>0</v>
      </c>
      <c r="C70" s="63"/>
      <c r="G70" s="61" t="s">
        <v>66</v>
      </c>
      <c r="H70" s="31">
        <f>+B60</f>
        <v>13.422083333333333</v>
      </c>
      <c r="I70" s="62">
        <f>+H70*C46</f>
        <v>6039.9375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2" t="str">
        <f>+A56</f>
        <v>Encuadernación</v>
      </c>
      <c r="B71" s="53">
        <f>+B56*1.3</f>
        <v>0</v>
      </c>
      <c r="C71" s="63"/>
      <c r="G71" s="61" t="s">
        <v>67</v>
      </c>
      <c r="H71" s="31">
        <f>+C74</f>
        <v>17.179833333333331</v>
      </c>
      <c r="I71" s="62">
        <f>+H71*C46</f>
        <v>7730.9249999999993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6.5" thickBot="1" x14ac:dyDescent="0.35">
      <c r="A72" s="52" t="str">
        <f>+A57</f>
        <v>Pegamento</v>
      </c>
      <c r="B72" s="53">
        <f>+B57*H62</f>
        <v>0</v>
      </c>
      <c r="C72" s="63"/>
      <c r="G72" s="64" t="s">
        <v>68</v>
      </c>
      <c r="H72" s="65">
        <f>+H71-H70</f>
        <v>3.7577499999999979</v>
      </c>
      <c r="I72" s="62">
        <f>+H72*C46</f>
        <v>1690.987499999999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6.5" thickBot="1" x14ac:dyDescent="0.35">
      <c r="A73" s="52"/>
      <c r="B73" s="53"/>
      <c r="C73" s="63"/>
      <c r="G73" s="66" t="s">
        <v>69</v>
      </c>
      <c r="H73" s="42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A74" s="51" t="s">
        <v>56</v>
      </c>
      <c r="B74" s="56">
        <f>SUM(B65:B73)</f>
        <v>2576.9749999999999</v>
      </c>
      <c r="C74" s="65">
        <f>+B74/B48</f>
        <v>17.179833333333331</v>
      </c>
      <c r="D74" s="5" t="s">
        <v>138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C75" s="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ht="15.75" x14ac:dyDescent="0.3"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ht="16.5" thickBot="1" x14ac:dyDescent="0.35">
      <c r="A77" s="5" t="s">
        <v>8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ht="15.75" x14ac:dyDescent="0.3">
      <c r="A78" s="10" t="s">
        <v>106</v>
      </c>
      <c r="B78" s="11"/>
      <c r="C78" s="83" t="s">
        <v>113</v>
      </c>
      <c r="D78" s="11"/>
      <c r="E78" s="11"/>
      <c r="F78" s="12"/>
      <c r="G78"/>
      <c r="H78"/>
      <c r="I78"/>
      <c r="J78"/>
    </row>
    <row r="79" spans="1:24" ht="15.75" x14ac:dyDescent="0.3">
      <c r="A79" s="45">
        <f>+F16</f>
        <v>51</v>
      </c>
      <c r="B79" s="71">
        <f>+H16</f>
        <v>34.5</v>
      </c>
      <c r="C79" s="7" t="s">
        <v>105</v>
      </c>
      <c r="D79" s="71" t="s">
        <v>111</v>
      </c>
      <c r="E79" s="7" t="s">
        <v>112</v>
      </c>
      <c r="F79" s="84" t="s">
        <v>135</v>
      </c>
      <c r="G79"/>
      <c r="H79"/>
      <c r="I79"/>
      <c r="J79"/>
    </row>
    <row r="80" spans="1:24" ht="15.75" x14ac:dyDescent="0.3">
      <c r="A80" s="45">
        <f>0.43*0.375*C41</f>
        <v>72.5625</v>
      </c>
      <c r="B80" s="76">
        <v>3.4</v>
      </c>
      <c r="C80" s="76">
        <f>+A80*B80</f>
        <v>246.71250000000001</v>
      </c>
      <c r="D80" s="76">
        <v>0</v>
      </c>
      <c r="E80" s="76">
        <f>+C80+D80</f>
        <v>246.71250000000001</v>
      </c>
      <c r="F80" s="85">
        <v>500</v>
      </c>
      <c r="G80"/>
      <c r="H80"/>
      <c r="I80"/>
      <c r="J80"/>
    </row>
    <row r="81" spans="1:18" ht="15.75" x14ac:dyDescent="0.3">
      <c r="A81" s="6"/>
      <c r="B81" s="76"/>
      <c r="C81" s="76"/>
      <c r="D81" s="76"/>
      <c r="E81" s="76"/>
      <c r="F81" s="8"/>
      <c r="G81"/>
      <c r="H81"/>
      <c r="I81"/>
      <c r="J81"/>
    </row>
    <row r="82" spans="1:18" ht="16.5" x14ac:dyDescent="0.3">
      <c r="A82" s="45">
        <f>+A79</f>
        <v>51</v>
      </c>
      <c r="B82" s="71">
        <f>+B79</f>
        <v>34.5</v>
      </c>
      <c r="C82" s="7" t="s">
        <v>105</v>
      </c>
      <c r="D82" s="71" t="s">
        <v>111</v>
      </c>
      <c r="E82" s="7" t="s">
        <v>112</v>
      </c>
      <c r="F82" s="84" t="s">
        <v>135</v>
      </c>
      <c r="G82"/>
      <c r="H82"/>
      <c r="I82"/>
      <c r="J82"/>
      <c r="K82" s="54"/>
      <c r="L82" s="54"/>
      <c r="M82" s="54"/>
      <c r="N82" s="54"/>
      <c r="O82" s="54"/>
      <c r="P82" s="54"/>
      <c r="Q82" s="54"/>
      <c r="R82" s="54"/>
    </row>
    <row r="83" spans="1:18" ht="16.5" x14ac:dyDescent="0.3">
      <c r="A83" s="45">
        <f>0.65*0.36*C41</f>
        <v>105.3</v>
      </c>
      <c r="B83" s="76">
        <v>2.5</v>
      </c>
      <c r="C83" s="76">
        <f>+A83*B83</f>
        <v>263.25</v>
      </c>
      <c r="D83" s="76">
        <v>360</v>
      </c>
      <c r="E83" s="76">
        <f>+C83+D83</f>
        <v>623.25</v>
      </c>
      <c r="F83" s="85">
        <v>1500</v>
      </c>
      <c r="G83"/>
      <c r="H83"/>
      <c r="I83"/>
      <c r="J83"/>
      <c r="K83" s="54"/>
      <c r="L83" s="54"/>
      <c r="M83" s="54"/>
      <c r="N83" s="54"/>
      <c r="O83" s="54"/>
      <c r="P83" s="54"/>
      <c r="Q83" s="54"/>
      <c r="R83" s="54"/>
    </row>
    <row r="84" spans="1:18" ht="17.25" thickBot="1" x14ac:dyDescent="0.35">
      <c r="A84" s="13"/>
      <c r="B84" s="14"/>
      <c r="C84" s="14"/>
      <c r="D84" s="14"/>
      <c r="E84" s="14"/>
      <c r="F84" s="15"/>
      <c r="G84"/>
      <c r="H84"/>
      <c r="I84"/>
      <c r="J84"/>
      <c r="K84" s="54"/>
      <c r="L84" s="54"/>
      <c r="M84" s="54"/>
      <c r="N84" s="54"/>
      <c r="O84" s="54"/>
      <c r="P84" s="54"/>
      <c r="Q84" s="54"/>
      <c r="R84" s="54"/>
    </row>
    <row r="85" spans="1:18" ht="16.5" x14ac:dyDescent="0.3">
      <c r="G85"/>
      <c r="H85"/>
      <c r="I85"/>
      <c r="J85"/>
      <c r="K85" s="54"/>
      <c r="L85" s="54"/>
      <c r="M85" s="54"/>
      <c r="N85" s="54"/>
      <c r="O85" s="54"/>
      <c r="P85" s="54"/>
      <c r="Q85" s="54"/>
      <c r="R85" s="54"/>
    </row>
    <row r="86" spans="1:18" ht="16.5" x14ac:dyDescent="0.3">
      <c r="G86"/>
      <c r="H86"/>
      <c r="I86"/>
      <c r="J86"/>
      <c r="K86" s="54"/>
      <c r="L86" s="54"/>
      <c r="M86" s="54"/>
      <c r="N86" s="54"/>
      <c r="O86" s="54"/>
      <c r="P86" s="54"/>
      <c r="Q86" s="54"/>
      <c r="R86" s="54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</sheetData>
  <pageMargins left="0.70866141732283472" right="0.70866141732283472" top="0.74803149606299213" bottom="0.74803149606299213" header="0.31496062992125984" footer="0.31496062992125984"/>
  <pageSetup scale="43" orientation="landscape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7"/>
  <sheetViews>
    <sheetView tabSelected="1" zoomScale="80" zoomScaleNormal="80" workbookViewId="0">
      <selection activeCell="A24" sqref="A2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5.42578125" style="1" customWidth="1"/>
    <col min="7" max="7" width="13.42578125" style="1" customWidth="1"/>
    <col min="8" max="8" width="14.5703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tr">
        <f>+'forro envolvente 2'!C9</f>
        <v>13 de enero de 2017.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">
        <v>120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10</v>
      </c>
      <c r="C15" s="18" t="s">
        <v>127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6" t="s">
        <v>126</v>
      </c>
      <c r="D16" s="17"/>
      <c r="E16" s="17"/>
      <c r="F16" s="45">
        <v>54</v>
      </c>
      <c r="G16" s="71" t="s">
        <v>75</v>
      </c>
      <c r="H16" s="72">
        <v>37.5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6" t="s">
        <v>87</v>
      </c>
      <c r="D17" s="17"/>
      <c r="E17" s="17"/>
      <c r="F17" s="70">
        <v>1</v>
      </c>
      <c r="G17" s="73" t="s">
        <v>76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6" t="s">
        <v>115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6" t="s">
        <v>116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9" t="s">
        <v>143</v>
      </c>
      <c r="D20" s="17"/>
      <c r="E20" s="17"/>
      <c r="F20" s="6"/>
      <c r="G20" s="7"/>
      <c r="H20" s="8"/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9" t="s">
        <v>117</v>
      </c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 t="s">
        <v>98</v>
      </c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12</v>
      </c>
      <c r="C23" s="20" t="s">
        <v>90</v>
      </c>
      <c r="D23" s="5" t="s">
        <v>13</v>
      </c>
      <c r="E23" s="21" t="s">
        <v>91</v>
      </c>
      <c r="F23" s="1" t="s">
        <v>92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14</v>
      </c>
      <c r="C25" s="22">
        <v>61</v>
      </c>
      <c r="D25" s="21" t="s">
        <v>15</v>
      </c>
      <c r="E25" s="23">
        <v>90</v>
      </c>
      <c r="F25" s="24">
        <f>+C25</f>
        <v>61</v>
      </c>
      <c r="G25" s="25" t="s">
        <v>15</v>
      </c>
      <c r="H25" s="25">
        <f>+E25</f>
        <v>90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16</v>
      </c>
      <c r="B26" s="3"/>
      <c r="C26" s="26">
        <f>+F16</f>
        <v>54</v>
      </c>
      <c r="D26" s="27" t="s">
        <v>15</v>
      </c>
      <c r="E26" s="26">
        <f>+H16</f>
        <v>37.5</v>
      </c>
      <c r="F26" s="28">
        <f>+E26</f>
        <v>37.5</v>
      </c>
      <c r="G26" s="28" t="s">
        <v>15</v>
      </c>
      <c r="H26" s="28">
        <f>+C26</f>
        <v>54</v>
      </c>
      <c r="I26" s="29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17</v>
      </c>
      <c r="B27" s="30"/>
      <c r="C27" s="31">
        <f>+C25/C26</f>
        <v>1.1296296296296295</v>
      </c>
      <c r="D27" s="32"/>
      <c r="E27" s="31">
        <f>+E25/E26</f>
        <v>2.4</v>
      </c>
      <c r="F27" s="31">
        <f>+F25/F26</f>
        <v>1.6266666666666667</v>
      </c>
      <c r="G27" s="32"/>
      <c r="H27" s="31">
        <f>+H25/H26</f>
        <v>1.6666666666666667</v>
      </c>
      <c r="I27" s="29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18</v>
      </c>
      <c r="B28" s="33"/>
      <c r="C28" s="34"/>
      <c r="D28" s="35">
        <v>2</v>
      </c>
      <c r="E28" s="36"/>
      <c r="F28" s="37"/>
      <c r="G28" s="38">
        <v>1</v>
      </c>
      <c r="H28" s="39" t="s">
        <v>19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4" t="s">
        <v>20</v>
      </c>
      <c r="B30" s="24" t="s">
        <v>82</v>
      </c>
      <c r="D30" s="40" t="s">
        <v>21</v>
      </c>
      <c r="E30" s="41">
        <v>3.585</v>
      </c>
      <c r="G30" s="1" t="s">
        <v>22</v>
      </c>
      <c r="H30" s="42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23</v>
      </c>
      <c r="E31" s="41">
        <f>+H30*E30</f>
        <v>1.7925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24</v>
      </c>
      <c r="E32" s="44">
        <f>+E30-E31</f>
        <v>1.7925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26</v>
      </c>
      <c r="F33" s="20" t="s">
        <v>27</v>
      </c>
      <c r="G33" s="20" t="s">
        <v>27</v>
      </c>
      <c r="H33" s="20" t="s">
        <v>27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28</v>
      </c>
      <c r="E34" s="46">
        <f>+E32</f>
        <v>1.7925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29</v>
      </c>
      <c r="E35" s="46">
        <f>+E34*1.2</f>
        <v>2.1509999999999998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6.5" thickBot="1" x14ac:dyDescent="0.35">
      <c r="A37" s="3"/>
      <c r="B37" s="20"/>
      <c r="C37" s="29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4" t="s">
        <v>33</v>
      </c>
      <c r="C38" s="47">
        <v>2</v>
      </c>
      <c r="D38" s="48" t="s">
        <v>34</v>
      </c>
      <c r="E38" s="10" t="s">
        <v>31</v>
      </c>
      <c r="F38" s="11" t="s">
        <v>32</v>
      </c>
      <c r="G38" s="11"/>
      <c r="H38" s="12"/>
      <c r="J38"/>
      <c r="K38"/>
      <c r="L38"/>
      <c r="M38"/>
      <c r="N38"/>
      <c r="O38"/>
      <c r="P38"/>
      <c r="Q38"/>
      <c r="R38"/>
      <c r="S38"/>
    </row>
    <row r="39" spans="1:19" ht="16.5" thickBot="1" x14ac:dyDescent="0.35">
      <c r="A39" s="4"/>
      <c r="C39" s="20"/>
      <c r="D39" s="1" t="s">
        <v>36</v>
      </c>
      <c r="E39" s="13"/>
      <c r="F39" s="14" t="s">
        <v>35</v>
      </c>
      <c r="G39" s="14"/>
      <c r="H39" s="15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37</v>
      </c>
      <c r="B40" s="5"/>
      <c r="C40" s="49">
        <f>+B48/F17</f>
        <v>150</v>
      </c>
      <c r="D40" s="23">
        <v>400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39</v>
      </c>
      <c r="C41" s="33">
        <f>+C40+D40</f>
        <v>550</v>
      </c>
      <c r="F41" s="43" t="s">
        <v>38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41</v>
      </c>
      <c r="C42" s="33">
        <f>+C41/C38</f>
        <v>275</v>
      </c>
      <c r="F42" s="43" t="s">
        <v>40</v>
      </c>
      <c r="G42" s="22">
        <v>2</v>
      </c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85</v>
      </c>
      <c r="C43" s="20">
        <f>+(C42*C38)*F17</f>
        <v>550</v>
      </c>
      <c r="F43" s="43" t="s">
        <v>42</v>
      </c>
      <c r="G43" s="22"/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0" t="s">
        <v>43</v>
      </c>
      <c r="G44" s="22">
        <f>+C40/1000</f>
        <v>0.15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 t="s">
        <v>44</v>
      </c>
      <c r="G45" s="47">
        <f>+C41</f>
        <v>550</v>
      </c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45</v>
      </c>
      <c r="C46" s="24">
        <f>+C42*C38</f>
        <v>550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x14ac:dyDescent="0.3">
      <c r="A47" s="3"/>
      <c r="B47" s="3"/>
      <c r="C47" s="3"/>
      <c r="D47" s="3"/>
      <c r="E47" s="3"/>
      <c r="H47" s="3"/>
    </row>
    <row r="48" spans="1:19" x14ac:dyDescent="0.3">
      <c r="A48" s="4" t="s">
        <v>70</v>
      </c>
      <c r="B48" s="20">
        <f>+'forro envolvente 2'!B48</f>
        <v>150</v>
      </c>
      <c r="C48" s="3"/>
      <c r="D48" s="24" t="s">
        <v>46</v>
      </c>
      <c r="E48" s="24" t="s">
        <v>47</v>
      </c>
      <c r="F48" s="24" t="s">
        <v>48</v>
      </c>
      <c r="G48" s="24" t="s">
        <v>49</v>
      </c>
      <c r="H48" s="24" t="s">
        <v>50</v>
      </c>
    </row>
    <row r="49" spans="1:24" x14ac:dyDescent="0.3">
      <c r="A49" s="51" t="s">
        <v>51</v>
      </c>
      <c r="B49" s="52"/>
      <c r="C49" s="3"/>
      <c r="D49" s="20">
        <v>4</v>
      </c>
      <c r="E49" s="20">
        <v>1</v>
      </c>
      <c r="F49" s="20" t="s">
        <v>52</v>
      </c>
      <c r="G49" s="29">
        <v>295</v>
      </c>
      <c r="H49" s="29">
        <f>+(D49*E49)*G49</f>
        <v>1180</v>
      </c>
    </row>
    <row r="50" spans="1:24" x14ac:dyDescent="0.3">
      <c r="A50" s="52" t="s">
        <v>53</v>
      </c>
      <c r="B50" s="53">
        <f>+E34*C42</f>
        <v>492.9375</v>
      </c>
      <c r="C50" s="3"/>
      <c r="D50" s="20">
        <v>4</v>
      </c>
      <c r="E50" s="20">
        <v>1</v>
      </c>
      <c r="F50" s="20" t="s">
        <v>71</v>
      </c>
      <c r="G50" s="29">
        <v>160</v>
      </c>
      <c r="H50" s="29">
        <f>+(D50*E50)*G50</f>
        <v>640</v>
      </c>
    </row>
    <row r="51" spans="1:24" x14ac:dyDescent="0.3">
      <c r="A51" s="52" t="s">
        <v>11</v>
      </c>
      <c r="B51" s="53">
        <f>+H61</f>
        <v>3455</v>
      </c>
      <c r="C51" s="3"/>
      <c r="D51" s="20">
        <v>0</v>
      </c>
      <c r="E51" s="20">
        <v>0</v>
      </c>
      <c r="F51" s="20" t="s">
        <v>77</v>
      </c>
      <c r="G51" s="29">
        <v>500</v>
      </c>
      <c r="H51" s="29">
        <f>+G51*E51*D51</f>
        <v>0</v>
      </c>
    </row>
    <row r="52" spans="1:24" ht="16.5" x14ac:dyDescent="0.3">
      <c r="A52" s="52"/>
      <c r="B52" s="53"/>
      <c r="C52" s="3"/>
      <c r="D52" s="20">
        <v>1</v>
      </c>
      <c r="E52" s="20">
        <v>1</v>
      </c>
      <c r="F52" s="20" t="s">
        <v>99</v>
      </c>
      <c r="G52" s="29">
        <v>200</v>
      </c>
      <c r="H52" s="29">
        <f t="shared" ref="H52:H54" si="0">+G52*E52</f>
        <v>200</v>
      </c>
      <c r="I52" s="54"/>
    </row>
    <row r="53" spans="1:24" ht="16.5" x14ac:dyDescent="0.3">
      <c r="A53" s="52" t="s">
        <v>139</v>
      </c>
      <c r="B53" s="53">
        <v>600</v>
      </c>
      <c r="C53" s="3"/>
      <c r="D53" s="20">
        <v>1</v>
      </c>
      <c r="E53" s="20">
        <v>1</v>
      </c>
      <c r="F53" s="20" t="s">
        <v>140</v>
      </c>
      <c r="G53" s="29">
        <v>135</v>
      </c>
      <c r="H53" s="29">
        <f t="shared" si="0"/>
        <v>135</v>
      </c>
      <c r="I53" s="54"/>
    </row>
    <row r="54" spans="1:24" x14ac:dyDescent="0.3">
      <c r="A54" s="55" t="s">
        <v>124</v>
      </c>
      <c r="B54" s="53">
        <v>0</v>
      </c>
      <c r="C54" s="3"/>
      <c r="D54" s="20">
        <v>1</v>
      </c>
      <c r="E54" s="20">
        <v>2</v>
      </c>
      <c r="F54" s="20" t="s">
        <v>141</v>
      </c>
      <c r="G54" s="29">
        <v>400</v>
      </c>
      <c r="H54" s="29">
        <f t="shared" si="0"/>
        <v>800</v>
      </c>
    </row>
    <row r="55" spans="1:24" x14ac:dyDescent="0.3">
      <c r="A55" s="55" t="s">
        <v>96</v>
      </c>
      <c r="B55" s="53">
        <f>8*B48</f>
        <v>1200</v>
      </c>
      <c r="D55" s="20">
        <v>0</v>
      </c>
      <c r="E55" s="20">
        <v>0</v>
      </c>
      <c r="F55" s="20" t="s">
        <v>94</v>
      </c>
      <c r="G55" s="29">
        <v>200</v>
      </c>
      <c r="H55" s="29">
        <f>+G55*E55</f>
        <v>0</v>
      </c>
    </row>
    <row r="56" spans="1:24" x14ac:dyDescent="0.3">
      <c r="A56" s="55" t="s">
        <v>95</v>
      </c>
      <c r="B56" s="53">
        <f>(10*B48)*1.1</f>
        <v>1650.0000000000002</v>
      </c>
      <c r="D56" s="20">
        <v>0</v>
      </c>
      <c r="E56" s="20">
        <v>0</v>
      </c>
      <c r="F56" s="20" t="s">
        <v>30</v>
      </c>
      <c r="G56" s="29">
        <v>1.5</v>
      </c>
      <c r="H56" s="29">
        <f>+G56*E56</f>
        <v>0</v>
      </c>
    </row>
    <row r="57" spans="1:24" ht="15.75" x14ac:dyDescent="0.3">
      <c r="A57" s="55" t="s">
        <v>101</v>
      </c>
      <c r="B57" s="53">
        <v>0</v>
      </c>
      <c r="D57" s="20">
        <v>0</v>
      </c>
      <c r="E57" s="20">
        <v>0</v>
      </c>
      <c r="F57" s="20" t="s">
        <v>55</v>
      </c>
      <c r="G57" s="29">
        <v>1.5</v>
      </c>
      <c r="H57" s="29">
        <f t="shared" ref="H57:H59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1" t="s">
        <v>56</v>
      </c>
      <c r="B58" s="56">
        <f>SUM(B50:B57)</f>
        <v>7397.9375</v>
      </c>
      <c r="C58" s="3"/>
      <c r="D58" s="20">
        <v>1</v>
      </c>
      <c r="E58" s="20">
        <v>1</v>
      </c>
      <c r="F58" s="3" t="s">
        <v>57</v>
      </c>
      <c r="G58" s="29">
        <f>+F87</f>
        <v>500</v>
      </c>
      <c r="H58" s="29">
        <f t="shared" si="1"/>
        <v>500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7"/>
      <c r="C59" s="3"/>
      <c r="D59" s="20"/>
      <c r="E59" s="20"/>
      <c r="F59" s="3"/>
      <c r="G59" s="3"/>
      <c r="H59" s="29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1">
        <f>+B58/B48</f>
        <v>49.319583333333334</v>
      </c>
      <c r="C60" s="4" t="s">
        <v>58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58" t="s">
        <v>59</v>
      </c>
      <c r="H61" s="29">
        <f>SUM(H49:H60)</f>
        <v>3455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60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61</v>
      </c>
      <c r="B63" s="3"/>
      <c r="C63" s="3"/>
      <c r="E63" s="31">
        <f>+B74/C40</f>
        <v>63.786833333333334</v>
      </c>
      <c r="G63" s="1" t="s">
        <v>62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63</v>
      </c>
      <c r="C64" s="24" t="s">
        <v>64</v>
      </c>
      <c r="D64" s="3"/>
      <c r="E64" s="3"/>
      <c r="F64" s="3"/>
      <c r="G64" s="1" t="s">
        <v>62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1" t="s">
        <v>65</v>
      </c>
      <c r="B65" s="52"/>
      <c r="C65" s="3"/>
      <c r="D65" s="3">
        <f>+B74*C68</f>
        <v>0</v>
      </c>
      <c r="E65" s="3"/>
      <c r="F65" s="3"/>
      <c r="G65" s="5" t="s">
        <v>74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2" t="s">
        <v>53</v>
      </c>
      <c r="B66" s="53">
        <f>+E35*C42</f>
        <v>591.52499999999998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2" t="s">
        <v>11</v>
      </c>
      <c r="B67" s="53">
        <f>+H61*H62</f>
        <v>4491.5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2" t="str">
        <f>+A53</f>
        <v>Placa HS</v>
      </c>
      <c r="B68" s="53">
        <f>+B53*H62</f>
        <v>780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2" t="str">
        <f>+A54</f>
        <v>Envio Fora</v>
      </c>
      <c r="B69" s="53">
        <f>+B54*1.2</f>
        <v>0</v>
      </c>
      <c r="C69" s="60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2" t="str">
        <f>+A55</f>
        <v>Imán</v>
      </c>
      <c r="B70" s="53">
        <f>+B55*H62</f>
        <v>1560</v>
      </c>
      <c r="C70" s="63"/>
      <c r="F70" s="61" t="s">
        <v>66</v>
      </c>
      <c r="G70" s="31">
        <f>+B60</f>
        <v>49.319583333333334</v>
      </c>
      <c r="H70" s="62">
        <f>+G70*B48</f>
        <v>7397.9375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2" t="str">
        <f>+A56</f>
        <v>Encuadernación</v>
      </c>
      <c r="B71" s="53">
        <f>+B56*1.3</f>
        <v>2145.0000000000005</v>
      </c>
      <c r="C71" s="63"/>
      <c r="F71" s="61" t="s">
        <v>67</v>
      </c>
      <c r="G71" s="31">
        <f>+C74</f>
        <v>63.786833333333334</v>
      </c>
      <c r="H71" s="62">
        <f>+G71*B48</f>
        <v>9568.0249999999996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2" t="str">
        <f>+A57</f>
        <v>Pegamento</v>
      </c>
      <c r="B72" s="53">
        <f>+B57*H62</f>
        <v>0</v>
      </c>
      <c r="C72" s="63"/>
      <c r="F72" s="64" t="s">
        <v>68</v>
      </c>
      <c r="G72" s="65">
        <f>+G71-G70</f>
        <v>14.46725</v>
      </c>
      <c r="H72" s="62">
        <f>+G72*B48</f>
        <v>2170.0875000000001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A73" s="52"/>
      <c r="B73" s="53"/>
      <c r="C73" s="63"/>
      <c r="G73" s="91" t="s">
        <v>144</v>
      </c>
      <c r="H73" s="92">
        <f>+(F82/100)*2.5</f>
        <v>1068.9158729545452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A74" s="51" t="s">
        <v>56</v>
      </c>
      <c r="B74" s="56">
        <f>SUM(B65:B73)</f>
        <v>9568.0249999999996</v>
      </c>
      <c r="C74" s="65">
        <f>+B74/B48</f>
        <v>63.786833333333334</v>
      </c>
      <c r="D74" s="5" t="s">
        <v>137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C75" s="75">
        <f>+'forro guarda'!C74</f>
        <v>17.179833333333331</v>
      </c>
      <c r="D75" s="5" t="s">
        <v>138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ht="15.75" x14ac:dyDescent="0.3">
      <c r="C76" s="75">
        <f>+'forro envolvente 2'!C73</f>
        <v>44.634637333333337</v>
      </c>
      <c r="D76" s="5" t="s">
        <v>118</v>
      </c>
      <c r="E76" s="5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ht="15.75" x14ac:dyDescent="0.3">
      <c r="A77" s="5"/>
      <c r="C77" s="75">
        <f>+'forro envolvente 1'!C73</f>
        <v>16.947333333333333</v>
      </c>
      <c r="D77" s="5" t="s">
        <v>121</v>
      </c>
      <c r="E77" s="5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ht="15.75" x14ac:dyDescent="0.3">
      <c r="B78" s="67"/>
      <c r="C78" s="75">
        <f>+'cartón cartera'!C72</f>
        <v>18.940350000000002</v>
      </c>
      <c r="D78" s="5" t="s">
        <v>119</v>
      </c>
      <c r="E78" s="5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ht="15.75" x14ac:dyDescent="0.3">
      <c r="C79" s="75">
        <f>+'cartón caja'!C72</f>
        <v>37.620700000000006</v>
      </c>
      <c r="D79" s="5" t="s">
        <v>122</v>
      </c>
      <c r="E79" s="5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ht="15.75" x14ac:dyDescent="0.3">
      <c r="C80" s="75">
        <f>+'suaje botella'!C72</f>
        <v>79.934545454545457</v>
      </c>
      <c r="D80" s="5" t="s">
        <v>107</v>
      </c>
      <c r="E80" s="5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ht="15.75" x14ac:dyDescent="0.3">
      <c r="C81" s="77">
        <v>6</v>
      </c>
      <c r="D81" s="5" t="s">
        <v>142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ht="15.75" x14ac:dyDescent="0.3">
      <c r="C82" s="79">
        <f>SUM(C74:C81)</f>
        <v>285.04423278787874</v>
      </c>
      <c r="D82" s="5" t="s">
        <v>100</v>
      </c>
      <c r="F82" s="90">
        <f>+C82*B48</f>
        <v>42756.634918181808</v>
      </c>
      <c r="G82" s="5" t="s">
        <v>145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ht="15.75" x14ac:dyDescent="0.3"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ht="16.5" thickBot="1" x14ac:dyDescent="0.35">
      <c r="A84" s="5" t="s">
        <v>8</v>
      </c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ht="15.75" x14ac:dyDescent="0.3">
      <c r="A85" s="10" t="s">
        <v>106</v>
      </c>
      <c r="B85" s="11"/>
      <c r="C85" s="83" t="s">
        <v>113</v>
      </c>
      <c r="D85" s="11"/>
      <c r="E85" s="11"/>
      <c r="F85" s="12"/>
      <c r="G85"/>
      <c r="H85"/>
      <c r="I85"/>
      <c r="J85"/>
    </row>
    <row r="86" spans="1:24" ht="15.75" x14ac:dyDescent="0.3">
      <c r="A86" s="45">
        <f>+F16</f>
        <v>54</v>
      </c>
      <c r="B86" s="71">
        <f>+H16</f>
        <v>37.5</v>
      </c>
      <c r="C86" s="7" t="s">
        <v>105</v>
      </c>
      <c r="D86" s="71" t="s">
        <v>111</v>
      </c>
      <c r="E86" s="7" t="s">
        <v>112</v>
      </c>
      <c r="F86" s="84" t="s">
        <v>135</v>
      </c>
      <c r="G86"/>
      <c r="H86"/>
      <c r="I86"/>
      <c r="J86"/>
    </row>
    <row r="87" spans="1:24" ht="15.75" x14ac:dyDescent="0.3">
      <c r="A87" s="45">
        <f>0.43*0.375*C41</f>
        <v>88.6875</v>
      </c>
      <c r="B87" s="76">
        <v>3.4</v>
      </c>
      <c r="C87" s="76">
        <f>+A87*B87</f>
        <v>301.53749999999997</v>
      </c>
      <c r="D87" s="76">
        <v>0</v>
      </c>
      <c r="E87" s="76">
        <f>+C87+D87</f>
        <v>301.53749999999997</v>
      </c>
      <c r="F87" s="85">
        <v>500</v>
      </c>
      <c r="G87"/>
      <c r="H87"/>
      <c r="I87"/>
      <c r="J87"/>
    </row>
    <row r="88" spans="1:24" ht="15.75" x14ac:dyDescent="0.3">
      <c r="A88" s="6"/>
      <c r="B88" s="76"/>
      <c r="C88" s="76"/>
      <c r="D88" s="76"/>
      <c r="E88" s="76"/>
      <c r="F88" s="8"/>
      <c r="G88"/>
      <c r="H88"/>
      <c r="I88"/>
      <c r="J88"/>
    </row>
    <row r="89" spans="1:24" ht="16.5" x14ac:dyDescent="0.3">
      <c r="A89" s="45">
        <f>+A86</f>
        <v>54</v>
      </c>
      <c r="B89" s="71">
        <f>+B86</f>
        <v>37.5</v>
      </c>
      <c r="C89" s="7" t="s">
        <v>105</v>
      </c>
      <c r="D89" s="71" t="s">
        <v>111</v>
      </c>
      <c r="E89" s="7" t="s">
        <v>112</v>
      </c>
      <c r="F89" s="84" t="s">
        <v>135</v>
      </c>
      <c r="G89"/>
      <c r="H89"/>
      <c r="I89"/>
      <c r="J89"/>
      <c r="K89" s="54"/>
      <c r="L89" s="54"/>
      <c r="M89" s="54"/>
      <c r="N89" s="54"/>
      <c r="O89" s="54"/>
      <c r="P89" s="54"/>
      <c r="Q89" s="54"/>
      <c r="R89" s="54"/>
    </row>
    <row r="90" spans="1:24" ht="16.5" x14ac:dyDescent="0.3">
      <c r="A90" s="45">
        <f>0.65*0.36*C41</f>
        <v>128.69999999999999</v>
      </c>
      <c r="B90" s="76">
        <v>2.5</v>
      </c>
      <c r="C90" s="76">
        <f>+A90*B90</f>
        <v>321.75</v>
      </c>
      <c r="D90" s="76">
        <v>360</v>
      </c>
      <c r="E90" s="76">
        <f>+C90+D90</f>
        <v>681.75</v>
      </c>
      <c r="F90" s="85">
        <v>1500</v>
      </c>
      <c r="G90"/>
      <c r="H90"/>
      <c r="I90"/>
      <c r="J90"/>
      <c r="K90" s="54"/>
      <c r="L90" s="54"/>
      <c r="M90" s="54"/>
      <c r="N90" s="54"/>
      <c r="O90" s="54"/>
      <c r="P90" s="54"/>
      <c r="Q90" s="54"/>
      <c r="R90" s="54"/>
    </row>
    <row r="91" spans="1:24" ht="17.25" thickBot="1" x14ac:dyDescent="0.35">
      <c r="A91" s="13"/>
      <c r="B91" s="14"/>
      <c r="C91" s="14"/>
      <c r="D91" s="14"/>
      <c r="E91" s="14"/>
      <c r="F91" s="15"/>
      <c r="G91"/>
      <c r="H91"/>
      <c r="I91"/>
      <c r="J91"/>
      <c r="K91" s="54"/>
      <c r="L91" s="54"/>
      <c r="M91" s="54"/>
      <c r="N91" s="54"/>
      <c r="O91" s="54"/>
      <c r="P91" s="54"/>
      <c r="Q91" s="54"/>
      <c r="R91" s="54"/>
    </row>
    <row r="92" spans="1:24" ht="16.5" x14ac:dyDescent="0.3">
      <c r="G92"/>
      <c r="H92"/>
      <c r="I92"/>
      <c r="J92"/>
      <c r="K92" s="54"/>
      <c r="L92" s="54"/>
      <c r="M92" s="54"/>
      <c r="N92" s="54"/>
      <c r="O92" s="54"/>
      <c r="P92" s="54"/>
      <c r="Q92" s="54"/>
      <c r="R92" s="54"/>
    </row>
    <row r="93" spans="1:24" ht="16.5" x14ac:dyDescent="0.3">
      <c r="G93"/>
      <c r="H93"/>
      <c r="I93"/>
      <c r="J93"/>
      <c r="K93" s="54"/>
      <c r="L93" s="54"/>
      <c r="M93" s="54"/>
      <c r="N93" s="54"/>
      <c r="O93" s="54"/>
      <c r="P93" s="54"/>
      <c r="Q93" s="54"/>
      <c r="R93" s="54"/>
    </row>
    <row r="94" spans="1:24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24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:24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  <row r="97" spans="10:18" ht="16.5" x14ac:dyDescent="0.3">
      <c r="J97" s="54"/>
      <c r="K97" s="54"/>
      <c r="L97" s="54"/>
      <c r="M97" s="54"/>
      <c r="N97" s="54"/>
      <c r="O97" s="54"/>
      <c r="P97" s="54"/>
      <c r="Q97" s="54"/>
      <c r="R97" s="54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Footer>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7"/>
  <sheetViews>
    <sheetView zoomScale="80" zoomScaleNormal="80" workbookViewId="0">
      <selection activeCell="F21" sqref="F2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5.42578125" style="1" customWidth="1"/>
    <col min="7" max="7" width="13.42578125" style="1" customWidth="1"/>
    <col min="8" max="8" width="1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tr">
        <f>+'forro envolvente 2'!C9</f>
        <v>13 de enero de 2017.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">
        <v>120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10</v>
      </c>
      <c r="C15" s="18" t="s">
        <v>127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6" t="s">
        <v>126</v>
      </c>
      <c r="D16" s="17"/>
      <c r="E16" s="17"/>
      <c r="F16" s="45">
        <v>54</v>
      </c>
      <c r="G16" s="71" t="s">
        <v>75</v>
      </c>
      <c r="H16" s="72">
        <v>37.5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6" t="s">
        <v>87</v>
      </c>
      <c r="D17" s="17"/>
      <c r="E17" s="17"/>
      <c r="F17" s="70">
        <v>1</v>
      </c>
      <c r="G17" s="73" t="s">
        <v>76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6" t="s">
        <v>115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6" t="s">
        <v>116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9" t="s">
        <v>117</v>
      </c>
      <c r="D20" s="17"/>
      <c r="E20" s="17"/>
      <c r="F20" s="6"/>
      <c r="G20" s="7"/>
      <c r="H20" s="8"/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 t="s">
        <v>98</v>
      </c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12</v>
      </c>
      <c r="C23" s="20" t="s">
        <v>90</v>
      </c>
      <c r="D23" s="5" t="s">
        <v>13</v>
      </c>
      <c r="E23" s="21" t="s">
        <v>91</v>
      </c>
      <c r="F23" s="1" t="s">
        <v>92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14</v>
      </c>
      <c r="C25" s="22">
        <v>61</v>
      </c>
      <c r="D25" s="21" t="s">
        <v>15</v>
      </c>
      <c r="E25" s="23">
        <v>90</v>
      </c>
      <c r="F25" s="24">
        <f>+C25</f>
        <v>61</v>
      </c>
      <c r="G25" s="25" t="s">
        <v>15</v>
      </c>
      <c r="H25" s="25">
        <f>+E25</f>
        <v>90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16</v>
      </c>
      <c r="B26" s="3"/>
      <c r="C26" s="26">
        <f>+F16</f>
        <v>54</v>
      </c>
      <c r="D26" s="27" t="s">
        <v>15</v>
      </c>
      <c r="E26" s="26">
        <f>+H16</f>
        <v>37.5</v>
      </c>
      <c r="F26" s="28">
        <f>+E26</f>
        <v>37.5</v>
      </c>
      <c r="G26" s="28" t="s">
        <v>15</v>
      </c>
      <c r="H26" s="28">
        <f>+C26</f>
        <v>54</v>
      </c>
      <c r="I26" s="29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17</v>
      </c>
      <c r="B27" s="30"/>
      <c r="C27" s="31">
        <f>+C25/C26</f>
        <v>1.1296296296296295</v>
      </c>
      <c r="D27" s="32"/>
      <c r="E27" s="31">
        <f>+E25/E26</f>
        <v>2.4</v>
      </c>
      <c r="F27" s="31">
        <f>+F25/F26</f>
        <v>1.6266666666666667</v>
      </c>
      <c r="G27" s="32"/>
      <c r="H27" s="31">
        <f>+H25/H26</f>
        <v>1.6666666666666667</v>
      </c>
      <c r="I27" s="29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18</v>
      </c>
      <c r="B28" s="33"/>
      <c r="C28" s="34"/>
      <c r="D28" s="35">
        <v>2</v>
      </c>
      <c r="E28" s="36"/>
      <c r="F28" s="37"/>
      <c r="G28" s="38">
        <v>1</v>
      </c>
      <c r="H28" s="39" t="s">
        <v>19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4" t="s">
        <v>20</v>
      </c>
      <c r="B30" s="24" t="s">
        <v>82</v>
      </c>
      <c r="D30" s="40" t="s">
        <v>21</v>
      </c>
      <c r="E30" s="41">
        <v>3.585</v>
      </c>
      <c r="G30" s="1" t="s">
        <v>22</v>
      </c>
      <c r="H30" s="42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23</v>
      </c>
      <c r="E31" s="41">
        <f>+H30*E30</f>
        <v>1.7925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24</v>
      </c>
      <c r="E32" s="44">
        <f>+E30-E31</f>
        <v>1.7925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26</v>
      </c>
      <c r="F33" s="20" t="s">
        <v>27</v>
      </c>
      <c r="G33" s="20" t="s">
        <v>27</v>
      </c>
      <c r="H33" s="20" t="s">
        <v>27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28</v>
      </c>
      <c r="E34" s="46">
        <f>+E32</f>
        <v>1.7925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29</v>
      </c>
      <c r="E35" s="46">
        <f>+E34*1.2</f>
        <v>2.1509999999999998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6.5" thickBot="1" x14ac:dyDescent="0.35">
      <c r="A37" s="3"/>
      <c r="B37" s="20"/>
      <c r="C37" s="29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4" t="s">
        <v>33</v>
      </c>
      <c r="C38" s="47">
        <v>2</v>
      </c>
      <c r="D38" s="48" t="s">
        <v>34</v>
      </c>
      <c r="E38" s="10" t="s">
        <v>31</v>
      </c>
      <c r="F38" s="11" t="s">
        <v>32</v>
      </c>
      <c r="G38" s="11"/>
      <c r="H38" s="12"/>
      <c r="J38"/>
      <c r="K38"/>
      <c r="L38"/>
      <c r="M38"/>
      <c r="N38"/>
      <c r="O38"/>
      <c r="P38"/>
      <c r="Q38"/>
      <c r="R38"/>
      <c r="S38"/>
    </row>
    <row r="39" spans="1:19" ht="16.5" thickBot="1" x14ac:dyDescent="0.35">
      <c r="A39" s="4"/>
      <c r="C39" s="20"/>
      <c r="D39" s="1" t="s">
        <v>36</v>
      </c>
      <c r="E39" s="13"/>
      <c r="F39" s="14" t="s">
        <v>35</v>
      </c>
      <c r="G39" s="14"/>
      <c r="H39" s="15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37</v>
      </c>
      <c r="B40" s="5"/>
      <c r="C40" s="49">
        <f>+B48/F17</f>
        <v>150</v>
      </c>
      <c r="D40" s="23">
        <v>400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39</v>
      </c>
      <c r="C41" s="33">
        <f>+C40+D40</f>
        <v>550</v>
      </c>
      <c r="F41" s="43" t="s">
        <v>38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41</v>
      </c>
      <c r="C42" s="33">
        <f>+C41/C38</f>
        <v>275</v>
      </c>
      <c r="F42" s="43" t="s">
        <v>40</v>
      </c>
      <c r="G42" s="22">
        <v>2</v>
      </c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85</v>
      </c>
      <c r="C43" s="20">
        <f>+(C42*C38)*F17</f>
        <v>550</v>
      </c>
      <c r="F43" s="43" t="s">
        <v>42</v>
      </c>
      <c r="G43" s="22"/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0" t="s">
        <v>43</v>
      </c>
      <c r="G44" s="22">
        <f>+C40/1000</f>
        <v>0.15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 t="s">
        <v>44</v>
      </c>
      <c r="G45" s="47">
        <f>+C41</f>
        <v>550</v>
      </c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45</v>
      </c>
      <c r="C46" s="24">
        <f>+C42*C38</f>
        <v>550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x14ac:dyDescent="0.3">
      <c r="A47" s="3"/>
      <c r="B47" s="3"/>
      <c r="C47" s="3"/>
      <c r="D47" s="3"/>
      <c r="E47" s="3"/>
      <c r="H47" s="3"/>
    </row>
    <row r="48" spans="1:19" x14ac:dyDescent="0.3">
      <c r="A48" s="4" t="s">
        <v>70</v>
      </c>
      <c r="B48" s="20">
        <f>+'forro envolvente 2'!B48</f>
        <v>150</v>
      </c>
      <c r="C48" s="3"/>
      <c r="D48" s="24" t="s">
        <v>46</v>
      </c>
      <c r="E48" s="24" t="s">
        <v>47</v>
      </c>
      <c r="F48" s="24" t="s">
        <v>48</v>
      </c>
      <c r="G48" s="24" t="s">
        <v>49</v>
      </c>
      <c r="H48" s="24" t="s">
        <v>50</v>
      </c>
    </row>
    <row r="49" spans="1:24" x14ac:dyDescent="0.3">
      <c r="A49" s="51" t="s">
        <v>51</v>
      </c>
      <c r="B49" s="52"/>
      <c r="C49" s="3"/>
      <c r="D49" s="20">
        <v>4</v>
      </c>
      <c r="E49" s="20">
        <v>1</v>
      </c>
      <c r="F49" s="20" t="s">
        <v>52</v>
      </c>
      <c r="G49" s="29">
        <v>295</v>
      </c>
      <c r="H49" s="29">
        <f>+(D49*E49)*G49</f>
        <v>1180</v>
      </c>
    </row>
    <row r="50" spans="1:24" x14ac:dyDescent="0.3">
      <c r="A50" s="52" t="s">
        <v>53</v>
      </c>
      <c r="B50" s="53">
        <f>+E34*C42</f>
        <v>492.9375</v>
      </c>
      <c r="C50" s="3"/>
      <c r="D50" s="20">
        <v>4</v>
      </c>
      <c r="E50" s="20">
        <v>1</v>
      </c>
      <c r="F50" s="20" t="s">
        <v>71</v>
      </c>
      <c r="G50" s="29">
        <v>160</v>
      </c>
      <c r="H50" s="29">
        <f>+(D50*E50)*G50</f>
        <v>640</v>
      </c>
    </row>
    <row r="51" spans="1:24" x14ac:dyDescent="0.3">
      <c r="A51" s="52" t="s">
        <v>11</v>
      </c>
      <c r="B51" s="53">
        <f>+H61</f>
        <v>2520</v>
      </c>
      <c r="C51" s="3"/>
      <c r="D51" s="20">
        <v>0</v>
      </c>
      <c r="E51" s="20">
        <v>0</v>
      </c>
      <c r="F51" s="20" t="s">
        <v>77</v>
      </c>
      <c r="G51" s="29">
        <v>500</v>
      </c>
      <c r="H51" s="29">
        <f>+G51*E51*D51</f>
        <v>0</v>
      </c>
    </row>
    <row r="52" spans="1:24" ht="16.5" x14ac:dyDescent="0.3">
      <c r="A52" s="52"/>
      <c r="B52" s="53"/>
      <c r="C52" s="3"/>
      <c r="D52" s="20">
        <v>1</v>
      </c>
      <c r="E52" s="20">
        <v>1</v>
      </c>
      <c r="F52" s="20" t="s">
        <v>99</v>
      </c>
      <c r="G52" s="29">
        <v>200</v>
      </c>
      <c r="H52" s="29">
        <f t="shared" ref="H52:H54" si="0">+G52*E52</f>
        <v>200</v>
      </c>
      <c r="I52" s="54"/>
    </row>
    <row r="53" spans="1:24" ht="16.5" x14ac:dyDescent="0.3">
      <c r="A53" s="52" t="s">
        <v>25</v>
      </c>
      <c r="B53" s="53">
        <v>0</v>
      </c>
      <c r="C53" s="3"/>
      <c r="D53" s="20">
        <v>0</v>
      </c>
      <c r="E53" s="20">
        <v>0</v>
      </c>
      <c r="F53" s="20" t="s">
        <v>72</v>
      </c>
      <c r="G53" s="29">
        <v>135</v>
      </c>
      <c r="H53" s="29">
        <f t="shared" si="0"/>
        <v>0</v>
      </c>
      <c r="I53" s="54"/>
    </row>
    <row r="54" spans="1:24" x14ac:dyDescent="0.3">
      <c r="A54" s="55" t="s">
        <v>124</v>
      </c>
      <c r="B54" s="53">
        <v>0</v>
      </c>
      <c r="C54" s="3"/>
      <c r="D54" s="20">
        <v>0</v>
      </c>
      <c r="E54" s="20">
        <v>0</v>
      </c>
      <c r="F54" s="20" t="s">
        <v>73</v>
      </c>
      <c r="G54" s="29">
        <v>135</v>
      </c>
      <c r="H54" s="29">
        <f t="shared" si="0"/>
        <v>0</v>
      </c>
    </row>
    <row r="55" spans="1:24" x14ac:dyDescent="0.3">
      <c r="A55" s="55" t="s">
        <v>96</v>
      </c>
      <c r="B55" s="53">
        <f>8*B48</f>
        <v>1200</v>
      </c>
      <c r="D55" s="20">
        <v>0</v>
      </c>
      <c r="E55" s="20">
        <v>0</v>
      </c>
      <c r="F55" s="20" t="s">
        <v>94</v>
      </c>
      <c r="G55" s="29">
        <v>200</v>
      </c>
      <c r="H55" s="29">
        <f>+G55*E55</f>
        <v>0</v>
      </c>
    </row>
    <row r="56" spans="1:24" x14ac:dyDescent="0.3">
      <c r="A56" s="55" t="s">
        <v>95</v>
      </c>
      <c r="B56" s="53">
        <f>(10*B48)*1.1</f>
        <v>1650.0000000000002</v>
      </c>
      <c r="D56" s="20">
        <v>0</v>
      </c>
      <c r="E56" s="20">
        <v>0</v>
      </c>
      <c r="F56" s="20" t="s">
        <v>30</v>
      </c>
      <c r="G56" s="29">
        <v>1.5</v>
      </c>
      <c r="H56" s="29">
        <f>+G56*E56</f>
        <v>0</v>
      </c>
    </row>
    <row r="57" spans="1:24" ht="15.75" x14ac:dyDescent="0.3">
      <c r="A57" s="55" t="s">
        <v>101</v>
      </c>
      <c r="B57" s="53">
        <v>0</v>
      </c>
      <c r="D57" s="20">
        <v>0</v>
      </c>
      <c r="E57" s="20">
        <v>0</v>
      </c>
      <c r="F57" s="20" t="s">
        <v>55</v>
      </c>
      <c r="G57" s="29">
        <v>1.5</v>
      </c>
      <c r="H57" s="29">
        <f t="shared" ref="H57:H58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1" t="s">
        <v>56</v>
      </c>
      <c r="B58" s="56">
        <f>SUM(B50:B57)</f>
        <v>5862.9375</v>
      </c>
      <c r="C58" s="3"/>
      <c r="D58" s="20">
        <v>1</v>
      </c>
      <c r="E58" s="20">
        <v>1</v>
      </c>
      <c r="F58" s="3" t="s">
        <v>57</v>
      </c>
      <c r="G58" s="29">
        <f>+F87</f>
        <v>500</v>
      </c>
      <c r="H58" s="29">
        <f t="shared" si="1"/>
        <v>500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7"/>
      <c r="C59" s="3"/>
      <c r="D59" s="20"/>
      <c r="E59" s="20"/>
      <c r="F59" s="3"/>
      <c r="G59" s="3"/>
      <c r="H59" s="29">
        <f t="shared" ref="H59" si="2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1">
        <f>+B58/B48</f>
        <v>39.08625</v>
      </c>
      <c r="C60" s="4" t="s">
        <v>58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58" t="s">
        <v>59</v>
      </c>
      <c r="H61" s="29">
        <f>SUM(H49:H60)</f>
        <v>2520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60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61</v>
      </c>
      <c r="B63" s="3"/>
      <c r="C63" s="3"/>
      <c r="E63" s="31"/>
      <c r="G63" s="1" t="s">
        <v>62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63</v>
      </c>
      <c r="C64" s="24" t="s">
        <v>64</v>
      </c>
      <c r="D64" s="3"/>
      <c r="E64" s="3"/>
      <c r="F64" s="3"/>
      <c r="G64" s="1" t="s">
        <v>62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1" t="s">
        <v>65</v>
      </c>
      <c r="B65" s="52"/>
      <c r="C65" s="3"/>
      <c r="D65" s="3"/>
      <c r="E65" s="3"/>
      <c r="F65" s="3"/>
      <c r="G65" s="5" t="s">
        <v>74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2" t="s">
        <v>53</v>
      </c>
      <c r="B66" s="53">
        <f>+E35*C42</f>
        <v>591.52499999999998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2" t="s">
        <v>11</v>
      </c>
      <c r="B67" s="53">
        <f>+H61*H62</f>
        <v>3276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2" t="str">
        <f>+A53</f>
        <v>Tabla de suaje</v>
      </c>
      <c r="B68" s="53">
        <f>+B53*H62</f>
        <v>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2" t="str">
        <f>+A54</f>
        <v>Envio Fora</v>
      </c>
      <c r="B69" s="53">
        <f>+B54*1.2</f>
        <v>0</v>
      </c>
      <c r="C69" s="60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2" t="str">
        <f>+A55</f>
        <v>Imán</v>
      </c>
      <c r="B70" s="53">
        <f>+B55*H62</f>
        <v>1560</v>
      </c>
      <c r="C70" s="63"/>
      <c r="F70" s="61" t="s">
        <v>66</v>
      </c>
      <c r="G70" s="31">
        <f>+B60</f>
        <v>39.08625</v>
      </c>
      <c r="H70" s="62">
        <f>+G70*B48</f>
        <v>5862.9375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2" t="str">
        <f>+A56</f>
        <v>Encuadernación</v>
      </c>
      <c r="B71" s="53">
        <f>+B56*1.3</f>
        <v>2145.0000000000005</v>
      </c>
      <c r="C71" s="63"/>
      <c r="F71" s="61" t="s">
        <v>67</v>
      </c>
      <c r="G71" s="31">
        <f>+C74</f>
        <v>50.483499999999999</v>
      </c>
      <c r="H71" s="62">
        <f>+G71*B48</f>
        <v>7572.5249999999996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2" t="str">
        <f>+A57</f>
        <v>Pegamento</v>
      </c>
      <c r="B72" s="53">
        <f>+B57*H62</f>
        <v>0</v>
      </c>
      <c r="C72" s="63"/>
      <c r="F72" s="89" t="s">
        <v>68</v>
      </c>
      <c r="G72" s="65">
        <f>+G71-G70</f>
        <v>11.39725</v>
      </c>
      <c r="H72" s="88">
        <f>+G72*B48</f>
        <v>1709.5874999999999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A73" s="52"/>
      <c r="B73" s="53"/>
      <c r="C73" s="63"/>
      <c r="G73" s="91" t="s">
        <v>144</v>
      </c>
      <c r="H73" s="92">
        <f>+(F82/100)*2.5</f>
        <v>1019.0283729545454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A74" s="51" t="s">
        <v>56</v>
      </c>
      <c r="B74" s="56">
        <f>SUM(B65:B73)</f>
        <v>7572.5249999999996</v>
      </c>
      <c r="C74" s="65">
        <f>+B74/B48</f>
        <v>50.483499999999999</v>
      </c>
      <c r="D74" s="5" t="s">
        <v>137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C75" s="75">
        <f>+'forro guarda'!C74</f>
        <v>17.179833333333331</v>
      </c>
      <c r="D75" s="5" t="s">
        <v>138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ht="15.75" x14ac:dyDescent="0.3">
      <c r="C76" s="75">
        <f>+'forro envolvente 2'!C73</f>
        <v>44.634637333333337</v>
      </c>
      <c r="D76" s="5" t="s">
        <v>118</v>
      </c>
      <c r="E76" s="5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ht="15.75" x14ac:dyDescent="0.3">
      <c r="A77" s="5"/>
      <c r="C77" s="75">
        <f>+'forro envolvente 1'!C73</f>
        <v>16.947333333333333</v>
      </c>
      <c r="D77" s="5" t="s">
        <v>121</v>
      </c>
      <c r="E77" s="5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ht="15.75" x14ac:dyDescent="0.3">
      <c r="B78" s="67"/>
      <c r="C78" s="75">
        <f>+'cartón cartera'!C72</f>
        <v>18.940350000000002</v>
      </c>
      <c r="D78" s="5" t="s">
        <v>119</v>
      </c>
      <c r="E78" s="5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ht="15.75" x14ac:dyDescent="0.3">
      <c r="C79" s="75">
        <f>+'cartón caja'!C72</f>
        <v>37.620700000000006</v>
      </c>
      <c r="D79" s="5" t="s">
        <v>122</v>
      </c>
      <c r="E79" s="5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ht="15.75" x14ac:dyDescent="0.3">
      <c r="C80" s="75">
        <f>+'suaje botella'!C72</f>
        <v>79.934545454545457</v>
      </c>
      <c r="D80" s="5" t="s">
        <v>107</v>
      </c>
      <c r="E80" s="5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ht="15.75" x14ac:dyDescent="0.3">
      <c r="C81" s="77">
        <v>6</v>
      </c>
      <c r="D81" s="5" t="s">
        <v>142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ht="15.75" x14ac:dyDescent="0.3">
      <c r="C82" s="79">
        <f>SUM(C74:C81)</f>
        <v>271.74089945454546</v>
      </c>
      <c r="D82" s="5" t="s">
        <v>100</v>
      </c>
      <c r="F82" s="90">
        <f>+C82*B48</f>
        <v>40761.134918181815</v>
      </c>
      <c r="G82" s="5" t="s">
        <v>145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ht="15.75" x14ac:dyDescent="0.3"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ht="16.5" thickBot="1" x14ac:dyDescent="0.35">
      <c r="A84" s="5" t="s">
        <v>8</v>
      </c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ht="15.75" x14ac:dyDescent="0.3">
      <c r="A85" s="10" t="s">
        <v>106</v>
      </c>
      <c r="B85" s="11"/>
      <c r="C85" s="83" t="s">
        <v>113</v>
      </c>
      <c r="D85" s="11"/>
      <c r="E85" s="11"/>
      <c r="F85" s="12"/>
      <c r="G85"/>
      <c r="H85"/>
      <c r="I85"/>
      <c r="J85"/>
    </row>
    <row r="86" spans="1:24" ht="15.75" x14ac:dyDescent="0.3">
      <c r="A86" s="45">
        <f>+F16</f>
        <v>54</v>
      </c>
      <c r="B86" s="71">
        <f>+H16</f>
        <v>37.5</v>
      </c>
      <c r="C86" s="7" t="s">
        <v>105</v>
      </c>
      <c r="D86" s="71" t="s">
        <v>111</v>
      </c>
      <c r="E86" s="7" t="s">
        <v>112</v>
      </c>
      <c r="F86" s="84" t="s">
        <v>135</v>
      </c>
      <c r="G86"/>
      <c r="H86"/>
      <c r="I86"/>
      <c r="J86"/>
    </row>
    <row r="87" spans="1:24" ht="15.75" x14ac:dyDescent="0.3">
      <c r="A87" s="45">
        <f>0.43*0.375*C41</f>
        <v>88.6875</v>
      </c>
      <c r="B87" s="76">
        <v>3.4</v>
      </c>
      <c r="C87" s="76">
        <f>+A87*B87</f>
        <v>301.53749999999997</v>
      </c>
      <c r="D87" s="76">
        <v>0</v>
      </c>
      <c r="E87" s="76">
        <f>+C87+D87</f>
        <v>301.53749999999997</v>
      </c>
      <c r="F87" s="85">
        <v>500</v>
      </c>
      <c r="G87"/>
      <c r="H87"/>
      <c r="I87"/>
      <c r="J87"/>
    </row>
    <row r="88" spans="1:24" ht="15.75" x14ac:dyDescent="0.3">
      <c r="A88" s="6"/>
      <c r="B88" s="76"/>
      <c r="C88" s="76"/>
      <c r="D88" s="76"/>
      <c r="E88" s="76"/>
      <c r="F88" s="8"/>
      <c r="G88"/>
      <c r="H88"/>
      <c r="I88"/>
      <c r="J88"/>
    </row>
    <row r="89" spans="1:24" ht="16.5" x14ac:dyDescent="0.3">
      <c r="A89" s="45">
        <f>+A86</f>
        <v>54</v>
      </c>
      <c r="B89" s="71">
        <f>+B86</f>
        <v>37.5</v>
      </c>
      <c r="C89" s="7" t="s">
        <v>105</v>
      </c>
      <c r="D89" s="71" t="s">
        <v>111</v>
      </c>
      <c r="E89" s="7" t="s">
        <v>112</v>
      </c>
      <c r="F89" s="84" t="s">
        <v>135</v>
      </c>
      <c r="G89"/>
      <c r="H89"/>
      <c r="I89"/>
      <c r="J89"/>
      <c r="K89" s="54"/>
      <c r="L89" s="54"/>
      <c r="M89" s="54"/>
      <c r="N89" s="54"/>
      <c r="O89" s="54"/>
      <c r="P89" s="54"/>
      <c r="Q89" s="54"/>
      <c r="R89" s="54"/>
    </row>
    <row r="90" spans="1:24" ht="16.5" x14ac:dyDescent="0.3">
      <c r="A90" s="45">
        <f>0.65*0.36*C41</f>
        <v>128.69999999999999</v>
      </c>
      <c r="B90" s="76">
        <v>2.5</v>
      </c>
      <c r="C90" s="76">
        <f>+A90*B90</f>
        <v>321.75</v>
      </c>
      <c r="D90" s="76">
        <v>360</v>
      </c>
      <c r="E90" s="76">
        <f>+C90+D90</f>
        <v>681.75</v>
      </c>
      <c r="F90" s="85">
        <v>1500</v>
      </c>
      <c r="G90"/>
      <c r="H90"/>
      <c r="I90"/>
      <c r="J90"/>
      <c r="K90" s="54"/>
      <c r="L90" s="54"/>
      <c r="M90" s="54"/>
      <c r="N90" s="54"/>
      <c r="O90" s="54"/>
      <c r="P90" s="54"/>
      <c r="Q90" s="54"/>
      <c r="R90" s="54"/>
    </row>
    <row r="91" spans="1:24" ht="17.25" thickBot="1" x14ac:dyDescent="0.35">
      <c r="A91" s="13"/>
      <c r="B91" s="14"/>
      <c r="C91" s="14"/>
      <c r="D91" s="14"/>
      <c r="E91" s="14"/>
      <c r="F91" s="15"/>
      <c r="G91"/>
      <c r="H91"/>
      <c r="I91"/>
      <c r="J91"/>
      <c r="K91" s="54"/>
      <c r="L91" s="54"/>
      <c r="M91" s="54"/>
      <c r="N91" s="54"/>
      <c r="O91" s="54"/>
      <c r="P91" s="54"/>
      <c r="Q91" s="54"/>
      <c r="R91" s="54"/>
    </row>
    <row r="92" spans="1:24" ht="16.5" x14ac:dyDescent="0.3">
      <c r="G92"/>
      <c r="H92"/>
      <c r="I92"/>
      <c r="J92"/>
      <c r="K92" s="54"/>
      <c r="L92" s="54"/>
      <c r="M92" s="54"/>
      <c r="N92" s="54"/>
      <c r="O92" s="54"/>
      <c r="P92" s="54"/>
      <c r="Q92" s="54"/>
      <c r="R92" s="54"/>
    </row>
    <row r="93" spans="1:24" ht="16.5" x14ac:dyDescent="0.3">
      <c r="G93"/>
      <c r="H93"/>
      <c r="I93"/>
      <c r="J93"/>
      <c r="K93" s="54"/>
      <c r="L93" s="54"/>
      <c r="M93" s="54"/>
      <c r="N93" s="54"/>
      <c r="O93" s="54"/>
      <c r="P93" s="54"/>
      <c r="Q93" s="54"/>
      <c r="R93" s="54"/>
    </row>
    <row r="94" spans="1:24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24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:24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  <row r="97" spans="10:18" ht="16.5" x14ac:dyDescent="0.3">
      <c r="J97" s="54"/>
      <c r="K97" s="54"/>
      <c r="L97" s="54"/>
      <c r="M97" s="54"/>
      <c r="N97" s="54"/>
      <c r="O97" s="54"/>
      <c r="P97" s="54"/>
      <c r="Q97" s="54"/>
      <c r="R97" s="54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suaje botella</vt:lpstr>
      <vt:lpstr>cartón caja</vt:lpstr>
      <vt:lpstr>cartón cartera</vt:lpstr>
      <vt:lpstr>forro envolvente 1</vt:lpstr>
      <vt:lpstr>forro envolvente 2</vt:lpstr>
      <vt:lpstr>forro guarda</vt:lpstr>
      <vt:lpstr>forro cartera ext HS</vt:lpstr>
      <vt:lpstr>forro cartera 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2017-01-19T19:51:20Z</cp:lastPrinted>
  <dcterms:created xsi:type="dcterms:W3CDTF">2013-03-04T22:24:31Z</dcterms:created>
  <dcterms:modified xsi:type="dcterms:W3CDTF">2017-01-19T19:53:29Z</dcterms:modified>
</cp:coreProperties>
</file>