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5"/>
  </bookViews>
  <sheets>
    <sheet name="suaje botella" sheetId="41" r:id="rId1"/>
    <sheet name="cajón almeja" sheetId="39" r:id="rId2"/>
    <sheet name="tapa almeja" sheetId="40" r:id="rId3"/>
    <sheet name="forro Cajon int" sheetId="34" r:id="rId4"/>
    <sheet name="forro cajon ext" sheetId="42" r:id="rId5"/>
    <sheet name="forro tapa p couche almeja 1" sheetId="43" r:id="rId6"/>
  </sheets>
  <calcPr calcId="145621" concurrentCalc="0"/>
</workbook>
</file>

<file path=xl/calcChain.xml><?xml version="1.0" encoding="utf-8"?>
<calcChain xmlns="http://schemas.openxmlformats.org/spreadsheetml/2006/main">
  <c r="L50" i="43" l="1"/>
  <c r="N50" i="43"/>
  <c r="G58" i="43"/>
  <c r="H58" i="43"/>
  <c r="H61" i="43"/>
  <c r="B67" i="43"/>
  <c r="B74" i="43"/>
  <c r="C74" i="43"/>
  <c r="C80" i="43"/>
  <c r="B80" i="43"/>
  <c r="I73" i="43"/>
  <c r="B48" i="39"/>
  <c r="B48" i="43"/>
  <c r="B48" i="42"/>
  <c r="D40" i="40"/>
  <c r="E35" i="40"/>
  <c r="E35" i="39"/>
  <c r="E35" i="41"/>
  <c r="B73" i="43"/>
  <c r="B72" i="43"/>
  <c r="B69" i="43"/>
  <c r="A73" i="43"/>
  <c r="A72" i="43"/>
  <c r="A71" i="43"/>
  <c r="A70" i="43"/>
  <c r="A69" i="43"/>
  <c r="B68" i="43"/>
  <c r="A68" i="43"/>
  <c r="B55" i="43"/>
  <c r="B71" i="43"/>
  <c r="B54" i="43"/>
  <c r="B70" i="43"/>
  <c r="C9" i="42"/>
  <c r="C9" i="43"/>
  <c r="B48" i="34"/>
  <c r="C9" i="34"/>
  <c r="E30" i="40"/>
  <c r="C9" i="40"/>
  <c r="C9" i="39"/>
  <c r="B56" i="42"/>
  <c r="H57" i="43"/>
  <c r="H56" i="43"/>
  <c r="H55" i="43"/>
  <c r="H54" i="43"/>
  <c r="H53" i="43"/>
  <c r="H52" i="43"/>
  <c r="H51" i="43"/>
  <c r="H50" i="43"/>
  <c r="B71" i="42"/>
  <c r="B48" i="41"/>
  <c r="E30" i="41"/>
  <c r="H59" i="43"/>
  <c r="K49" i="43"/>
  <c r="K52" i="43"/>
  <c r="J49" i="43"/>
  <c r="J52" i="43"/>
  <c r="H49" i="43"/>
  <c r="C40" i="43"/>
  <c r="G43" i="43"/>
  <c r="E31" i="43"/>
  <c r="E32" i="43"/>
  <c r="E34" i="43"/>
  <c r="E26" i="43"/>
  <c r="F26" i="43"/>
  <c r="C26" i="43"/>
  <c r="H26" i="43"/>
  <c r="H25" i="43"/>
  <c r="F25" i="43"/>
  <c r="C41" i="43"/>
  <c r="J50" i="43"/>
  <c r="F27" i="43"/>
  <c r="H27" i="43"/>
  <c r="E35" i="43"/>
  <c r="E27" i="43"/>
  <c r="C27" i="43"/>
  <c r="C40" i="34"/>
  <c r="C41" i="34"/>
  <c r="K50" i="34"/>
  <c r="C40" i="42"/>
  <c r="C41" i="42"/>
  <c r="C42" i="42"/>
  <c r="C43" i="42"/>
  <c r="K50" i="42"/>
  <c r="C42" i="43"/>
  <c r="C43" i="43"/>
  <c r="J53" i="43"/>
  <c r="L53" i="43"/>
  <c r="N53" i="43"/>
  <c r="G44" i="43"/>
  <c r="C42" i="34"/>
  <c r="C43" i="34"/>
  <c r="C46" i="43"/>
  <c r="A71" i="42"/>
  <c r="B70" i="42"/>
  <c r="A70" i="42"/>
  <c r="B69" i="42"/>
  <c r="A69" i="42"/>
  <c r="B68" i="42"/>
  <c r="A68" i="42"/>
  <c r="H59" i="42"/>
  <c r="H57" i="42"/>
  <c r="H56" i="42"/>
  <c r="H55" i="42"/>
  <c r="H54" i="42"/>
  <c r="H53" i="42"/>
  <c r="H52" i="42"/>
  <c r="H51" i="42"/>
  <c r="H50" i="42"/>
  <c r="L49" i="42"/>
  <c r="L52" i="42"/>
  <c r="K49" i="42"/>
  <c r="K52" i="42"/>
  <c r="H49" i="42"/>
  <c r="G43" i="42"/>
  <c r="E31" i="42"/>
  <c r="E32" i="42"/>
  <c r="E34" i="42"/>
  <c r="E26" i="42"/>
  <c r="E27" i="42"/>
  <c r="C26" i="42"/>
  <c r="H26" i="42"/>
  <c r="H25" i="42"/>
  <c r="F25" i="42"/>
  <c r="B71" i="34"/>
  <c r="L49" i="34"/>
  <c r="L52" i="34"/>
  <c r="K49" i="34"/>
  <c r="K52" i="34"/>
  <c r="B51" i="43"/>
  <c r="B66" i="43"/>
  <c r="E63" i="43"/>
  <c r="B50" i="43"/>
  <c r="B58" i="43"/>
  <c r="B60" i="43"/>
  <c r="M50" i="42"/>
  <c r="O50" i="42"/>
  <c r="H27" i="42"/>
  <c r="E35" i="42"/>
  <c r="G44" i="42"/>
  <c r="C27" i="42"/>
  <c r="F26" i="42"/>
  <c r="F27" i="42"/>
  <c r="B50" i="42"/>
  <c r="K53" i="42"/>
  <c r="M53" i="42"/>
  <c r="O53" i="42"/>
  <c r="G58" i="42"/>
  <c r="H58" i="42"/>
  <c r="H61" i="42"/>
  <c r="H71" i="43"/>
  <c r="I71" i="43"/>
  <c r="I52" i="43"/>
  <c r="D65" i="43"/>
  <c r="H70" i="43"/>
  <c r="I70" i="43"/>
  <c r="F74" i="43"/>
  <c r="B66" i="42"/>
  <c r="C50" i="42"/>
  <c r="C46" i="42"/>
  <c r="B67" i="42"/>
  <c r="B73" i="42"/>
  <c r="I52" i="42"/>
  <c r="B51" i="42"/>
  <c r="B58" i="42"/>
  <c r="B60" i="42"/>
  <c r="F75" i="43"/>
  <c r="Q21" i="42"/>
  <c r="H69" i="42"/>
  <c r="I69" i="42"/>
  <c r="H72" i="43"/>
  <c r="I72" i="43"/>
  <c r="D65" i="42"/>
  <c r="C73" i="42"/>
  <c r="C75" i="43"/>
  <c r="E63" i="42"/>
  <c r="H70" i="42"/>
  <c r="I70" i="42"/>
  <c r="H71" i="42"/>
  <c r="I71" i="42"/>
  <c r="H50" i="34"/>
  <c r="G43" i="34"/>
  <c r="B48" i="40"/>
  <c r="C40" i="40"/>
  <c r="C41" i="40"/>
  <c r="C42" i="40"/>
  <c r="B68" i="34"/>
  <c r="E31" i="34"/>
  <c r="E32" i="34"/>
  <c r="E34" i="34"/>
  <c r="H49" i="34"/>
  <c r="H52" i="34"/>
  <c r="C40" i="39"/>
  <c r="C41" i="39"/>
  <c r="G44" i="39"/>
  <c r="H52" i="40"/>
  <c r="B68" i="41"/>
  <c r="C40" i="41"/>
  <c r="G43" i="41"/>
  <c r="E31" i="41"/>
  <c r="E32" i="41"/>
  <c r="E34" i="41"/>
  <c r="H52" i="41"/>
  <c r="A68" i="41"/>
  <c r="H49" i="41"/>
  <c r="H50" i="41"/>
  <c r="H51" i="41"/>
  <c r="H53" i="41"/>
  <c r="H54" i="41"/>
  <c r="H55" i="41"/>
  <c r="H56" i="41"/>
  <c r="H57" i="41"/>
  <c r="H58" i="41"/>
  <c r="H59" i="41"/>
  <c r="B69" i="41"/>
  <c r="B70" i="41"/>
  <c r="A70" i="41"/>
  <c r="A69" i="41"/>
  <c r="H25" i="41"/>
  <c r="C26" i="41"/>
  <c r="H26" i="41"/>
  <c r="F25" i="41"/>
  <c r="E26" i="41"/>
  <c r="F26" i="41"/>
  <c r="E27" i="41"/>
  <c r="A68" i="34"/>
  <c r="E31" i="40"/>
  <c r="E32" i="40"/>
  <c r="E34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F27" i="39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C27" i="40"/>
  <c r="H61" i="39"/>
  <c r="B51" i="39"/>
  <c r="H61" i="41"/>
  <c r="E27" i="39"/>
  <c r="H61" i="40"/>
  <c r="B67" i="40"/>
  <c r="G43" i="39"/>
  <c r="G44" i="40"/>
  <c r="G43" i="40"/>
  <c r="C27" i="34"/>
  <c r="F26" i="40"/>
  <c r="F27" i="40"/>
  <c r="H26" i="39"/>
  <c r="H27" i="39"/>
  <c r="H27" i="41"/>
  <c r="F27" i="41"/>
  <c r="C41" i="41"/>
  <c r="G44" i="41"/>
  <c r="K53" i="34"/>
  <c r="M53" i="34"/>
  <c r="O53" i="34"/>
  <c r="M50" i="34"/>
  <c r="O50" i="34"/>
  <c r="G58" i="34"/>
  <c r="H58" i="34"/>
  <c r="G44" i="34"/>
  <c r="F26" i="34"/>
  <c r="F27" i="34"/>
  <c r="H27" i="34"/>
  <c r="H61" i="34"/>
  <c r="E35" i="34"/>
  <c r="C42" i="39"/>
  <c r="C27" i="41"/>
  <c r="B67" i="41"/>
  <c r="B51" i="40"/>
  <c r="B67" i="39"/>
  <c r="B51" i="41"/>
  <c r="B51" i="34"/>
  <c r="B67" i="34"/>
  <c r="C42" i="41"/>
  <c r="C46" i="41"/>
  <c r="C46" i="34"/>
  <c r="B66" i="34"/>
  <c r="B50" i="34"/>
  <c r="C50" i="34"/>
  <c r="Q21" i="34"/>
  <c r="B66" i="40"/>
  <c r="B72" i="40"/>
  <c r="B50" i="40"/>
  <c r="C46" i="40"/>
  <c r="B50" i="39"/>
  <c r="B58" i="39"/>
  <c r="B60" i="39"/>
  <c r="C46" i="39"/>
  <c r="B66" i="39"/>
  <c r="B72" i="39"/>
  <c r="B58" i="40"/>
  <c r="B60" i="40"/>
  <c r="C72" i="40"/>
  <c r="C77" i="43"/>
  <c r="I52" i="40"/>
  <c r="C72" i="39"/>
  <c r="C78" i="43"/>
  <c r="I52" i="39"/>
  <c r="H68" i="40"/>
  <c r="I68" i="40"/>
  <c r="F77" i="43"/>
  <c r="H68" i="39"/>
  <c r="I68" i="39"/>
  <c r="F78" i="43"/>
  <c r="B66" i="41"/>
  <c r="B72" i="41"/>
  <c r="B50" i="41"/>
  <c r="B58" i="41"/>
  <c r="B73" i="34"/>
  <c r="I52" i="34"/>
  <c r="B58" i="34"/>
  <c r="B60" i="34"/>
  <c r="E63" i="40"/>
  <c r="D65" i="40"/>
  <c r="D65" i="39"/>
  <c r="E63" i="39"/>
  <c r="C72" i="41"/>
  <c r="I52" i="41"/>
  <c r="B60" i="41"/>
  <c r="F79" i="43"/>
  <c r="H69" i="34"/>
  <c r="I69" i="34"/>
  <c r="F76" i="43"/>
  <c r="F80" i="43"/>
  <c r="G80" i="43"/>
  <c r="E63" i="34"/>
  <c r="C73" i="34"/>
  <c r="C76" i="43"/>
  <c r="C79" i="43"/>
  <c r="E63" i="41"/>
  <c r="D65" i="41"/>
  <c r="D65" i="34"/>
  <c r="H69" i="40"/>
  <c r="I69" i="40"/>
  <c r="H69" i="39"/>
  <c r="I69" i="39"/>
  <c r="H69" i="41"/>
  <c r="I69" i="41"/>
  <c r="H68" i="41"/>
  <c r="I68" i="41"/>
  <c r="I80" i="43"/>
  <c r="H70" i="34"/>
  <c r="H70" i="40"/>
  <c r="I70" i="40"/>
  <c r="H70" i="39"/>
  <c r="I70" i="39"/>
  <c r="H70" i="41"/>
  <c r="I70" i="41"/>
  <c r="H71" i="34"/>
  <c r="I71" i="34"/>
  <c r="I70" i="34"/>
</calcChain>
</file>

<file path=xl/sharedStrings.xml><?xml version="1.0" encoding="utf-8"?>
<sst xmlns="http://schemas.openxmlformats.org/spreadsheetml/2006/main" count="811" uniqueCount="188">
  <si>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</si>
  <si>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</si>
  <si>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</si>
  <si>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</si>
  <si>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</si>
  <si>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</si>
  <si>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</si>
  <si>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</si>
  <si>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</si>
  <si>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</si>
  <si>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</si>
  <si>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</si>
  <si>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</si>
  <si>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</si>
  <si>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</si>
  <si>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</si>
  <si>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</si>
  <si>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</si>
  <si>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</si>
  <si>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</si>
  <si>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</si>
  <si>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</si>
  <si>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</si>
  <si>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</si>
  <si>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</si>
  <si>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</si>
  <si>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</si>
  <si>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</si>
  <si>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</si>
  <si>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</si>
  <si>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</si>
  <si>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</si>
  <si>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</si>
  <si>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</si>
  <si>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</si>
  <si>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</si>
  <si>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</si>
  <si>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</si>
  <si>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</si>
  <si>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</si>
  <si>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</si>
  <si>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</si>
  <si>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</si>
  <si>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</si>
  <si>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</si>
  <si>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</si>
  <si>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</si>
  <si>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</si>
  <si>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</si>
  <si>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</si>
  <si>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</si>
  <si>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</si>
  <si>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</si>
  <si>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</si>
  <si>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</si>
  <si>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</si>
  <si>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</si>
  <si>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</si>
  <si>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</si>
  <si>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</si>
  <si>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</si>
  <si>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</si>
  <si>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</si>
  <si>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</si>
  <si>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</si>
  <si>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</si>
  <si>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</si>
  <si>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</si>
  <si>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</si>
  <si>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</si>
  <si>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</si>
  <si>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</si>
  <si>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</si>
  <si>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</si>
  <si>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</si>
  <si>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</si>
  <si>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</si>
  <si>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</si>
  <si>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</si>
  <si>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</si>
  <si>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</si>
  <si>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</si>
  <si>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</si>
  <si>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</si>
  <si>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</si>
  <si>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</si>
  <si>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</si>
  <si>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</si>
  <si>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</si>
  <si>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</si>
  <si>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</si>
  <si>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</si>
  <si>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</si>
  <si>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</si>
  <si>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</si>
  <si>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</si>
  <si>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</si>
  <si>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</si>
  <si>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</si>
  <si>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</si>
  <si>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</si>
  <si>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</si>
  <si>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</si>
  <si>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</si>
  <si>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</si>
  <si>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</si>
  <si>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</si>
  <si>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</si>
  <si>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</si>
  <si>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</si>
  <si>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</si>
  <si>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</si>
  <si>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</si>
  <si>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</si>
  <si>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</si>
  <si>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</si>
  <si>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</si>
  <si>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</si>
  <si>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</si>
  <si>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</si>
  <si>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</si>
  <si>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</si>
  <si>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</si>
  <si>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</si>
  <si>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</si>
  <si>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</si>
  <si>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</si>
  <si>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</si>
  <si>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</si>
  <si>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</si>
  <si>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</si>
  <si>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</si>
  <si>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</si>
  <si>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</si>
  <si>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</si>
  <si>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</si>
  <si>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</si>
  <si>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</si>
  <si>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</si>
  <si>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</si>
  <si>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</si>
  <si>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</si>
  <si>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</si>
  <si>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</si>
  <si>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</si>
  <si>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</si>
  <si>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</si>
  <si>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</si>
  <si>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</si>
  <si>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</si>
  <si>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</si>
  <si>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</si>
  <si>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</si>
  <si>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</si>
  <si>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</si>
  <si>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</si>
  <si>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</si>
  <si>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</si>
  <si>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</si>
  <si>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</si>
  <si>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</si>
  <si>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</si>
  <si>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</si>
  <si>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</si>
  <si>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</si>
  <si>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cajón forrado en papel couche 150 grs.</t>
  </si>
  <si>
    <t>impreso a 4 X 0 tintas offset +</t>
  </si>
  <si>
    <t>laminado mate + esquineros para folleto</t>
  </si>
  <si>
    <t>Adhesivo Couche</t>
  </si>
  <si>
    <t>forro envolvente 2</t>
  </si>
  <si>
    <t>tapa almeja</t>
  </si>
  <si>
    <t>cartoné cajón</t>
  </si>
  <si>
    <t xml:space="preserve">cartoné tapa </t>
  </si>
  <si>
    <t>Fundación Dibujando</t>
  </si>
  <si>
    <t>forro envolvente 1</t>
  </si>
  <si>
    <t>cajón almeja</t>
  </si>
  <si>
    <t>1´espesor</t>
  </si>
  <si>
    <t>densidad de 17 kg</t>
  </si>
  <si>
    <t>Envio Fora</t>
  </si>
  <si>
    <t>forro tapa almeja 1</t>
  </si>
  <si>
    <t>tamaño 12 X 26.5</t>
  </si>
  <si>
    <t>tamaño final 12 X 26.5 X 7 cm.</t>
  </si>
  <si>
    <t>tamaño final 26 X 26.5 cm.</t>
  </si>
  <si>
    <t>Dummy + envio</t>
  </si>
  <si>
    <t>Empaque</t>
  </si>
  <si>
    <t>19 de octubre de 2016.</t>
  </si>
  <si>
    <t>Comisiones</t>
  </si>
  <si>
    <t>Laminados +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</si>
</sst>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22" applyNumberFormat="0" applyAlignment="0" applyProtection="0"/>
    <xf numFmtId="0" fontId="15" fillId="6" borderId="23" applyNumberFormat="0" applyAlignment="0" applyProtection="0"/>
    <xf numFmtId="0" fontId="16" fillId="7" borderId="0" applyNumberFormat="0" applyBorder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9" fillId="0" borderId="2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7" applyNumberFormat="0" applyFont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2" fillId="0" borderId="0" xfId="0" applyNumberFormat="1" applyFont="1"/>
    <xf numFmtId="2" fontId="22" fillId="9" borderId="0" xfId="0" applyNumberFormat="1" applyFont="1" applyFill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zoomScale="80" zoomScaleNormal="80" workbookViewId="0">
      <selection activeCell="F22" sqref="F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8.75" x14ac:dyDescent="0.3">
      <c r="J1" s="2" t="s">
        <v>0</v>
      </c>
      <c r="K1" s="3"/>
      <c r="L1" s="3"/>
      <c r="M1" s="3"/>
      <c r="N1" s="3"/>
      <c r="O1" s="3"/>
      <c r="P1" s="3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11</v>
      </c>
      <c r="C9" s="5" t="s">
        <v>185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15</v>
      </c>
      <c r="C11" s="1" t="s">
        <v>173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24" t="s">
        <v>180</v>
      </c>
      <c r="D16" s="25"/>
      <c r="E16" s="25"/>
      <c r="F16" s="62">
        <v>12</v>
      </c>
      <c r="G16" s="102" t="s">
        <v>123</v>
      </c>
      <c r="H16" s="103">
        <v>26.5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24" t="s">
        <v>157</v>
      </c>
      <c r="D17" s="25"/>
      <c r="E17" s="25"/>
      <c r="F17" s="101">
        <v>0.5</v>
      </c>
      <c r="G17" s="104" t="s">
        <v>124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24"/>
      <c r="D18" s="25"/>
      <c r="E18" s="25"/>
      <c r="F18" s="10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7"/>
      <c r="D19" s="25"/>
      <c r="E19" s="25"/>
      <c r="F19" s="62"/>
      <c r="G19" s="102"/>
      <c r="H19" s="103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25"/>
      <c r="D20" s="25"/>
      <c r="E20" s="25"/>
      <c r="F20" s="101"/>
      <c r="G20" s="104"/>
      <c r="H20" s="13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25"/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25"/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23</v>
      </c>
      <c r="C23" s="30" t="s">
        <v>158</v>
      </c>
      <c r="D23" s="5" t="s">
        <v>24</v>
      </c>
      <c r="E23" s="31" t="s">
        <v>154</v>
      </c>
      <c r="F23" s="1" t="s">
        <v>176</v>
      </c>
      <c r="G23" s="1" t="s">
        <v>177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28</v>
      </c>
      <c r="C25" s="32">
        <v>100</v>
      </c>
      <c r="D25" s="31" t="s">
        <v>29</v>
      </c>
      <c r="E25" s="33">
        <v>200</v>
      </c>
      <c r="F25" s="34">
        <f>+C25</f>
        <v>100</v>
      </c>
      <c r="G25" s="35" t="s">
        <v>29</v>
      </c>
      <c r="H25" s="35">
        <f>+E25</f>
        <v>200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32</v>
      </c>
      <c r="B26" s="3"/>
      <c r="C26" s="36">
        <f>+F16</f>
        <v>12</v>
      </c>
      <c r="D26" s="37" t="s">
        <v>29</v>
      </c>
      <c r="E26" s="36">
        <f>+H16</f>
        <v>26.5</v>
      </c>
      <c r="F26" s="38">
        <f>+E26</f>
        <v>26.5</v>
      </c>
      <c r="G26" s="38" t="s">
        <v>29</v>
      </c>
      <c r="H26" s="38">
        <f>+C26</f>
        <v>12</v>
      </c>
      <c r="I26" s="3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34</v>
      </c>
      <c r="B27" s="40"/>
      <c r="C27" s="41">
        <f>+C25/C26</f>
        <v>8.3333333333333339</v>
      </c>
      <c r="D27" s="42"/>
      <c r="E27" s="41">
        <f>+E25/E26</f>
        <v>7.5471698113207548</v>
      </c>
      <c r="F27" s="41">
        <f>+F25/F26</f>
        <v>3.7735849056603774</v>
      </c>
      <c r="G27" s="42"/>
      <c r="H27" s="41">
        <f>+H25/H26</f>
        <v>16.666666666666668</v>
      </c>
      <c r="I27" s="3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36</v>
      </c>
      <c r="B28" s="43"/>
      <c r="C28" s="44"/>
      <c r="D28" s="45">
        <v>56</v>
      </c>
      <c r="E28" s="46"/>
      <c r="F28" s="47"/>
      <c r="G28" s="48">
        <v>48</v>
      </c>
      <c r="H28" s="49" t="s">
        <v>37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30"/>
      <c r="C29" s="39"/>
      <c r="G29" s="50"/>
      <c r="H29" s="3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53" t="s">
        <v>44</v>
      </c>
      <c r="E32" s="58">
        <f>+E30-E31</f>
        <v>300</v>
      </c>
      <c r="I32" s="3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50" t="s">
        <v>51</v>
      </c>
      <c r="E35" s="64">
        <f>+E34*1.1</f>
        <v>330</v>
      </c>
      <c r="F35" s="64">
        <v>0</v>
      </c>
      <c r="G35" s="64">
        <v>0</v>
      </c>
      <c r="H35" s="64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5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57</v>
      </c>
      <c r="C38" s="65">
        <v>56</v>
      </c>
      <c r="D38" s="66" t="s">
        <v>58</v>
      </c>
      <c r="E38" s="21"/>
      <c r="F38" s="22" t="s">
        <v>59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30"/>
      <c r="D39" s="1" t="s">
        <v>61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63</v>
      </c>
      <c r="B40" s="5"/>
      <c r="C40" s="67">
        <f>+B48/F17</f>
        <v>2600</v>
      </c>
      <c r="D40" s="33">
        <v>300</v>
      </c>
      <c r="F40" s="53" t="s">
        <v>64</v>
      </c>
      <c r="G40" s="3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66</v>
      </c>
      <c r="C41" s="43">
        <f>+C40+D40</f>
        <v>2900</v>
      </c>
      <c r="F41" s="53" t="s">
        <v>67</v>
      </c>
      <c r="G41" s="3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69</v>
      </c>
      <c r="C42" s="43">
        <f>+C41/C38</f>
        <v>51.785714285714285</v>
      </c>
      <c r="F42" s="53" t="s">
        <v>70</v>
      </c>
      <c r="G42" s="3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30"/>
      <c r="F43" s="50" t="s">
        <v>72</v>
      </c>
      <c r="G43" s="32">
        <f>+C40/1000</f>
        <v>2.6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68"/>
      <c r="F44" s="53" t="s">
        <v>74</v>
      </c>
      <c r="G44" s="65">
        <f>+C41</f>
        <v>2900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30"/>
      <c r="E45" s="53"/>
      <c r="F45" s="53"/>
      <c r="G45" s="3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77</v>
      </c>
      <c r="C46" s="34">
        <f>+C42*C38</f>
        <v>2900</v>
      </c>
      <c r="F46" s="53"/>
      <c r="G46" s="3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118</v>
      </c>
      <c r="B48" s="30">
        <f>+C48*2</f>
        <v>1300</v>
      </c>
      <c r="C48" s="30">
        <v>650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74" t="s">
        <v>86</v>
      </c>
      <c r="B50" s="75">
        <f>+E34*C42</f>
        <v>15535.714285714286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74" t="s">
        <v>21</v>
      </c>
      <c r="B51" s="75">
        <f>+H61</f>
        <v>1040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39">
        <f>+(B72/100)*2</f>
        <v>370.90571428571428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74" t="s">
        <v>151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7" t="s">
        <v>126</v>
      </c>
      <c r="B54" s="75">
        <v>0</v>
      </c>
      <c r="C54" s="3"/>
      <c r="D54" s="30">
        <v>1</v>
      </c>
      <c r="E54" s="30">
        <v>3</v>
      </c>
      <c r="F54" s="30" t="s">
        <v>121</v>
      </c>
      <c r="G54" s="39">
        <v>135</v>
      </c>
      <c r="H54" s="39">
        <f t="shared" si="0"/>
        <v>405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73" t="s">
        <v>90</v>
      </c>
      <c r="B58" s="78">
        <f>SUM(B50:B57)</f>
        <v>16575.714285714286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16"/>
      <c r="B60" s="41">
        <f>+B58/C48</f>
        <v>25.501098901098903</v>
      </c>
      <c r="C60" s="4" t="s">
        <v>93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1040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95</v>
      </c>
      <c r="H62" s="105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97</v>
      </c>
      <c r="B63" s="3"/>
      <c r="C63" s="3"/>
      <c r="E63" s="41">
        <f>+B72/C40</f>
        <v>7.1328021978021976</v>
      </c>
      <c r="G63" s="1" t="s">
        <v>98</v>
      </c>
      <c r="H63" s="83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4" t="s">
        <v>86</v>
      </c>
      <c r="B66" s="75">
        <f>+E35*C42</f>
        <v>17089.285714285714</v>
      </c>
      <c r="C66" s="8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4" t="s">
        <v>21</v>
      </c>
      <c r="B67" s="75">
        <f>+H61*H62</f>
        <v>1456</v>
      </c>
      <c r="C67" s="8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25.501098901098903</v>
      </c>
      <c r="I68" s="91">
        <f>+H68*C48</f>
        <v>16575.714285714286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28.53120879120879</v>
      </c>
      <c r="I69" s="91">
        <f>+H69*C48</f>
        <v>18545.285714285714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3.0301098901098875</v>
      </c>
      <c r="I70" s="91">
        <f>+H70*C48</f>
        <v>1969.5714285714268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74"/>
      <c r="B71" s="75"/>
      <c r="C71" s="93"/>
      <c r="G71" s="97" t="s">
        <v>116</v>
      </c>
      <c r="H71" s="5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73" t="s">
        <v>90</v>
      </c>
      <c r="B72" s="78">
        <f>SUM(B65:B71)</f>
        <v>18545.285714285714</v>
      </c>
      <c r="C72" s="96">
        <f>+B72/C48</f>
        <v>28.53120879120879</v>
      </c>
      <c r="D72" s="5" t="s">
        <v>157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C73" s="111"/>
      <c r="D73" s="112"/>
      <c r="E73" s="112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98"/>
      <c r="C76" s="99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44" zoomScale="80" zoomScaleNormal="80" workbookViewId="0">
      <selection activeCell="G72" sqref="G7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8.75" x14ac:dyDescent="0.3">
      <c r="J1" s="2" t="s">
        <v>0</v>
      </c>
      <c r="K1" s="3"/>
      <c r="L1" s="3"/>
      <c r="M1" s="3"/>
      <c r="N1" s="3"/>
      <c r="O1" s="3"/>
      <c r="P1" s="3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11</v>
      </c>
      <c r="C9" s="5" t="str">
        <f>+'suaje botella'!C9</f>
        <v>19 de octubre de 2016.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15</v>
      </c>
      <c r="C11" s="1" t="s">
        <v>173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24" t="s">
        <v>181</v>
      </c>
      <c r="D16" s="25"/>
      <c r="E16" s="25"/>
      <c r="F16" s="62">
        <v>26</v>
      </c>
      <c r="G16" s="102" t="s">
        <v>123</v>
      </c>
      <c r="H16" s="103">
        <v>40.5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24"/>
      <c r="D18" s="25"/>
      <c r="E18" s="25"/>
      <c r="F18" s="10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7"/>
      <c r="D19" s="25"/>
      <c r="E19" s="25"/>
      <c r="F19" s="62"/>
      <c r="G19" s="102"/>
      <c r="H19" s="103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25"/>
      <c r="D20" s="25"/>
      <c r="E20" s="25"/>
      <c r="F20" s="101"/>
      <c r="G20" s="104"/>
      <c r="H20" s="13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25"/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25"/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32</v>
      </c>
      <c r="B26" s="3"/>
      <c r="C26" s="36">
        <f>+F16</f>
        <v>26</v>
      </c>
      <c r="D26" s="37" t="s">
        <v>29</v>
      </c>
      <c r="E26" s="36">
        <f>+H16</f>
        <v>40.5</v>
      </c>
      <c r="F26" s="38">
        <f>+E26</f>
        <v>40.5</v>
      </c>
      <c r="G26" s="38" t="s">
        <v>29</v>
      </c>
      <c r="H26" s="38">
        <f>+C26</f>
        <v>26</v>
      </c>
      <c r="I26" s="3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34</v>
      </c>
      <c r="B27" s="40"/>
      <c r="C27" s="41">
        <f>+C25/C26</f>
        <v>3.4615384615384617</v>
      </c>
      <c r="D27" s="42"/>
      <c r="E27" s="41">
        <f>+E25/E26</f>
        <v>3.2098765432098766</v>
      </c>
      <c r="F27" s="41">
        <f>+F25/F26</f>
        <v>2.2222222222222223</v>
      </c>
      <c r="G27" s="42"/>
      <c r="H27" s="41">
        <f>+H25/H26</f>
        <v>5</v>
      </c>
      <c r="I27" s="3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36</v>
      </c>
      <c r="B28" s="43"/>
      <c r="C28" s="44"/>
      <c r="D28" s="45">
        <v>9</v>
      </c>
      <c r="E28" s="46"/>
      <c r="F28" s="47"/>
      <c r="G28" s="48">
        <v>10</v>
      </c>
      <c r="H28" s="49" t="s">
        <v>37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30"/>
      <c r="C29" s="39"/>
      <c r="G29" s="50"/>
      <c r="H29" s="3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53" t="s">
        <v>44</v>
      </c>
      <c r="E32" s="58">
        <f>+E30-E31</f>
        <v>44.332000000000001</v>
      </c>
      <c r="I32" s="3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5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30"/>
      <c r="D39" s="1" t="s">
        <v>61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63</v>
      </c>
      <c r="B40" s="5"/>
      <c r="C40" s="67">
        <f>+B48/F17</f>
        <v>650</v>
      </c>
      <c r="D40" s="33">
        <v>200</v>
      </c>
      <c r="F40" s="53" t="s">
        <v>64</v>
      </c>
      <c r="G40" s="3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69</v>
      </c>
      <c r="C42" s="43">
        <f>+C41/C38</f>
        <v>106.25</v>
      </c>
      <c r="F42" s="53" t="s">
        <v>70</v>
      </c>
      <c r="G42" s="3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30"/>
      <c r="F43" s="50" t="s">
        <v>72</v>
      </c>
      <c r="G43" s="32">
        <f>+C40/1000</f>
        <v>0.65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68"/>
      <c r="F44" s="53" t="s">
        <v>74</v>
      </c>
      <c r="G44" s="65">
        <f>+C41</f>
        <v>850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30"/>
      <c r="E45" s="53"/>
      <c r="F45" s="53"/>
      <c r="G45" s="3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77</v>
      </c>
      <c r="C46" s="34">
        <f>+C42*C38</f>
        <v>850</v>
      </c>
      <c r="F46" s="53"/>
      <c r="G46" s="3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118</v>
      </c>
      <c r="B48" s="30">
        <f>+'suaje botella'!C48</f>
        <v>650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74" t="s">
        <v>86</v>
      </c>
      <c r="B50" s="75">
        <f>+E34*C42</f>
        <v>4710.2749999999996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74" t="s">
        <v>21</v>
      </c>
      <c r="B51" s="75">
        <f>+H61</f>
        <v>770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39">
        <f>+(B72/100)*2</f>
        <v>129.89632499999999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73" t="s">
        <v>90</v>
      </c>
      <c r="B58" s="78">
        <f>SUM(B50:B57)</f>
        <v>5480.2749999999996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16"/>
      <c r="B60" s="41">
        <f>+B58/B48</f>
        <v>8.4311923076923065</v>
      </c>
      <c r="C60" s="4" t="s">
        <v>93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770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95</v>
      </c>
      <c r="H62" s="105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97</v>
      </c>
      <c r="B63" s="3"/>
      <c r="C63" s="3"/>
      <c r="E63" s="41">
        <f>+B72/C40</f>
        <v>9.9920249999999999</v>
      </c>
      <c r="G63" s="1" t="s">
        <v>98</v>
      </c>
      <c r="H63" s="83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4" t="s">
        <v>86</v>
      </c>
      <c r="B66" s="75">
        <f>+E35*C42</f>
        <v>5416.8162499999999</v>
      </c>
      <c r="C66" s="8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4" t="s">
        <v>21</v>
      </c>
      <c r="B67" s="75">
        <f>+H61*H62</f>
        <v>1078</v>
      </c>
      <c r="C67" s="8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8.4311923076923065</v>
      </c>
      <c r="I68" s="91">
        <f>+H68*B48</f>
        <v>5480.2749999999996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9.9920249999999999</v>
      </c>
      <c r="I69" s="91">
        <f>+H69*B48</f>
        <v>6494.8162499999999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1.5608326923076934</v>
      </c>
      <c r="I70" s="91">
        <f>+H70*B48</f>
        <v>1014.5412500000007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74"/>
      <c r="B71" s="75"/>
      <c r="C71" s="93"/>
      <c r="G71" s="97" t="s">
        <v>116</v>
      </c>
      <c r="H71" s="5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73" t="s">
        <v>90</v>
      </c>
      <c r="B72" s="78">
        <f>SUM(B65:B71)</f>
        <v>6494.8162499999999</v>
      </c>
      <c r="C72" s="96">
        <f>+B72/B48</f>
        <v>9.9920249999999999</v>
      </c>
      <c r="D72" s="5" t="s">
        <v>171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98"/>
      <c r="C76" s="99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0:22" ht="15.75" x14ac:dyDescent="0.3">
      <c r="J84"/>
      <c r="K84"/>
      <c r="L84"/>
      <c r="M84"/>
      <c r="N84"/>
      <c r="O84"/>
      <c r="P84"/>
      <c r="Q84"/>
      <c r="R84"/>
      <c r="S84"/>
      <c r="T84"/>
      <c r="U84"/>
      <c r="V84"/>
    </row>
    <row r="86" spans="10:22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22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22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22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22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22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22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22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22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22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4" zoomScale="80" zoomScaleNormal="80" workbookViewId="0">
      <selection activeCell="G73" sqref="G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  <c r="T2"/>
      <c r="U2"/>
    </row>
    <row r="3" spans="1:21" ht="15.75" x14ac:dyDescent="0.3">
      <c r="J3"/>
      <c r="K3"/>
      <c r="L3"/>
      <c r="M3"/>
      <c r="N3"/>
      <c r="O3"/>
      <c r="P3"/>
      <c r="Q3"/>
      <c r="R3"/>
      <c r="S3"/>
      <c r="T3"/>
      <c r="U3"/>
    </row>
    <row r="4" spans="1:21" ht="15.75" x14ac:dyDescent="0.3">
      <c r="J4"/>
      <c r="K4"/>
      <c r="L4"/>
      <c r="M4"/>
      <c r="N4"/>
      <c r="O4"/>
      <c r="P4"/>
      <c r="Q4"/>
      <c r="R4"/>
      <c r="S4"/>
      <c r="T4"/>
      <c r="U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</row>
    <row r="6" spans="1:21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  <c r="S6"/>
      <c r="T6"/>
      <c r="U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  <c r="U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  <c r="U8"/>
    </row>
    <row r="9" spans="1:21" s="5" customFormat="1" ht="15" x14ac:dyDescent="0.25">
      <c r="A9" s="5" t="s">
        <v>11</v>
      </c>
      <c r="C9" s="5" t="str">
        <f>+'suaje botella'!C9</f>
        <v>19 de octubre de 2016.</v>
      </c>
      <c r="H9" s="5" t="s">
        <v>12</v>
      </c>
      <c r="J9"/>
      <c r="K9"/>
      <c r="L9"/>
      <c r="M9"/>
      <c r="N9"/>
      <c r="O9"/>
      <c r="P9"/>
      <c r="Q9"/>
      <c r="R9"/>
      <c r="S9"/>
      <c r="T9"/>
      <c r="U9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  <c r="U10"/>
    </row>
    <row r="11" spans="1:21" ht="16.5" thickBot="1" x14ac:dyDescent="0.35">
      <c r="A11" s="5" t="s">
        <v>15</v>
      </c>
      <c r="C11" s="1" t="s">
        <v>173</v>
      </c>
      <c r="F11" s="5" t="s">
        <v>1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  <c r="S12"/>
      <c r="T12"/>
      <c r="U12"/>
    </row>
    <row r="13" spans="1:21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  <c r="S13"/>
      <c r="T13"/>
      <c r="U13"/>
    </row>
    <row r="14" spans="1:21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  <c r="S14"/>
      <c r="T14"/>
      <c r="U14"/>
    </row>
    <row r="15" spans="1:21" ht="15.75" x14ac:dyDescent="0.3">
      <c r="A15" s="5" t="s">
        <v>18</v>
      </c>
      <c r="C15" s="26" t="s">
        <v>152</v>
      </c>
      <c r="D15" s="25"/>
      <c r="E15" s="25"/>
      <c r="F15" s="101" t="s">
        <v>129</v>
      </c>
      <c r="G15" s="12"/>
      <c r="H15" s="13"/>
      <c r="J15"/>
      <c r="K15"/>
      <c r="L15"/>
      <c r="M15"/>
      <c r="N15"/>
      <c r="O15"/>
      <c r="P15"/>
      <c r="Q15"/>
      <c r="R15"/>
      <c r="S15"/>
      <c r="T15"/>
      <c r="U15"/>
    </row>
    <row r="16" spans="1:21" ht="15.75" x14ac:dyDescent="0.3">
      <c r="C16" s="24" t="s">
        <v>182</v>
      </c>
      <c r="D16" s="25"/>
      <c r="E16" s="25"/>
      <c r="F16" s="62">
        <v>26</v>
      </c>
      <c r="G16" s="102" t="s">
        <v>123</v>
      </c>
      <c r="H16" s="103">
        <v>26.5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  <c r="S17"/>
      <c r="T17"/>
      <c r="U17"/>
    </row>
    <row r="18" spans="1:21" ht="15.75" x14ac:dyDescent="0.3">
      <c r="C18" s="24"/>
      <c r="D18" s="25"/>
      <c r="E18" s="25"/>
      <c r="F18" s="101"/>
      <c r="G18" s="12"/>
      <c r="H18" s="13"/>
      <c r="J18"/>
      <c r="K18"/>
      <c r="L18"/>
      <c r="M18"/>
      <c r="N18"/>
      <c r="O18"/>
      <c r="P18"/>
      <c r="Q18"/>
      <c r="R18"/>
      <c r="S18"/>
      <c r="T18"/>
      <c r="U18"/>
    </row>
    <row r="19" spans="1:21" ht="15.75" x14ac:dyDescent="0.3">
      <c r="C19" s="27"/>
      <c r="D19" s="25"/>
      <c r="E19" s="25"/>
      <c r="F19" s="62"/>
      <c r="G19" s="102"/>
      <c r="H19" s="103"/>
      <c r="J19"/>
      <c r="K19"/>
      <c r="L19"/>
      <c r="M19"/>
      <c r="N19"/>
      <c r="O19"/>
      <c r="P19"/>
      <c r="Q19"/>
      <c r="R19"/>
      <c r="S19"/>
      <c r="T19"/>
      <c r="U19"/>
    </row>
    <row r="20" spans="1:21" ht="15.75" x14ac:dyDescent="0.3">
      <c r="C20" s="25"/>
      <c r="D20" s="25"/>
      <c r="E20" s="25"/>
      <c r="F20" s="101"/>
      <c r="G20" s="104"/>
      <c r="H20" s="13"/>
      <c r="J20"/>
      <c r="K20"/>
      <c r="L20"/>
      <c r="M20"/>
      <c r="N20"/>
      <c r="O20"/>
      <c r="P20"/>
      <c r="Q20"/>
      <c r="R20"/>
      <c r="S20"/>
      <c r="T20"/>
      <c r="U20"/>
    </row>
    <row r="21" spans="1:21" ht="15.75" x14ac:dyDescent="0.3">
      <c r="C21" s="25"/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  <c r="S21"/>
      <c r="T21"/>
      <c r="U21"/>
    </row>
    <row r="22" spans="1:21" ht="16.5" thickBot="1" x14ac:dyDescent="0.35">
      <c r="C22" s="25"/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  <c r="S22"/>
      <c r="T22"/>
      <c r="U22"/>
    </row>
    <row r="23" spans="1:21" ht="15.75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5.75" x14ac:dyDescent="0.3">
      <c r="J24"/>
      <c r="K24"/>
      <c r="L24"/>
      <c r="M24"/>
      <c r="N24"/>
      <c r="O24"/>
      <c r="P24"/>
      <c r="Q24"/>
      <c r="R24"/>
      <c r="S24"/>
      <c r="T24"/>
      <c r="U24"/>
    </row>
    <row r="25" spans="1:21" ht="15.75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5.75" x14ac:dyDescent="0.3">
      <c r="A26" s="4" t="s">
        <v>32</v>
      </c>
      <c r="B26" s="3"/>
      <c r="C26" s="36">
        <f>+F16</f>
        <v>26</v>
      </c>
      <c r="D26" s="37" t="s">
        <v>29</v>
      </c>
      <c r="E26" s="36">
        <f>+H16</f>
        <v>26.5</v>
      </c>
      <c r="F26" s="38">
        <f>+E26</f>
        <v>26.5</v>
      </c>
      <c r="G26" s="38" t="s">
        <v>29</v>
      </c>
      <c r="H26" s="38">
        <f>+C26</f>
        <v>26</v>
      </c>
      <c r="I26" s="39"/>
      <c r="J26"/>
      <c r="K26"/>
      <c r="L26"/>
      <c r="M26"/>
      <c r="N26"/>
      <c r="O26"/>
      <c r="P26"/>
      <c r="Q26"/>
      <c r="R26"/>
      <c r="S26"/>
      <c r="T26"/>
      <c r="U26"/>
    </row>
    <row r="27" spans="1:21" ht="16.5" thickBot="1" x14ac:dyDescent="0.35">
      <c r="A27" s="3" t="s">
        <v>34</v>
      </c>
      <c r="B27" s="40"/>
      <c r="C27" s="41">
        <f>+C25/C26</f>
        <v>3.4615384615384617</v>
      </c>
      <c r="D27" s="42"/>
      <c r="E27" s="41">
        <f>+E25/E26</f>
        <v>4.9056603773584904</v>
      </c>
      <c r="F27" s="41">
        <f>+F25/F26</f>
        <v>3.3962264150943398</v>
      </c>
      <c r="G27" s="42"/>
      <c r="H27" s="41">
        <f>+H25/H26</f>
        <v>5</v>
      </c>
      <c r="I27" s="39"/>
      <c r="J27"/>
      <c r="K27"/>
      <c r="L27"/>
      <c r="M27"/>
      <c r="N27"/>
      <c r="O27"/>
      <c r="P27"/>
      <c r="Q27"/>
      <c r="R27"/>
      <c r="S27"/>
      <c r="T27"/>
      <c r="U27"/>
    </row>
    <row r="28" spans="1:21" ht="16.5" thickBot="1" x14ac:dyDescent="0.35">
      <c r="A28" s="3" t="s">
        <v>36</v>
      </c>
      <c r="B28" s="43"/>
      <c r="C28" s="44"/>
      <c r="D28" s="45">
        <v>12</v>
      </c>
      <c r="E28" s="46"/>
      <c r="F28" s="47"/>
      <c r="G28" s="48">
        <v>15</v>
      </c>
      <c r="H28" s="49" t="s">
        <v>37</v>
      </c>
      <c r="J28"/>
      <c r="K28"/>
      <c r="L28"/>
      <c r="M28"/>
      <c r="N28"/>
      <c r="O28"/>
      <c r="P28"/>
      <c r="Q28"/>
      <c r="R28"/>
      <c r="S28"/>
      <c r="T28"/>
      <c r="U28"/>
    </row>
    <row r="29" spans="1:21" ht="15.75" x14ac:dyDescent="0.3">
      <c r="A29" s="3"/>
      <c r="B29" s="30"/>
      <c r="C29" s="39"/>
      <c r="G29" s="50"/>
      <c r="H29" s="39"/>
      <c r="J29"/>
      <c r="K29"/>
      <c r="L29"/>
      <c r="M29"/>
      <c r="N29"/>
      <c r="O29"/>
      <c r="P29"/>
      <c r="Q29"/>
      <c r="R29"/>
      <c r="S29"/>
      <c r="T29"/>
      <c r="U29"/>
    </row>
    <row r="30" spans="1:21" ht="15.75" x14ac:dyDescent="0.3">
      <c r="A30" s="34" t="s">
        <v>39</v>
      </c>
      <c r="B30" s="34" t="s">
        <v>130</v>
      </c>
      <c r="D30" s="50" t="s">
        <v>40</v>
      </c>
      <c r="E30" s="51">
        <f>+'cajón almeja'!E30</f>
        <v>44.332000000000001</v>
      </c>
      <c r="G30" s="1" t="s">
        <v>41</v>
      </c>
      <c r="H30" s="52">
        <v>0</v>
      </c>
      <c r="J30"/>
      <c r="K30"/>
      <c r="L30"/>
      <c r="M30"/>
      <c r="N30"/>
      <c r="O30"/>
      <c r="P30"/>
      <c r="Q30"/>
      <c r="R30"/>
      <c r="S30"/>
      <c r="T30"/>
      <c r="U30"/>
    </row>
    <row r="31" spans="1:21" ht="15.75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J31"/>
      <c r="K31"/>
      <c r="L31"/>
      <c r="M31"/>
      <c r="N31"/>
      <c r="O31"/>
      <c r="P31"/>
      <c r="Q31"/>
      <c r="R31"/>
      <c r="S31"/>
      <c r="T31"/>
      <c r="U31"/>
    </row>
    <row r="32" spans="1:21" ht="15.75" x14ac:dyDescent="0.3">
      <c r="D32" s="53" t="s">
        <v>44</v>
      </c>
      <c r="E32" s="58">
        <f>+E30-E31</f>
        <v>44.332000000000001</v>
      </c>
      <c r="I32" s="39"/>
      <c r="J32"/>
      <c r="K32"/>
      <c r="L32"/>
      <c r="M32"/>
      <c r="N32"/>
      <c r="O32"/>
      <c r="P32"/>
      <c r="Q32"/>
      <c r="R32"/>
      <c r="S32"/>
      <c r="T32"/>
      <c r="U32"/>
    </row>
    <row r="33" spans="1:21" ht="15.75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J33"/>
      <c r="K33"/>
      <c r="L33"/>
      <c r="M33"/>
      <c r="N33"/>
      <c r="O33"/>
      <c r="P33"/>
      <c r="Q33"/>
      <c r="R33"/>
      <c r="S33"/>
      <c r="T33"/>
      <c r="U33"/>
    </row>
    <row r="34" spans="1:21" ht="15.75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J34"/>
      <c r="K34"/>
      <c r="L34"/>
      <c r="M34"/>
      <c r="N34"/>
      <c r="O34"/>
      <c r="P34"/>
      <c r="Q34"/>
      <c r="R34"/>
      <c r="S34"/>
      <c r="T34"/>
      <c r="U34"/>
    </row>
    <row r="35" spans="1:21" ht="15.75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J35"/>
      <c r="K35"/>
      <c r="L35"/>
      <c r="M35"/>
      <c r="N35"/>
      <c r="O35"/>
      <c r="P35"/>
      <c r="Q35"/>
      <c r="R35"/>
      <c r="S35"/>
      <c r="T35"/>
      <c r="U35"/>
    </row>
    <row r="36" spans="1:21" ht="16.5" thickBot="1" x14ac:dyDescent="0.35">
      <c r="A36" s="3"/>
      <c r="G36" s="50"/>
      <c r="J36"/>
      <c r="K36"/>
      <c r="L36"/>
      <c r="M36"/>
      <c r="N36"/>
      <c r="O36"/>
      <c r="P36"/>
      <c r="Q36"/>
      <c r="R36"/>
      <c r="S36"/>
      <c r="T36"/>
      <c r="U36"/>
    </row>
    <row r="37" spans="1:21" ht="15.75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J37"/>
      <c r="K37"/>
      <c r="L37"/>
      <c r="M37"/>
      <c r="N37"/>
      <c r="O37"/>
      <c r="P37"/>
      <c r="Q37"/>
      <c r="R37"/>
      <c r="S37"/>
      <c r="T37"/>
      <c r="U37"/>
    </row>
    <row r="38" spans="1:21" ht="16.5" thickBot="1" x14ac:dyDescent="0.35">
      <c r="A38" s="4" t="s">
        <v>57</v>
      </c>
      <c r="C38" s="65">
        <v>12</v>
      </c>
      <c r="D38" s="66" t="s">
        <v>58</v>
      </c>
      <c r="E38" s="21"/>
      <c r="F38" s="22" t="s">
        <v>59</v>
      </c>
      <c r="G38" s="22"/>
      <c r="H38" s="23"/>
      <c r="J38"/>
      <c r="K38"/>
      <c r="L38"/>
      <c r="M38"/>
      <c r="N38"/>
      <c r="O38"/>
      <c r="P38"/>
      <c r="Q38"/>
      <c r="R38"/>
      <c r="S38"/>
      <c r="T38"/>
      <c r="U38"/>
    </row>
    <row r="39" spans="1:21" ht="15.75" x14ac:dyDescent="0.3">
      <c r="A39" s="4"/>
      <c r="C39" s="30"/>
      <c r="D39" s="1" t="s">
        <v>61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</row>
    <row r="40" spans="1:21" ht="15.75" x14ac:dyDescent="0.3">
      <c r="A40" s="4" t="s">
        <v>63</v>
      </c>
      <c r="B40" s="5"/>
      <c r="C40" s="67">
        <f>+B48/F17</f>
        <v>650</v>
      </c>
      <c r="D40" s="33">
        <f>+'cajón almeja'!D40</f>
        <v>200</v>
      </c>
      <c r="F40" s="53" t="s">
        <v>64</v>
      </c>
      <c r="G40" s="3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</row>
    <row r="41" spans="1:21" ht="15.75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</row>
    <row r="42" spans="1:21" ht="15.75" x14ac:dyDescent="0.3">
      <c r="A42" s="4" t="s">
        <v>69</v>
      </c>
      <c r="C42" s="43">
        <f>+C41/C38</f>
        <v>70.833333333333329</v>
      </c>
      <c r="F42" s="53" t="s">
        <v>70</v>
      </c>
      <c r="G42" s="32"/>
      <c r="H42" s="3"/>
      <c r="J42"/>
      <c r="K42"/>
      <c r="L42"/>
      <c r="M42"/>
      <c r="N42"/>
      <c r="O42"/>
      <c r="P42"/>
      <c r="Q42"/>
      <c r="R42"/>
      <c r="S42"/>
      <c r="T42"/>
      <c r="U42"/>
    </row>
    <row r="43" spans="1:21" ht="15.75" x14ac:dyDescent="0.3">
      <c r="A43" s="4"/>
      <c r="C43" s="30"/>
      <c r="F43" s="50" t="s">
        <v>72</v>
      </c>
      <c r="G43" s="32">
        <f>+C40/1000</f>
        <v>0.65</v>
      </c>
      <c r="H43" s="3"/>
      <c r="J43"/>
      <c r="K43"/>
      <c r="L43"/>
      <c r="M43"/>
      <c r="N43"/>
      <c r="O43"/>
      <c r="P43"/>
      <c r="Q43"/>
      <c r="R43"/>
      <c r="S43"/>
      <c r="T43"/>
      <c r="U43"/>
    </row>
    <row r="44" spans="1:21" ht="15.75" x14ac:dyDescent="0.3">
      <c r="A44" s="4"/>
      <c r="C44" s="68"/>
      <c r="F44" s="53" t="s">
        <v>74</v>
      </c>
      <c r="G44" s="65">
        <f>+C41</f>
        <v>850</v>
      </c>
      <c r="H44" s="3"/>
      <c r="J44"/>
      <c r="K44"/>
      <c r="L44"/>
      <c r="M44"/>
      <c r="N44"/>
      <c r="O44"/>
      <c r="P44"/>
      <c r="Q44"/>
      <c r="R44"/>
      <c r="S44"/>
      <c r="T44"/>
      <c r="U44"/>
    </row>
    <row r="45" spans="1:21" ht="15.75" x14ac:dyDescent="0.3">
      <c r="A45" s="4"/>
      <c r="C45" s="30"/>
      <c r="E45" s="53"/>
      <c r="F45" s="53"/>
      <c r="G45" s="39"/>
      <c r="I45" s="3"/>
      <c r="J45"/>
      <c r="K45"/>
      <c r="L45"/>
      <c r="M45"/>
      <c r="N45"/>
      <c r="O45"/>
      <c r="P45"/>
      <c r="Q45"/>
      <c r="R45"/>
      <c r="S45"/>
      <c r="T45"/>
      <c r="U45"/>
    </row>
    <row r="46" spans="1:21" ht="15.75" x14ac:dyDescent="0.3">
      <c r="A46" s="4" t="s">
        <v>77</v>
      </c>
      <c r="C46" s="34">
        <f>+C42*C38</f>
        <v>850</v>
      </c>
      <c r="F46" s="53"/>
      <c r="G46" s="39"/>
      <c r="H46" s="3"/>
      <c r="J46"/>
      <c r="K46"/>
      <c r="L46"/>
      <c r="M46"/>
      <c r="N46"/>
      <c r="O46"/>
      <c r="P46"/>
      <c r="Q46"/>
      <c r="R46"/>
      <c r="S46"/>
      <c r="T46"/>
      <c r="U46"/>
    </row>
    <row r="47" spans="1:2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</row>
    <row r="48" spans="1:21" ht="15.75" x14ac:dyDescent="0.3">
      <c r="A48" s="4" t="s">
        <v>118</v>
      </c>
      <c r="B48" s="30">
        <f>+'cajón almeja'!B48</f>
        <v>650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/>
      <c r="K48"/>
      <c r="L48"/>
      <c r="M48"/>
      <c r="N48"/>
      <c r="O48"/>
      <c r="P48"/>
      <c r="Q48"/>
      <c r="R48"/>
      <c r="S48"/>
      <c r="T48"/>
      <c r="U48"/>
    </row>
    <row r="49" spans="1:21" ht="15.75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</row>
    <row r="50" spans="1:21" ht="15.75" x14ac:dyDescent="0.3">
      <c r="A50" s="74" t="s">
        <v>86</v>
      </c>
      <c r="B50" s="75">
        <f>+E34*C42</f>
        <v>3140.1833333333334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</row>
    <row r="51" spans="1:21" ht="15.75" x14ac:dyDescent="0.3">
      <c r="A51" s="74" t="s">
        <v>21</v>
      </c>
      <c r="B51" s="75">
        <f>+H61</f>
        <v>1070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</row>
    <row r="52" spans="1:21" ht="15.7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800</v>
      </c>
      <c r="H52" s="39">
        <f t="shared" ref="H52:H59" si="0">+G52*E52</f>
        <v>800</v>
      </c>
      <c r="I52" s="39">
        <f>+(B72/100)*2</f>
        <v>102.18421666666666</v>
      </c>
      <c r="J52"/>
      <c r="K52"/>
      <c r="L52"/>
      <c r="M52"/>
      <c r="N52"/>
      <c r="O52"/>
      <c r="P52"/>
      <c r="Q52"/>
      <c r="R52"/>
      <c r="S52"/>
      <c r="T52"/>
      <c r="U52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/>
      <c r="K53"/>
      <c r="L53"/>
      <c r="M53"/>
      <c r="N53"/>
      <c r="O53"/>
      <c r="P53"/>
      <c r="Q53"/>
      <c r="R53"/>
      <c r="S53"/>
      <c r="T53"/>
      <c r="U53"/>
    </row>
    <row r="54" spans="1:21" ht="15.75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</row>
    <row r="55" spans="1:21" ht="15.75" x14ac:dyDescent="0.3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</row>
    <row r="56" spans="1:21" ht="15.75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</row>
    <row r="57" spans="1:21" ht="15.75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</row>
    <row r="58" spans="1:21" ht="15.75" x14ac:dyDescent="0.3">
      <c r="A58" s="73" t="s">
        <v>90</v>
      </c>
      <c r="B58" s="78">
        <f>SUM(B50:B57)</f>
        <v>4210.1833333333334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16"/>
      <c r="B60" s="41">
        <f>+B58/B48</f>
        <v>6.4772051282051279</v>
      </c>
      <c r="C60" s="4" t="s">
        <v>93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1070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5" t="s">
        <v>95</v>
      </c>
      <c r="H62" s="105">
        <v>1.4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+B72/C40</f>
        <v>7.8603243589743581</v>
      </c>
      <c r="G63" s="1" t="s">
        <v>98</v>
      </c>
      <c r="H63" s="83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74" t="s">
        <v>86</v>
      </c>
      <c r="B66" s="75">
        <f>+E35*C42</f>
        <v>3611.2108333333331</v>
      </c>
      <c r="C66" s="87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74" t="s">
        <v>21</v>
      </c>
      <c r="B67" s="75">
        <f>+H61*H62</f>
        <v>1498</v>
      </c>
      <c r="C67" s="87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6.4772051282051279</v>
      </c>
      <c r="I68" s="91">
        <f>+H68*B48</f>
        <v>4210.1833333333334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7.8603243589743581</v>
      </c>
      <c r="I69" s="91">
        <f>+H69*B48</f>
        <v>5109.2108333333326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6.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1.3831192307692302</v>
      </c>
      <c r="I70" s="91">
        <f>+H70*B48</f>
        <v>899.02749999999958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6.5" thickBot="1" x14ac:dyDescent="0.35">
      <c r="A71" s="74"/>
      <c r="B71" s="75"/>
      <c r="C71" s="93"/>
      <c r="G71" s="97" t="s">
        <v>116</v>
      </c>
      <c r="H71" s="52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3">
      <c r="A72" s="73" t="s">
        <v>90</v>
      </c>
      <c r="B72" s="78">
        <f>SUM(B65:B71)</f>
        <v>5109.2108333333326</v>
      </c>
      <c r="C72" s="96">
        <f>+B72/B48</f>
        <v>7.8603243589743581</v>
      </c>
      <c r="D72" s="5" t="s">
        <v>172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5" zoomScale="80" zoomScaleNormal="80" workbookViewId="0">
      <selection activeCell="C73" sqref="C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+'suaje botella'!C9</f>
        <v>19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181</v>
      </c>
      <c r="D16" s="25"/>
      <c r="E16" s="25"/>
      <c r="F16" s="62">
        <v>26</v>
      </c>
      <c r="G16" s="102" t="s">
        <v>123</v>
      </c>
      <c r="H16" s="103">
        <v>40.5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167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2247.4468999999999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09" t="s">
        <v>168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26</v>
      </c>
      <c r="D26" s="37" t="s">
        <v>29</v>
      </c>
      <c r="E26" s="36">
        <f>+H16</f>
        <v>40.5</v>
      </c>
      <c r="F26" s="38">
        <f>+E26</f>
        <v>40.5</v>
      </c>
      <c r="G26" s="38" t="s">
        <v>29</v>
      </c>
      <c r="H26" s="38">
        <f>+C26</f>
        <v>26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1.9615384615384615</v>
      </c>
      <c r="D27" s="42"/>
      <c r="E27" s="41">
        <f>+E25/E26</f>
        <v>1.6296296296296295</v>
      </c>
      <c r="F27" s="41">
        <f>+F25/F26</f>
        <v>1.2592592592592593</v>
      </c>
      <c r="G27" s="42"/>
      <c r="H27" s="41">
        <f>+H25/H26</f>
        <v>2.5384615384615383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650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1150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1150</v>
      </c>
      <c r="F43" s="50" t="s">
        <v>72</v>
      </c>
      <c r="G43" s="32">
        <f>+C40/1000</f>
        <v>0.65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1150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1150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650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26</v>
      </c>
      <c r="L49" s="102">
        <f>+H16</f>
        <v>40.5</v>
      </c>
      <c r="M49" s="12" t="s">
        <v>155</v>
      </c>
      <c r="N49" s="102" t="s">
        <v>159</v>
      </c>
      <c r="O49" s="12" t="s">
        <v>160</v>
      </c>
      <c r="P49" s="12" t="s">
        <v>161</v>
      </c>
      <c r="Q49" s="12"/>
      <c r="R49" s="13"/>
    </row>
    <row r="50" spans="1:21" x14ac:dyDescent="0.3">
      <c r="A50" s="74" t="s">
        <v>86</v>
      </c>
      <c r="B50" s="75">
        <f>+E34*C42</f>
        <v>2502.5149999999999</v>
      </c>
      <c r="C50" s="3">
        <f>+B50/2</f>
        <v>1251.2574999999999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0.31 *0.534*C41</f>
        <v>190.37100000000004</v>
      </c>
      <c r="L50" s="107">
        <v>3.9</v>
      </c>
      <c r="M50" s="107">
        <f>+K50*L50</f>
        <v>742.44690000000014</v>
      </c>
      <c r="N50" s="107">
        <v>0</v>
      </c>
      <c r="O50" s="107">
        <f>+M50+N50</f>
        <v>742.44690000000014</v>
      </c>
      <c r="P50" s="104" t="s">
        <v>162</v>
      </c>
      <c r="Q50" s="12"/>
      <c r="R50" s="13"/>
    </row>
    <row r="51" spans="1:21" x14ac:dyDescent="0.3">
      <c r="A51" s="74" t="s">
        <v>21</v>
      </c>
      <c r="B51" s="75">
        <f>+H61</f>
        <v>2247.4468999999999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07"/>
      <c r="M51" s="107"/>
      <c r="N51" s="107"/>
      <c r="O51" s="107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9" si="0">+G52*E52</f>
        <v>300</v>
      </c>
      <c r="I52" s="39">
        <f>+(B73/100)*2</f>
        <v>131.38887319999998</v>
      </c>
      <c r="J52" s="11"/>
      <c r="K52" s="102">
        <f>+K49</f>
        <v>26</v>
      </c>
      <c r="L52" s="102">
        <f>+L49</f>
        <v>40.5</v>
      </c>
      <c r="M52" s="12" t="s">
        <v>155</v>
      </c>
      <c r="N52" s="102" t="s">
        <v>159</v>
      </c>
      <c r="O52" s="12" t="s">
        <v>160</v>
      </c>
      <c r="P52" s="12" t="s">
        <v>163</v>
      </c>
      <c r="Q52" s="12"/>
      <c r="R52" s="13"/>
    </row>
    <row r="53" spans="1:21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J53" s="11"/>
      <c r="K53" s="102">
        <f>0.65*0.36*C41</f>
        <v>269.09999999999997</v>
      </c>
      <c r="L53" s="107">
        <v>2.5</v>
      </c>
      <c r="M53" s="107">
        <f>+K53*L53</f>
        <v>672.74999999999989</v>
      </c>
      <c r="N53" s="107">
        <v>360</v>
      </c>
      <c r="O53" s="107">
        <f>+M53+N53</f>
        <v>1032.75</v>
      </c>
      <c r="P53" s="104" t="s">
        <v>164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07"/>
      <c r="M54" s="107"/>
      <c r="N54" s="107"/>
      <c r="O54" s="107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5049.9619000000002</v>
      </c>
      <c r="C58" s="3"/>
      <c r="D58" s="30">
        <v>1</v>
      </c>
      <c r="E58" s="30">
        <v>1</v>
      </c>
      <c r="F58" s="3" t="s">
        <v>91</v>
      </c>
      <c r="G58" s="39">
        <f>+O50</f>
        <v>742.44690000000014</v>
      </c>
      <c r="H58" s="39">
        <f t="shared" si="0"/>
        <v>742.44690000000014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7.7691721538461538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2247.4468999999999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5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10.106836399999999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3003.0179999999996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3146.4256599999999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7.7691721538461538</v>
      </c>
      <c r="I69" s="91">
        <f>+H69*B48</f>
        <v>5049.9619000000002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10.106836399999999</v>
      </c>
      <c r="I70" s="91">
        <f>+H70*B48</f>
        <v>6569.443659999999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2.337664246153845</v>
      </c>
      <c r="I71" s="91">
        <f>+H71*B48</f>
        <v>1519.4817599999992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6569.443659999999</v>
      </c>
      <c r="C73" s="96">
        <f>+B73/B48</f>
        <v>10.106836399999999</v>
      </c>
      <c r="D73" s="5" t="s">
        <v>174</v>
      </c>
    </row>
    <row r="74" spans="1:21" x14ac:dyDescent="0.3">
      <c r="C74" s="106"/>
      <c r="D74" s="5"/>
    </row>
    <row r="75" spans="1:21" x14ac:dyDescent="0.3">
      <c r="C75" s="106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7" zoomScale="80" zoomScaleNormal="80" workbookViewId="0">
      <selection activeCell="E30" sqref="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+'suaje botella'!C9</f>
        <v>19 de octubre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181</v>
      </c>
      <c r="D16" s="25"/>
      <c r="E16" s="25"/>
      <c r="F16" s="62">
        <v>31</v>
      </c>
      <c r="G16" s="102" t="s">
        <v>123</v>
      </c>
      <c r="H16" s="103">
        <v>45.5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167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4052.6854999999996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09" t="s">
        <v>168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31</v>
      </c>
      <c r="D26" s="37" t="s">
        <v>29</v>
      </c>
      <c r="E26" s="36">
        <f>+H16</f>
        <v>45.5</v>
      </c>
      <c r="F26" s="38">
        <f>+E26</f>
        <v>45.5</v>
      </c>
      <c r="G26" s="38" t="s">
        <v>29</v>
      </c>
      <c r="H26" s="38">
        <f>+C26</f>
        <v>31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1.6451612903225807</v>
      </c>
      <c r="D27" s="42"/>
      <c r="E27" s="41">
        <f>+E25/E26</f>
        <v>1.4505494505494505</v>
      </c>
      <c r="F27" s="41">
        <f>+F25/F26</f>
        <v>1.1208791208791209</v>
      </c>
      <c r="G27" s="42"/>
      <c r="H27" s="41">
        <f>+H25/H26</f>
        <v>2.129032258064516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650</v>
      </c>
      <c r="D40" s="33">
        <v>400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1050</v>
      </c>
      <c r="F43" s="50" t="s">
        <v>72</v>
      </c>
      <c r="G43" s="32">
        <f>+C40/1000</f>
        <v>0.65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650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31</v>
      </c>
      <c r="L49" s="102">
        <f>+H16</f>
        <v>45.5</v>
      </c>
      <c r="M49" s="12" t="s">
        <v>155</v>
      </c>
      <c r="N49" s="102" t="s">
        <v>159</v>
      </c>
      <c r="O49" s="12" t="s">
        <v>160</v>
      </c>
      <c r="P49" s="12" t="s">
        <v>161</v>
      </c>
      <c r="Q49" s="12"/>
      <c r="R49" s="13"/>
    </row>
    <row r="50" spans="1:21" x14ac:dyDescent="0.3">
      <c r="A50" s="74" t="s">
        <v>86</v>
      </c>
      <c r="B50" s="75">
        <f>+E34*C42</f>
        <v>2284.9049999999997</v>
      </c>
      <c r="C50" s="3">
        <f>+B50/2</f>
        <v>1142.4524999999999</v>
      </c>
      <c r="D50" s="30">
        <v>4</v>
      </c>
      <c r="E50" s="30">
        <v>2</v>
      </c>
      <c r="F50" s="30" t="s">
        <v>119</v>
      </c>
      <c r="G50" s="39">
        <v>160</v>
      </c>
      <c r="H50" s="39">
        <f>+(D50*E50)*G50</f>
        <v>1280</v>
      </c>
      <c r="J50" s="11"/>
      <c r="K50" s="102">
        <f>0.35*0.574*C41</f>
        <v>210.94499999999996</v>
      </c>
      <c r="L50" s="107">
        <v>3.9</v>
      </c>
      <c r="M50" s="107">
        <f>+K50*L50</f>
        <v>822.68549999999982</v>
      </c>
      <c r="N50" s="107">
        <v>0</v>
      </c>
      <c r="O50" s="107">
        <f>+M50+N50</f>
        <v>822.68549999999982</v>
      </c>
      <c r="P50" s="104" t="s">
        <v>162</v>
      </c>
      <c r="Q50" s="12"/>
      <c r="R50" s="13"/>
    </row>
    <row r="51" spans="1:21" x14ac:dyDescent="0.3">
      <c r="A51" s="74" t="s">
        <v>21</v>
      </c>
      <c r="B51" s="75">
        <f>+H61</f>
        <v>4052.6854999999996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07"/>
      <c r="M51" s="107"/>
      <c r="N51" s="107"/>
      <c r="O51" s="107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39">
        <f>+(B73/100)*2</f>
        <v>534.31291399999998</v>
      </c>
      <c r="J52" s="11"/>
      <c r="K52" s="102">
        <f>+K49</f>
        <v>31</v>
      </c>
      <c r="L52" s="102">
        <f>+L49</f>
        <v>45.5</v>
      </c>
      <c r="M52" s="12" t="s">
        <v>155</v>
      </c>
      <c r="N52" s="102" t="s">
        <v>159</v>
      </c>
      <c r="O52" s="12" t="s">
        <v>160</v>
      </c>
      <c r="P52" s="12" t="s">
        <v>163</v>
      </c>
      <c r="Q52" s="12"/>
      <c r="R52" s="13"/>
    </row>
    <row r="53" spans="1:21" ht="16.5" x14ac:dyDescent="0.3">
      <c r="A53" s="74" t="s">
        <v>45</v>
      </c>
      <c r="B53" s="75">
        <v>1000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245.7</v>
      </c>
      <c r="L53" s="107">
        <v>2.5</v>
      </c>
      <c r="M53" s="107">
        <f>+K53*L53</f>
        <v>614.25</v>
      </c>
      <c r="N53" s="107">
        <v>360</v>
      </c>
      <c r="O53" s="107">
        <f>+M53+N53</f>
        <v>974.25</v>
      </c>
      <c r="P53" s="104" t="s">
        <v>164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07"/>
      <c r="M54" s="107"/>
      <c r="N54" s="107"/>
      <c r="O54" s="107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20*B48</f>
        <v>13000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20337.590499999998</v>
      </c>
      <c r="C58" s="3"/>
      <c r="D58" s="30">
        <v>1</v>
      </c>
      <c r="E58" s="30">
        <v>1</v>
      </c>
      <c r="F58" s="3" t="s">
        <v>91</v>
      </c>
      <c r="G58" s="39">
        <f>+O50</f>
        <v>822.68549999999982</v>
      </c>
      <c r="H58" s="39">
        <f t="shared" si="0"/>
        <v>822.68549999999982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31.288600769230765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4052.6854999999996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5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41.100993384615379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2741.8859999999995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5673.7596999999987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1400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31.288600769230765</v>
      </c>
      <c r="I69" s="91">
        <f>+H69*B48</f>
        <v>20337.590499999998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41.100993384615379</v>
      </c>
      <c r="I70" s="91">
        <f>+H70*B48</f>
        <v>26715.645699999997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16900</v>
      </c>
      <c r="C71" s="93"/>
      <c r="G71" s="95" t="s">
        <v>114</v>
      </c>
      <c r="H71" s="96">
        <f>+H70-H69</f>
        <v>9.8123926153846135</v>
      </c>
      <c r="I71" s="91">
        <f>+H71*B48</f>
        <v>6378.0551999999989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26715.645699999997</v>
      </c>
      <c r="C73" s="96">
        <f>+B73/B48</f>
        <v>41.100993384615379</v>
      </c>
      <c r="D73" s="5" t="s">
        <v>169</v>
      </c>
    </row>
    <row r="74" spans="1:21" x14ac:dyDescent="0.3">
      <c r="C74" s="106"/>
      <c r="D74" s="5"/>
    </row>
    <row r="75" spans="1:21" x14ac:dyDescent="0.3">
      <c r="C75" s="106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zoomScale="80" zoomScaleNormal="80" workbookViewId="0">
      <selection activeCell="D21" sqref="D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4.28515625" style="1" customWidth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11</v>
      </c>
      <c r="C9" s="5" t="str">
        <f>+'suaje botella'!C9</f>
        <v>19 de octubre de 2016.</v>
      </c>
      <c r="H9" s="5" t="s">
        <v>12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15</v>
      </c>
      <c r="C11" s="1" t="s">
        <v>173</v>
      </c>
      <c r="F11" s="5" t="s">
        <v>1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8"/>
      <c r="G12" s="19"/>
      <c r="H12" s="20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17</v>
      </c>
      <c r="F13" s="11"/>
      <c r="G13" s="12"/>
      <c r="H13" s="13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11"/>
      <c r="G14" s="12"/>
      <c r="H14" s="13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/>
      <c r="K15"/>
      <c r="L15"/>
      <c r="M15"/>
      <c r="N15"/>
      <c r="O15"/>
      <c r="P15"/>
      <c r="Q15"/>
      <c r="R15"/>
    </row>
    <row r="16" spans="1:21" ht="15.75" x14ac:dyDescent="0.3">
      <c r="C16" s="24" t="s">
        <v>181</v>
      </c>
      <c r="D16" s="25"/>
      <c r="E16" s="25"/>
      <c r="F16" s="62">
        <v>70</v>
      </c>
      <c r="G16" s="102" t="s">
        <v>123</v>
      </c>
      <c r="H16" s="103">
        <v>47.5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ht="15.75" x14ac:dyDescent="0.3">
      <c r="C18" s="24" t="s">
        <v>165</v>
      </c>
      <c r="D18" s="25"/>
      <c r="E18" s="25"/>
      <c r="F18" s="11"/>
      <c r="G18" s="12"/>
      <c r="H18" s="13"/>
      <c r="J18"/>
      <c r="K18"/>
      <c r="L18"/>
      <c r="M18"/>
      <c r="N18"/>
      <c r="O18"/>
      <c r="P18"/>
      <c r="Q18"/>
      <c r="R18"/>
    </row>
    <row r="19" spans="1:18" ht="15.75" x14ac:dyDescent="0.3">
      <c r="C19" s="24" t="s">
        <v>166</v>
      </c>
      <c r="D19" s="25"/>
      <c r="E19" s="25"/>
      <c r="F19" s="11"/>
      <c r="G19" s="12"/>
      <c r="H19" s="13"/>
      <c r="J19"/>
      <c r="K19"/>
      <c r="L19"/>
      <c r="M19"/>
      <c r="N19"/>
      <c r="O19"/>
      <c r="P19"/>
      <c r="Q19"/>
      <c r="R19"/>
    </row>
    <row r="20" spans="1:18" ht="15.75" x14ac:dyDescent="0.3">
      <c r="C20" s="27" t="s">
        <v>167</v>
      </c>
      <c r="D20" s="25"/>
      <c r="E20" s="25"/>
      <c r="F20" s="11"/>
      <c r="G20" s="12"/>
      <c r="H20" s="13"/>
      <c r="J20"/>
      <c r="K20"/>
      <c r="L20"/>
      <c r="M20"/>
      <c r="N20"/>
      <c r="O20"/>
      <c r="P20"/>
      <c r="Q20"/>
      <c r="R20"/>
    </row>
    <row r="21" spans="1:18" ht="15.75" x14ac:dyDescent="0.3">
      <c r="C21" s="25" t="s">
        <v>148</v>
      </c>
      <c r="D21" s="25"/>
      <c r="E21" s="25"/>
      <c r="F21" s="11"/>
      <c r="G21" s="12"/>
      <c r="H21" s="13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25"/>
      <c r="D22" s="25"/>
      <c r="E22" s="25"/>
      <c r="F22" s="21"/>
      <c r="G22" s="22"/>
      <c r="H22" s="23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28</v>
      </c>
      <c r="C25" s="32">
        <v>70</v>
      </c>
      <c r="D25" s="31" t="s">
        <v>29</v>
      </c>
      <c r="E25" s="33">
        <v>95</v>
      </c>
      <c r="F25" s="34">
        <f>+C25</f>
        <v>70</v>
      </c>
      <c r="G25" s="35" t="s">
        <v>29</v>
      </c>
      <c r="H25" s="35">
        <f>+E25</f>
        <v>95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32</v>
      </c>
      <c r="B26" s="3"/>
      <c r="C26" s="36">
        <f>+F16</f>
        <v>70</v>
      </c>
      <c r="D26" s="37" t="s">
        <v>29</v>
      </c>
      <c r="E26" s="36">
        <f>+H16</f>
        <v>47.5</v>
      </c>
      <c r="F26" s="38">
        <f>+E26</f>
        <v>47.5</v>
      </c>
      <c r="G26" s="38" t="s">
        <v>29</v>
      </c>
      <c r="H26" s="38">
        <f>+C26</f>
        <v>70</v>
      </c>
      <c r="I26" s="3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1.4736842105263157</v>
      </c>
      <c r="G27" s="42"/>
      <c r="H27" s="41">
        <f>+H25/H26</f>
        <v>1.3571428571428572</v>
      </c>
      <c r="I27" s="3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30"/>
      <c r="C29" s="39"/>
      <c r="G29" s="50"/>
      <c r="H29" s="39"/>
      <c r="J29"/>
      <c r="K29"/>
      <c r="L29"/>
      <c r="M29"/>
      <c r="N29"/>
      <c r="O29"/>
      <c r="P29"/>
      <c r="Q29"/>
      <c r="R29"/>
    </row>
    <row r="30" spans="1:18" ht="15.75" x14ac:dyDescent="0.3">
      <c r="A30" s="34" t="s">
        <v>39</v>
      </c>
      <c r="B30" s="34" t="s">
        <v>142</v>
      </c>
      <c r="D30" s="50" t="s">
        <v>40</v>
      </c>
      <c r="E30" s="51">
        <v>3.7650000000000001</v>
      </c>
      <c r="G30" s="1" t="s">
        <v>41</v>
      </c>
      <c r="H30" s="52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53" t="s">
        <v>42</v>
      </c>
      <c r="E31" s="51">
        <f>+H30*E30</f>
        <v>1.8825000000000001</v>
      </c>
      <c r="H31" s="52"/>
      <c r="I31" s="39"/>
      <c r="J31"/>
      <c r="K31"/>
      <c r="L31"/>
      <c r="M31"/>
      <c r="N31"/>
      <c r="O31"/>
      <c r="P31"/>
      <c r="Q31"/>
      <c r="R31"/>
    </row>
    <row r="32" spans="1:18" ht="15.75" x14ac:dyDescent="0.3">
      <c r="D32" s="53" t="s">
        <v>44</v>
      </c>
      <c r="E32" s="58">
        <f>+E30-E31</f>
        <v>1.8825000000000001</v>
      </c>
      <c r="I32" s="39"/>
      <c r="J32"/>
      <c r="K32"/>
      <c r="L32"/>
      <c r="M32"/>
      <c r="N32"/>
      <c r="O32"/>
      <c r="P32"/>
      <c r="Q32"/>
      <c r="R32"/>
    </row>
    <row r="33" spans="1:19" ht="15.75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J33"/>
      <c r="K33"/>
      <c r="L33"/>
      <c r="M33"/>
      <c r="N33"/>
      <c r="O33"/>
      <c r="P33"/>
      <c r="Q33"/>
      <c r="R33"/>
    </row>
    <row r="34" spans="1:19" ht="15.75" x14ac:dyDescent="0.3">
      <c r="D34" s="50" t="s">
        <v>49</v>
      </c>
      <c r="E34" s="64">
        <f>+E32</f>
        <v>1.8825000000000001</v>
      </c>
      <c r="F34" s="64">
        <v>0</v>
      </c>
      <c r="G34" s="64">
        <v>0</v>
      </c>
      <c r="H34" s="64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50" t="s">
        <v>51</v>
      </c>
      <c r="E35" s="64">
        <f>+E34*1.2</f>
        <v>2.2589999999999999</v>
      </c>
      <c r="F35" s="64">
        <v>0</v>
      </c>
      <c r="G35" s="64">
        <v>0</v>
      </c>
      <c r="H35" s="64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5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30"/>
      <c r="D39" s="1" t="s">
        <v>61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63</v>
      </c>
      <c r="B40" s="5"/>
      <c r="C40" s="67">
        <f>+B48/F17</f>
        <v>650</v>
      </c>
      <c r="D40" s="33">
        <v>500</v>
      </c>
      <c r="F40" s="53" t="s">
        <v>64</v>
      </c>
      <c r="G40" s="3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66</v>
      </c>
      <c r="C41" s="43">
        <f>+C40+D40</f>
        <v>1150</v>
      </c>
      <c r="F41" s="53" t="s">
        <v>67</v>
      </c>
      <c r="G41" s="3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69</v>
      </c>
      <c r="C42" s="43">
        <f>+C41/C38</f>
        <v>575</v>
      </c>
      <c r="F42" s="53" t="s">
        <v>70</v>
      </c>
      <c r="G42" s="3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133</v>
      </c>
      <c r="C43" s="30">
        <f>+(C42*C38)*F17</f>
        <v>1150</v>
      </c>
      <c r="F43" s="50" t="s">
        <v>72</v>
      </c>
      <c r="G43" s="32">
        <f>+C40/1000</f>
        <v>0.65</v>
      </c>
      <c r="H43" s="3"/>
      <c r="J43"/>
      <c r="K43"/>
      <c r="L43"/>
      <c r="M43"/>
      <c r="N43"/>
      <c r="O43"/>
      <c r="P43"/>
      <c r="Q43"/>
      <c r="R43"/>
    </row>
    <row r="44" spans="1:19" ht="15.75" x14ac:dyDescent="0.3">
      <c r="A44" s="4"/>
      <c r="C44" s="68"/>
      <c r="F44" s="53" t="s">
        <v>74</v>
      </c>
      <c r="G44" s="65">
        <f>+C41</f>
        <v>1150</v>
      </c>
      <c r="H44" s="3"/>
      <c r="J44"/>
      <c r="K44"/>
      <c r="L44"/>
      <c r="M44"/>
      <c r="N44"/>
      <c r="O44"/>
      <c r="P44"/>
      <c r="Q44"/>
      <c r="R44"/>
    </row>
    <row r="45" spans="1:19" ht="15.75" x14ac:dyDescent="0.3">
      <c r="A45" s="4"/>
      <c r="C45" s="30"/>
      <c r="E45" s="53"/>
      <c r="F45" s="53"/>
      <c r="G45" s="39"/>
      <c r="I45" s="3"/>
      <c r="J45"/>
      <c r="K45"/>
      <c r="L45"/>
      <c r="M45"/>
      <c r="N45"/>
      <c r="O45"/>
      <c r="P45"/>
      <c r="Q45"/>
      <c r="R45"/>
    </row>
    <row r="46" spans="1:19" ht="15.75" x14ac:dyDescent="0.3">
      <c r="A46" s="4" t="s">
        <v>77</v>
      </c>
      <c r="C46" s="34">
        <f>+C42*C38</f>
        <v>1150</v>
      </c>
      <c r="F46" s="53"/>
      <c r="G46" s="39"/>
      <c r="H46" s="3"/>
      <c r="J46"/>
      <c r="K46"/>
      <c r="L46"/>
      <c r="M46"/>
      <c r="N46"/>
      <c r="O46"/>
      <c r="P46"/>
      <c r="Q46"/>
      <c r="R46"/>
    </row>
    <row r="47" spans="1:19" ht="15" thickBot="1" x14ac:dyDescent="0.35">
      <c r="A47" s="3"/>
      <c r="B47" s="3"/>
      <c r="C47" s="3"/>
      <c r="D47" s="3"/>
      <c r="E47" s="3"/>
      <c r="H47" s="3"/>
      <c r="J47" s="5" t="s">
        <v>187</v>
      </c>
    </row>
    <row r="48" spans="1:19" x14ac:dyDescent="0.3">
      <c r="A48" s="4" t="s">
        <v>118</v>
      </c>
      <c r="B48" s="30">
        <f>+'cajón almeja'!B48</f>
        <v>650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 t="s">
        <v>156</v>
      </c>
      <c r="K48" s="19"/>
      <c r="L48" s="19"/>
      <c r="M48" s="19"/>
      <c r="N48" s="19"/>
      <c r="O48" s="19"/>
      <c r="P48" s="20"/>
      <c r="Q48" s="12"/>
      <c r="R48" s="12"/>
      <c r="S48" s="12"/>
    </row>
    <row r="49" spans="1:23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62">
        <f>+F16</f>
        <v>70</v>
      </c>
      <c r="K49" s="102">
        <f>+H16</f>
        <v>47.5</v>
      </c>
      <c r="L49" s="12" t="s">
        <v>155</v>
      </c>
      <c r="M49" s="102" t="s">
        <v>159</v>
      </c>
      <c r="N49" s="12" t="s">
        <v>160</v>
      </c>
      <c r="O49" s="12" t="s">
        <v>161</v>
      </c>
      <c r="P49" s="13"/>
      <c r="Q49" s="12"/>
      <c r="R49" s="12"/>
      <c r="S49" s="12"/>
    </row>
    <row r="50" spans="1:23" x14ac:dyDescent="0.3">
      <c r="A50" s="74" t="s">
        <v>86</v>
      </c>
      <c r="B50" s="75">
        <f>+E34*C42</f>
        <v>1082.4375</v>
      </c>
      <c r="C50" s="3"/>
      <c r="D50" s="30">
        <v>4</v>
      </c>
      <c r="E50" s="30">
        <v>1</v>
      </c>
      <c r="F50" s="30" t="s">
        <v>119</v>
      </c>
      <c r="G50" s="39">
        <v>160</v>
      </c>
      <c r="H50" s="39">
        <f t="shared" ref="H50:H58" si="0">+(D50*E50)*G50</f>
        <v>640</v>
      </c>
      <c r="J50" s="62">
        <f>0.7*0.475*C41</f>
        <v>382.37499999999994</v>
      </c>
      <c r="K50" s="107">
        <v>3.9</v>
      </c>
      <c r="L50" s="107">
        <f>+J50*K50</f>
        <v>1491.2624999999998</v>
      </c>
      <c r="M50" s="107">
        <v>0</v>
      </c>
      <c r="N50" s="107">
        <f>+L50+M50</f>
        <v>1491.2624999999998</v>
      </c>
      <c r="O50" s="104" t="s">
        <v>162</v>
      </c>
      <c r="P50" s="13"/>
      <c r="Q50" s="12"/>
      <c r="R50" s="12"/>
      <c r="S50" s="12"/>
    </row>
    <row r="51" spans="1:23" x14ac:dyDescent="0.3">
      <c r="A51" s="74" t="s">
        <v>21</v>
      </c>
      <c r="B51" s="75">
        <f>+H61</f>
        <v>4081.2624999999998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07"/>
      <c r="L51" s="107"/>
      <c r="M51" s="107"/>
      <c r="N51" s="107"/>
      <c r="O51" s="12"/>
      <c r="P51" s="13"/>
      <c r="Q51" s="12"/>
      <c r="R51" s="12"/>
      <c r="S51" s="12"/>
    </row>
    <row r="52" spans="1:23" x14ac:dyDescent="0.3">
      <c r="A52" s="74" t="s">
        <v>45</v>
      </c>
      <c r="B52" s="75">
        <v>600</v>
      </c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si="0"/>
        <v>500</v>
      </c>
      <c r="I52" s="39">
        <f>+B74/100</f>
        <v>404.80818749999997</v>
      </c>
      <c r="J52" s="62">
        <f>+J49</f>
        <v>70</v>
      </c>
      <c r="K52" s="102">
        <f>+K49</f>
        <v>47.5</v>
      </c>
      <c r="L52" s="12" t="s">
        <v>155</v>
      </c>
      <c r="M52" s="102" t="s">
        <v>159</v>
      </c>
      <c r="N52" s="12" t="s">
        <v>160</v>
      </c>
      <c r="O52" s="12" t="s">
        <v>163</v>
      </c>
      <c r="P52" s="13"/>
      <c r="Q52" s="12"/>
      <c r="R52" s="12"/>
      <c r="S52" s="12"/>
    </row>
    <row r="53" spans="1:23" ht="16.5" x14ac:dyDescent="0.3">
      <c r="A53" s="77" t="s">
        <v>178</v>
      </c>
      <c r="B53" s="75">
        <v>6000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62">
        <f>0.65*0.36*C41</f>
        <v>269.09999999999997</v>
      </c>
      <c r="K53" s="107">
        <v>2.5</v>
      </c>
      <c r="L53" s="107">
        <f>+J53*K53</f>
        <v>672.74999999999989</v>
      </c>
      <c r="M53" s="107">
        <v>360</v>
      </c>
      <c r="N53" s="107">
        <f>+L53+M53</f>
        <v>1032.75</v>
      </c>
      <c r="O53" s="104" t="s">
        <v>164</v>
      </c>
      <c r="P53" s="13"/>
      <c r="Q53" s="12"/>
      <c r="R53" s="12"/>
      <c r="S53" s="12"/>
    </row>
    <row r="54" spans="1:23" x14ac:dyDescent="0.3">
      <c r="A54" s="77" t="s">
        <v>146</v>
      </c>
      <c r="B54" s="75">
        <f>+(6*B48)*1.1</f>
        <v>4290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07"/>
      <c r="M54" s="107"/>
      <c r="N54" s="107"/>
      <c r="O54" s="107"/>
      <c r="P54" s="13"/>
      <c r="Q54" s="12"/>
      <c r="R54" s="12"/>
      <c r="S54" s="12"/>
    </row>
    <row r="55" spans="1:23" ht="15" thickBot="1" x14ac:dyDescent="0.35">
      <c r="A55" s="77" t="s">
        <v>145</v>
      </c>
      <c r="B55" s="75">
        <f>(10*B48)*1.1</f>
        <v>7150.0000000000009</v>
      </c>
      <c r="D55" s="30">
        <v>0</v>
      </c>
      <c r="E55" s="30">
        <v>0</v>
      </c>
      <c r="F55" s="30" t="s">
        <v>144</v>
      </c>
      <c r="G55" s="39">
        <v>200</v>
      </c>
      <c r="H55" s="39">
        <f t="shared" si="0"/>
        <v>0</v>
      </c>
      <c r="J55" s="21"/>
      <c r="K55" s="22"/>
      <c r="L55" s="22"/>
      <c r="M55" s="22"/>
      <c r="N55" s="22"/>
      <c r="O55" s="22"/>
      <c r="P55" s="23"/>
      <c r="Q55" s="12"/>
      <c r="R55" s="12"/>
      <c r="S55" s="12"/>
    </row>
    <row r="56" spans="1:23" x14ac:dyDescent="0.3">
      <c r="A56" s="77" t="s">
        <v>184</v>
      </c>
      <c r="B56" s="75">
        <v>2000</v>
      </c>
      <c r="D56" s="30">
        <v>0</v>
      </c>
      <c r="E56" s="30">
        <v>0</v>
      </c>
      <c r="F56" s="30" t="s">
        <v>52</v>
      </c>
      <c r="G56" s="39">
        <v>1.5</v>
      </c>
      <c r="H56" s="39">
        <f t="shared" si="0"/>
        <v>0</v>
      </c>
    </row>
    <row r="57" spans="1:23" ht="15.75" x14ac:dyDescent="0.3">
      <c r="A57" s="77" t="s">
        <v>183</v>
      </c>
      <c r="B57" s="75">
        <v>2000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73" t="s">
        <v>90</v>
      </c>
      <c r="B58" s="78">
        <f>SUM(B50:B57)</f>
        <v>27203.7</v>
      </c>
      <c r="C58" s="3"/>
      <c r="D58" s="30">
        <v>1</v>
      </c>
      <c r="E58" s="30">
        <v>1</v>
      </c>
      <c r="F58" s="3" t="s">
        <v>91</v>
      </c>
      <c r="G58" s="39">
        <f>+N50</f>
        <v>1491.2624999999998</v>
      </c>
      <c r="H58" s="39">
        <f t="shared" si="0"/>
        <v>1491.2624999999998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16"/>
      <c r="B59" s="79"/>
      <c r="C59" s="3"/>
      <c r="D59" s="30"/>
      <c r="E59" s="30"/>
      <c r="F59" s="3"/>
      <c r="G59" s="3"/>
      <c r="H59" s="39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16"/>
      <c r="B60" s="41">
        <f>+B58/B48</f>
        <v>41.851846153846154</v>
      </c>
      <c r="C60" s="4" t="s">
        <v>93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4081.2624999999998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95</v>
      </c>
      <c r="H62" s="105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97</v>
      </c>
      <c r="B63" s="3"/>
      <c r="C63" s="3"/>
      <c r="E63" s="41">
        <f>+B74/C40</f>
        <v>62.278182692307688</v>
      </c>
      <c r="G63" s="1" t="s">
        <v>98</v>
      </c>
      <c r="H63" s="83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74" t="s">
        <v>86</v>
      </c>
      <c r="B66" s="75">
        <f>+E35*C42</f>
        <v>1298.925</v>
      </c>
      <c r="C66" s="87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74" t="s">
        <v>21</v>
      </c>
      <c r="B67" s="75">
        <f>+H61*H62</f>
        <v>6121.8937499999993</v>
      </c>
      <c r="C67" s="8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74" t="str">
        <f>+A52</f>
        <v>Tabla de suaje</v>
      </c>
      <c r="B68" s="75">
        <f>+B52*H62</f>
        <v>900</v>
      </c>
      <c r="C68" s="87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74" t="str">
        <f t="shared" ref="A69:A73" si="2">+A53</f>
        <v>Envio Fora</v>
      </c>
      <c r="B69" s="75">
        <f>+B53*H62</f>
        <v>9000</v>
      </c>
      <c r="C69" s="87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74" t="str">
        <f t="shared" si="2"/>
        <v>Imán</v>
      </c>
      <c r="B70" s="75">
        <f>+B54*H62</f>
        <v>6435</v>
      </c>
      <c r="C70" s="93"/>
      <c r="G70" s="90" t="s">
        <v>111</v>
      </c>
      <c r="H70" s="41">
        <f>+B60</f>
        <v>41.851846153846154</v>
      </c>
      <c r="I70" s="91">
        <f>+H70*B48</f>
        <v>27203.7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74" t="str">
        <f t="shared" si="2"/>
        <v>Encuadernación</v>
      </c>
      <c r="B71" s="75">
        <f>+B55*H62</f>
        <v>10725.000000000002</v>
      </c>
      <c r="C71" s="93"/>
      <c r="G71" s="90" t="s">
        <v>113</v>
      </c>
      <c r="H71" s="41">
        <f>+C74</f>
        <v>62.278182692307688</v>
      </c>
      <c r="I71" s="91">
        <f>+H71*B48</f>
        <v>40480.818749999999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74" t="str">
        <f t="shared" si="2"/>
        <v>Empaque</v>
      </c>
      <c r="B72" s="75">
        <f>+B56*H62</f>
        <v>3000</v>
      </c>
      <c r="C72" s="93"/>
      <c r="G72" s="95" t="s">
        <v>114</v>
      </c>
      <c r="H72" s="96">
        <f>+H71-H70</f>
        <v>20.426336538461534</v>
      </c>
      <c r="I72" s="91">
        <f>+H72*B48</f>
        <v>13277.118749999998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74" t="str">
        <f t="shared" si="2"/>
        <v>Dummy + envio</v>
      </c>
      <c r="B73" s="75">
        <f>+B57*H62</f>
        <v>3000</v>
      </c>
      <c r="C73" s="93"/>
      <c r="G73" s="115" t="s">
        <v>186</v>
      </c>
      <c r="H73" s="115"/>
      <c r="I73" s="113">
        <f>+(B80/100)*2.5</f>
        <v>2597.8805226904756</v>
      </c>
    </row>
    <row r="74" spans="1:23" x14ac:dyDescent="0.3">
      <c r="A74" s="73" t="s">
        <v>90</v>
      </c>
      <c r="B74" s="78">
        <f>SUM(B65:B73)</f>
        <v>40480.818749999999</v>
      </c>
      <c r="C74" s="96">
        <f>+B74/B48</f>
        <v>62.278182692307688</v>
      </c>
      <c r="D74" s="5" t="s">
        <v>179</v>
      </c>
      <c r="F74" s="106">
        <f>+B60</f>
        <v>41.851846153846154</v>
      </c>
    </row>
    <row r="75" spans="1:23" x14ac:dyDescent="0.3">
      <c r="C75" s="106">
        <f>+'forro cajon ext'!C73</f>
        <v>41.100993384615379</v>
      </c>
      <c r="D75" s="5" t="s">
        <v>169</v>
      </c>
      <c r="F75" s="106">
        <f>+'forro cajon ext'!B60</f>
        <v>31.288600769230765</v>
      </c>
    </row>
    <row r="76" spans="1:23" x14ac:dyDescent="0.3">
      <c r="C76" s="106">
        <f>+'forro Cajon int'!C73</f>
        <v>10.106836399999999</v>
      </c>
      <c r="D76" s="5" t="s">
        <v>174</v>
      </c>
      <c r="E76" s="5"/>
      <c r="F76" s="106">
        <f>+'forro Cajon int'!B60</f>
        <v>7.7691721538461538</v>
      </c>
    </row>
    <row r="77" spans="1:23" x14ac:dyDescent="0.3">
      <c r="A77" s="5"/>
      <c r="C77" s="106">
        <f>+'tapa almeja'!C72</f>
        <v>7.8603243589743581</v>
      </c>
      <c r="D77" s="5" t="s">
        <v>170</v>
      </c>
      <c r="E77" s="5"/>
      <c r="F77" s="106">
        <f>+'tapa almeja'!B60</f>
        <v>6.4772051282051279</v>
      </c>
    </row>
    <row r="78" spans="1:23" x14ac:dyDescent="0.3">
      <c r="B78" s="98"/>
      <c r="C78" s="106">
        <f>+'cajón almeja'!C72</f>
        <v>9.9920249999999999</v>
      </c>
      <c r="D78" s="5" t="s">
        <v>175</v>
      </c>
      <c r="E78" s="5"/>
      <c r="F78" s="106">
        <f>+'cajón almeja'!B60</f>
        <v>8.4311923076923065</v>
      </c>
    </row>
    <row r="79" spans="1:23" x14ac:dyDescent="0.3">
      <c r="C79" s="108">
        <f>+'suaje botella'!C72</f>
        <v>28.53120879120879</v>
      </c>
      <c r="D79" s="5" t="s">
        <v>157</v>
      </c>
      <c r="E79" s="5"/>
      <c r="F79" s="108">
        <f>+'suaje botella'!B60</f>
        <v>25.501098901098903</v>
      </c>
    </row>
    <row r="80" spans="1:23" x14ac:dyDescent="0.3">
      <c r="B80" s="113">
        <f>+C80*B48</f>
        <v>103915.22090761903</v>
      </c>
      <c r="C80" s="110">
        <f>SUM(C74:C79)</f>
        <v>159.86957062710621</v>
      </c>
      <c r="D80" s="5" t="s">
        <v>150</v>
      </c>
      <c r="F80" s="96">
        <f>SUM(F74:F79)</f>
        <v>121.31911541391942</v>
      </c>
      <c r="G80" s="113">
        <f>+F80*B48</f>
        <v>78857.425019047616</v>
      </c>
      <c r="I80" s="114">
        <f>+B80-G80</f>
        <v>25057.795888571418</v>
      </c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mergeCells count="1">
    <mergeCell ref="G73:H73"/>
  </mergeCells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forro Cajon int</vt:lpstr>
      <vt:lpstr>forro cajon ext</vt:lpstr>
      <vt:lpstr>forro tapa p couche almeja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2016-10-19T15:18:04Z</cp:lastPrinted>
  <dcterms:created xsi:type="dcterms:W3CDTF">2013-03-04T22:24:31Z</dcterms:created>
  <dcterms:modified xsi:type="dcterms:W3CDTF">2016-10-19T15:29:49Z</dcterms:modified>
</cp:coreProperties>
</file>