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550" windowHeight="4035" activeTab="5"/>
  </bookViews>
  <sheets>
    <sheet name="suaje botella" sheetId="41" r:id="rId1"/>
    <sheet name="cajón almeja" sheetId="39" r:id="rId2"/>
    <sheet name="tapa almeja" sheetId="40" r:id="rId3"/>
    <sheet name="forro envolvente 1" sheetId="34" r:id="rId4"/>
    <sheet name="forro envolvente 2" sheetId="42" r:id="rId5"/>
    <sheet name="forro tapa p couche almeja" sheetId="38" r:id="rId6"/>
  </sheets>
  <calcPr calcId="145621"/>
</workbook>
</file>

<file path=xl/calcChain.xml><?xml version="1.0" encoding="utf-8"?>
<calcChain xmlns="http://schemas.openxmlformats.org/spreadsheetml/2006/main">
  <c r="G58" i="38" l="1"/>
  <c r="G58" i="34"/>
  <c r="H58" i="34"/>
  <c r="G58" i="42"/>
  <c r="B56" i="42" l="1"/>
  <c r="B70" i="38" l="1"/>
  <c r="B69" i="38"/>
  <c r="B56" i="38"/>
  <c r="B55" i="38"/>
  <c r="B71" i="42" l="1"/>
  <c r="B71" i="38"/>
  <c r="B48" i="42" l="1"/>
  <c r="B48" i="34"/>
  <c r="B48" i="41"/>
  <c r="E30" i="41"/>
  <c r="B68" i="38" l="1"/>
  <c r="C40" i="34"/>
  <c r="C41" i="34" s="1"/>
  <c r="C42" i="34" s="1"/>
  <c r="C43" i="34" s="1"/>
  <c r="C40" i="42"/>
  <c r="C41" i="42" s="1"/>
  <c r="C42" i="42" s="1"/>
  <c r="C43" i="42" s="1"/>
  <c r="C40" i="38"/>
  <c r="C41" i="38" s="1"/>
  <c r="C42" i="38" s="1"/>
  <c r="C43" i="38" l="1"/>
  <c r="L49" i="38"/>
  <c r="L52" i="38" s="1"/>
  <c r="K49" i="38"/>
  <c r="K52" i="38" s="1"/>
  <c r="K50" i="42"/>
  <c r="K50" i="34"/>
  <c r="A71" i="42"/>
  <c r="B70" i="42"/>
  <c r="A70" i="42"/>
  <c r="B69" i="42"/>
  <c r="A69" i="42"/>
  <c r="B68" i="42"/>
  <c r="A68" i="42"/>
  <c r="H59" i="42"/>
  <c r="H58" i="42"/>
  <c r="H57" i="42"/>
  <c r="H56" i="42"/>
  <c r="H55" i="42"/>
  <c r="H54" i="42"/>
  <c r="H53" i="42"/>
  <c r="H52" i="42"/>
  <c r="H51" i="42"/>
  <c r="H50" i="42"/>
  <c r="L49" i="42"/>
  <c r="L52" i="42" s="1"/>
  <c r="K49" i="42"/>
  <c r="K52" i="42" s="1"/>
  <c r="H49" i="42"/>
  <c r="G43" i="42"/>
  <c r="E31" i="42"/>
  <c r="E32" i="42" s="1"/>
  <c r="E34" i="42" s="1"/>
  <c r="E26" i="42"/>
  <c r="E27" i="42" s="1"/>
  <c r="C26" i="42"/>
  <c r="H26" i="42" s="1"/>
  <c r="H25" i="42"/>
  <c r="F25" i="42"/>
  <c r="B71" i="34"/>
  <c r="L49" i="34"/>
  <c r="L52" i="34" s="1"/>
  <c r="K49" i="34"/>
  <c r="K52" i="34" s="1"/>
  <c r="G43" i="38" l="1"/>
  <c r="M50" i="42"/>
  <c r="O50" i="42" s="1"/>
  <c r="H61" i="42"/>
  <c r="H27" i="42"/>
  <c r="E35" i="42"/>
  <c r="G44" i="42"/>
  <c r="C27" i="42"/>
  <c r="F26" i="42"/>
  <c r="F27" i="42" s="1"/>
  <c r="B50" i="42"/>
  <c r="K53" i="42"/>
  <c r="M53" i="42" s="1"/>
  <c r="O53" i="42" s="1"/>
  <c r="B51" i="42" l="1"/>
  <c r="B67" i="42"/>
  <c r="Q21" i="42"/>
  <c r="B66" i="42"/>
  <c r="B58" i="42"/>
  <c r="C50" i="42"/>
  <c r="C46" i="42"/>
  <c r="B60" i="42" l="1"/>
  <c r="F75" i="38" s="1"/>
  <c r="B73" i="42"/>
  <c r="C73" i="42" s="1"/>
  <c r="H69" i="42" l="1"/>
  <c r="I69" i="42" s="1"/>
  <c r="D65" i="42"/>
  <c r="E63" i="42"/>
  <c r="H70" i="42" l="1"/>
  <c r="I70" i="42" s="1"/>
  <c r="C75" i="38"/>
  <c r="H71" i="42" l="1"/>
  <c r="I71" i="42" s="1"/>
  <c r="H50" i="34" l="1"/>
  <c r="G43" i="34"/>
  <c r="B48" i="40"/>
  <c r="C40" i="40" s="1"/>
  <c r="C41" i="40" s="1"/>
  <c r="C42" i="40" s="1"/>
  <c r="H50" i="38"/>
  <c r="H58" i="38"/>
  <c r="H56" i="38"/>
  <c r="B68" i="34"/>
  <c r="E31" i="34"/>
  <c r="E32" i="34" s="1"/>
  <c r="E34" i="34" s="1"/>
  <c r="H49" i="34"/>
  <c r="H52" i="34"/>
  <c r="C40" i="39"/>
  <c r="C41" i="39" s="1"/>
  <c r="G44" i="39" s="1"/>
  <c r="H52" i="40"/>
  <c r="B68" i="41"/>
  <c r="C40" i="41"/>
  <c r="G43" i="41" s="1"/>
  <c r="E31" i="41"/>
  <c r="E32" i="41" s="1"/>
  <c r="E34" i="41" s="1"/>
  <c r="E35" i="41" s="1"/>
  <c r="H52" i="41"/>
  <c r="E31" i="38"/>
  <c r="E32" i="38" s="1"/>
  <c r="E34" i="38" s="1"/>
  <c r="H49" i="38"/>
  <c r="H55" i="38"/>
  <c r="A68" i="41"/>
  <c r="H49" i="41"/>
  <c r="H50" i="41"/>
  <c r="H51" i="41"/>
  <c r="H53" i="41"/>
  <c r="H54" i="41"/>
  <c r="H55" i="41"/>
  <c r="H56" i="41"/>
  <c r="H57" i="41"/>
  <c r="H58" i="41"/>
  <c r="H59" i="41"/>
  <c r="B69" i="41"/>
  <c r="B70" i="41"/>
  <c r="A70" i="41"/>
  <c r="A69" i="41"/>
  <c r="H25" i="41"/>
  <c r="C26" i="41"/>
  <c r="H26" i="41" s="1"/>
  <c r="F25" i="41"/>
  <c r="E26" i="41"/>
  <c r="F26" i="41" s="1"/>
  <c r="E27" i="41"/>
  <c r="H51" i="38"/>
  <c r="H52" i="38"/>
  <c r="H53" i="38"/>
  <c r="H54" i="38"/>
  <c r="H57" i="38"/>
  <c r="H59" i="38"/>
  <c r="B72" i="38"/>
  <c r="A72" i="38"/>
  <c r="A71" i="38"/>
  <c r="A70" i="38"/>
  <c r="A69" i="38"/>
  <c r="A68" i="38"/>
  <c r="A68" i="34"/>
  <c r="E31" i="40"/>
  <c r="E32" i="40" s="1"/>
  <c r="E34" i="40" s="1"/>
  <c r="E35" i="40" s="1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 s="1"/>
  <c r="H27" i="40" s="1"/>
  <c r="F25" i="40"/>
  <c r="E26" i="40"/>
  <c r="E27" i="40" s="1"/>
  <c r="E31" i="39"/>
  <c r="E32" i="39" s="1"/>
  <c r="E34" i="39" s="1"/>
  <c r="E35" i="39" s="1"/>
  <c r="H49" i="39"/>
  <c r="H50" i="39"/>
  <c r="H51" i="39"/>
  <c r="H52" i="39"/>
  <c r="H53" i="39"/>
  <c r="H54" i="39"/>
  <c r="H55" i="39"/>
  <c r="H56" i="39"/>
  <c r="H57" i="39"/>
  <c r="H58" i="39"/>
  <c r="H59" i="39"/>
  <c r="H61" i="39"/>
  <c r="Q21" i="39" s="1"/>
  <c r="B68" i="39"/>
  <c r="B69" i="39"/>
  <c r="B70" i="39"/>
  <c r="A70" i="39"/>
  <c r="A69" i="39"/>
  <c r="A68" i="39"/>
  <c r="H25" i="39"/>
  <c r="C26" i="39"/>
  <c r="H26" i="39" s="1"/>
  <c r="H27" i="39" s="1"/>
  <c r="F25" i="39"/>
  <c r="F27" i="39" s="1"/>
  <c r="E26" i="39"/>
  <c r="F26" i="39"/>
  <c r="E27" i="39"/>
  <c r="H25" i="38"/>
  <c r="C26" i="38"/>
  <c r="H26" i="38" s="1"/>
  <c r="F25" i="38"/>
  <c r="E26" i="38"/>
  <c r="E27" i="38" s="1"/>
  <c r="H51" i="34"/>
  <c r="H53" i="34"/>
  <c r="H54" i="34"/>
  <c r="H55" i="34"/>
  <c r="H56" i="34"/>
  <c r="H57" i="34"/>
  <c r="H59" i="34"/>
  <c r="B69" i="34"/>
  <c r="B70" i="34"/>
  <c r="A71" i="34"/>
  <c r="A70" i="34"/>
  <c r="A69" i="34"/>
  <c r="H25" i="34"/>
  <c r="C26" i="34"/>
  <c r="H26" i="34" s="1"/>
  <c r="F25" i="34"/>
  <c r="E26" i="34"/>
  <c r="E27" i="34" s="1"/>
  <c r="C27" i="34"/>
  <c r="H61" i="40" l="1"/>
  <c r="B67" i="40" s="1"/>
  <c r="B51" i="40"/>
  <c r="Q21" i="40"/>
  <c r="C27" i="39"/>
  <c r="B51" i="39"/>
  <c r="B67" i="39"/>
  <c r="H61" i="41"/>
  <c r="B67" i="41" s="1"/>
  <c r="G43" i="39"/>
  <c r="G43" i="40"/>
  <c r="G44" i="40"/>
  <c r="F26" i="40"/>
  <c r="F27" i="40" s="1"/>
  <c r="C27" i="40"/>
  <c r="H27" i="41"/>
  <c r="F27" i="41"/>
  <c r="C41" i="41"/>
  <c r="G44" i="41" s="1"/>
  <c r="H61" i="38"/>
  <c r="Q21" i="38" s="1"/>
  <c r="K53" i="38"/>
  <c r="M53" i="38" s="1"/>
  <c r="O53" i="38" s="1"/>
  <c r="K50" i="38"/>
  <c r="M50" i="38" s="1"/>
  <c r="O50" i="38" s="1"/>
  <c r="G44" i="38"/>
  <c r="C27" i="38"/>
  <c r="K53" i="34"/>
  <c r="M53" i="34" s="1"/>
  <c r="O53" i="34" s="1"/>
  <c r="M50" i="34"/>
  <c r="O50" i="34" s="1"/>
  <c r="G44" i="34"/>
  <c r="F26" i="34"/>
  <c r="F27" i="34" s="1"/>
  <c r="H27" i="34"/>
  <c r="H27" i="38"/>
  <c r="E35" i="38"/>
  <c r="F26" i="38"/>
  <c r="F27" i="38" s="1"/>
  <c r="H61" i="34"/>
  <c r="E35" i="34"/>
  <c r="C42" i="39"/>
  <c r="Q21" i="41"/>
  <c r="C27" i="41"/>
  <c r="B51" i="41" l="1"/>
  <c r="B51" i="34"/>
  <c r="B67" i="34"/>
  <c r="C42" i="41"/>
  <c r="C46" i="41" s="1"/>
  <c r="B67" i="38"/>
  <c r="B51" i="38"/>
  <c r="B50" i="38"/>
  <c r="C46" i="38"/>
  <c r="B66" i="38"/>
  <c r="C46" i="34"/>
  <c r="B66" i="34"/>
  <c r="B50" i="34"/>
  <c r="C50" i="34" s="1"/>
  <c r="Q21" i="34"/>
  <c r="B66" i="40"/>
  <c r="B72" i="40" s="1"/>
  <c r="B50" i="40"/>
  <c r="B58" i="40" s="1"/>
  <c r="B60" i="40" s="1"/>
  <c r="C46" i="40"/>
  <c r="B50" i="39"/>
  <c r="B58" i="39" s="1"/>
  <c r="B60" i="39" s="1"/>
  <c r="C46" i="39"/>
  <c r="B66" i="39"/>
  <c r="B72" i="39" s="1"/>
  <c r="H68" i="39" l="1"/>
  <c r="I68" i="39" s="1"/>
  <c r="F78" i="38"/>
  <c r="H68" i="40"/>
  <c r="F77" i="38"/>
  <c r="I68" i="40"/>
  <c r="B66" i="41"/>
  <c r="B72" i="41" s="1"/>
  <c r="C72" i="41" s="1"/>
  <c r="F79" i="38" s="1"/>
  <c r="B50" i="41"/>
  <c r="B58" i="41" s="1"/>
  <c r="B74" i="38"/>
  <c r="C74" i="38" s="1"/>
  <c r="B58" i="38"/>
  <c r="B60" i="38" s="1"/>
  <c r="B73" i="34"/>
  <c r="C73" i="34" s="1"/>
  <c r="B58" i="34"/>
  <c r="C72" i="40"/>
  <c r="C77" i="38" s="1"/>
  <c r="E63" i="40"/>
  <c r="D65" i="40"/>
  <c r="C72" i="39"/>
  <c r="C78" i="38" s="1"/>
  <c r="D65" i="39"/>
  <c r="E63" i="39"/>
  <c r="B60" i="34" l="1"/>
  <c r="F76" i="38" s="1"/>
  <c r="B60" i="41"/>
  <c r="H68" i="41" s="1"/>
  <c r="I68" i="41" s="1"/>
  <c r="H70" i="38"/>
  <c r="I70" i="38" s="1"/>
  <c r="F74" i="38"/>
  <c r="E63" i="34"/>
  <c r="C79" i="38"/>
  <c r="D65" i="38"/>
  <c r="H71" i="38"/>
  <c r="E63" i="41"/>
  <c r="D65" i="41"/>
  <c r="E63" i="38"/>
  <c r="D65" i="34"/>
  <c r="H69" i="40"/>
  <c r="H69" i="39"/>
  <c r="I69" i="39" s="1"/>
  <c r="F80" i="38" l="1"/>
  <c r="G80" i="38" s="1"/>
  <c r="H69" i="34"/>
  <c r="I69" i="34" s="1"/>
  <c r="H72" i="38"/>
  <c r="I72" i="38" s="1"/>
  <c r="I71" i="38"/>
  <c r="H69" i="41"/>
  <c r="H70" i="34"/>
  <c r="C76" i="38"/>
  <c r="C80" i="38" s="1"/>
  <c r="H70" i="40"/>
  <c r="I70" i="40" s="1"/>
  <c r="I69" i="40"/>
  <c r="H70" i="39"/>
  <c r="I70" i="39" s="1"/>
  <c r="B80" i="38" l="1"/>
  <c r="I80" i="38" s="1"/>
  <c r="H70" i="41"/>
  <c r="I70" i="41" s="1"/>
  <c r="I69" i="41"/>
  <c r="H71" i="34"/>
  <c r="I71" i="34" s="1"/>
  <c r="I70" i="34"/>
</calcChain>
</file>

<file path=xl/sharedStrings.xml><?xml version="1.0" encoding="utf-8"?>
<sst xmlns="http://schemas.openxmlformats.org/spreadsheetml/2006/main" count="1127" uniqueCount="186">
  <si>
    <t>FICHA TECNICA</t>
  </si>
  <si>
    <t>Observaciones</t>
  </si>
  <si>
    <t>Parte 1</t>
  </si>
  <si>
    <t xml:space="preserve">Material </t>
  </si>
  <si>
    <t>Presupuesto</t>
  </si>
  <si>
    <t>Elabora</t>
  </si>
  <si>
    <t>Lourdes Velasco</t>
  </si>
  <si>
    <t>Color</t>
  </si>
  <si>
    <t xml:space="preserve">Tamaño final </t>
  </si>
  <si>
    <t>Tamaño extendido</t>
  </si>
  <si>
    <t xml:space="preserve">Ancho </t>
  </si>
  <si>
    <t>Fecha</t>
  </si>
  <si>
    <t>ODT</t>
  </si>
  <si>
    <t xml:space="preserve">Alto </t>
  </si>
  <si>
    <t xml:space="preserve">Largo </t>
  </si>
  <si>
    <t>Cliente</t>
  </si>
  <si>
    <t xml:space="preserve">Grafico </t>
  </si>
  <si>
    <t>Proyecto</t>
  </si>
  <si>
    <t>Descripción</t>
  </si>
  <si>
    <t xml:space="preserve">Frente </t>
  </si>
  <si>
    <t>Vuelta</t>
  </si>
  <si>
    <t>Impresión</t>
  </si>
  <si>
    <t xml:space="preserve">Formato de impresión </t>
  </si>
  <si>
    <t>Papel:</t>
  </si>
  <si>
    <t xml:space="preserve">Color </t>
  </si>
  <si>
    <t xml:space="preserve">Tamaños o paginas por pliego </t>
  </si>
  <si>
    <t xml:space="preserve">Tipo de impresión </t>
  </si>
  <si>
    <t>Serigrafía</t>
  </si>
  <si>
    <t>Medida pliego</t>
  </si>
  <si>
    <t xml:space="preserve">X </t>
  </si>
  <si>
    <t>Tintas</t>
  </si>
  <si>
    <t>1 tinta</t>
  </si>
  <si>
    <t>Tamaño Extendido</t>
  </si>
  <si>
    <t>Tiros a imprimir</t>
  </si>
  <si>
    <t xml:space="preserve">Salen por lado </t>
  </si>
  <si>
    <t>Cantidad pzas finales</t>
  </si>
  <si>
    <t xml:space="preserve">Tamaños por pliego </t>
  </si>
  <si>
    <t>* calculo manual</t>
  </si>
  <si>
    <t xml:space="preserve">Procesos adicionales </t>
  </si>
  <si>
    <t>Proveedor:</t>
  </si>
  <si>
    <t>Precio Lista</t>
  </si>
  <si>
    <t>Monto desc.</t>
  </si>
  <si>
    <t xml:space="preserve">Monto descuento </t>
  </si>
  <si>
    <t>Suaje</t>
  </si>
  <si>
    <t>Costo  a Historias en Papel</t>
  </si>
  <si>
    <t>Tabla de suaje</t>
  </si>
  <si>
    <t>Original</t>
  </si>
  <si>
    <t>Copia</t>
  </si>
  <si>
    <t xml:space="preserve">Grabado </t>
  </si>
  <si>
    <t>costo de compra</t>
  </si>
  <si>
    <t xml:space="preserve">Placa de grabado </t>
  </si>
  <si>
    <t>precio de venta</t>
  </si>
  <si>
    <t>Hot stamping</t>
  </si>
  <si>
    <t>Placa de Hot Stamping</t>
  </si>
  <si>
    <t>Nota p/offset</t>
  </si>
  <si>
    <t xml:space="preserve">500 piezas siempre de sobrante para correr, </t>
  </si>
  <si>
    <t>Barniz Máquina</t>
  </si>
  <si>
    <t>Tamaños por pliego</t>
  </si>
  <si>
    <t>* manual</t>
  </si>
  <si>
    <t xml:space="preserve">aun cuando sean menos de 100 tiros. </t>
  </si>
  <si>
    <t>Barniz uv mate plasta</t>
  </si>
  <si>
    <t>Para correr</t>
  </si>
  <si>
    <t>Barniz uv brillante plasta</t>
  </si>
  <si>
    <t xml:space="preserve">Tamaños requeridos </t>
  </si>
  <si>
    <t>Formato impresión</t>
  </si>
  <si>
    <t>Barniz uv mate registro</t>
  </si>
  <si>
    <t xml:space="preserve">Tamaños a correr </t>
  </si>
  <si>
    <t>Salen por tamaño</t>
  </si>
  <si>
    <t>Barniz uv brillante registro</t>
  </si>
  <si>
    <t>Pliegos Requeridos</t>
  </si>
  <si>
    <t>Cientos a imprimir</t>
  </si>
  <si>
    <t>Laminado frente</t>
  </si>
  <si>
    <t>Millares a imprimir</t>
  </si>
  <si>
    <t>laminado vuelta</t>
  </si>
  <si>
    <t>Cant. Pzas.</t>
  </si>
  <si>
    <t>Grapa a caballo</t>
  </si>
  <si>
    <t>Cocido</t>
  </si>
  <si>
    <t>Tamaños en Total</t>
  </si>
  <si>
    <t>Wire ´o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</si>
  <si>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</si>
  <si>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</si>
  <si>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</si>
  <si>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</si>
  <si>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</si>
  <si>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</si>
  <si>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</si>
  <si>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</si>
  <si>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</si>
  <si>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</si>
  <si>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</si>
  <si>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</si>
  <si>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</si>
  <si>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</si>
  <si>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</si>
  <si>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</si>
  <si>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</si>
  <si>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</si>
  <si>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</si>
  <si>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</si>
  <si>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</si>
  <si>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</si>
  <si>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</si>
  <si>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Tamaños o medidas necesarias</t>
  </si>
  <si>
    <t>Cantidad a comprar</t>
  </si>
  <si>
    <t>Precio</t>
  </si>
  <si>
    <t>Rollos necesarios</t>
  </si>
  <si>
    <t xml:space="preserve">Precio por </t>
  </si>
  <si>
    <t xml:space="preserve">rollo </t>
  </si>
  <si>
    <t xml:space="preserve">Precio por pza. </t>
  </si>
  <si>
    <t>Bolsa</t>
  </si>
  <si>
    <t>Precio por tamaño</t>
  </si>
  <si>
    <t>Costo</t>
  </si>
  <si>
    <t>Importe de la compra</t>
  </si>
  <si>
    <t>Precio final</t>
  </si>
  <si>
    <t>Utilidad</t>
  </si>
  <si>
    <t xml:space="preserve">Costo </t>
  </si>
  <si>
    <t>Ganancia %</t>
  </si>
  <si>
    <t xml:space="preserve">Precio 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</si>
  <si>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</si>
  <si>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</si>
  <si>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</si>
  <si>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</si>
  <si>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</si>
  <si>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</si>
  <si>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</si>
  <si>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</si>
  <si>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</si>
  <si>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</si>
  <si>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</si>
  <si>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</si>
  <si>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</si>
  <si>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</si>
  <si>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</si>
  <si>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</si>
  <si>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</si>
  <si>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</si>
  <si>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Cartoné</t>
  </si>
  <si>
    <t>gris</t>
  </si>
  <si>
    <t>#5</t>
  </si>
  <si>
    <t>Couche</t>
  </si>
  <si>
    <t>Blanco</t>
  </si>
  <si>
    <t>150 grs.</t>
  </si>
  <si>
    <t>LOZANO</t>
  </si>
  <si>
    <t>Placas HS</t>
  </si>
  <si>
    <t>Arreglo HS</t>
  </si>
  <si>
    <t>Encuadernación</t>
  </si>
  <si>
    <t>Imán</t>
  </si>
  <si>
    <t>Caja Almeja</t>
  </si>
  <si>
    <t xml:space="preserve">tapa con imán para cierre </t>
  </si>
  <si>
    <t>corte</t>
  </si>
  <si>
    <t>TOTAL</t>
  </si>
  <si>
    <t>Pegamento</t>
  </si>
  <si>
    <t>Forro</t>
  </si>
  <si>
    <t>Tapa</t>
  </si>
  <si>
    <t xml:space="preserve">Suaje botella </t>
  </si>
  <si>
    <t>Gris</t>
  </si>
  <si>
    <t>Area</t>
  </si>
  <si>
    <t>area + cantidad de hojas</t>
  </si>
  <si>
    <t>espuma</t>
  </si>
  <si>
    <t>Espuma</t>
  </si>
  <si>
    <t xml:space="preserve">tamaño 22  X 9.2 </t>
  </si>
  <si>
    <t>arreglo</t>
  </si>
  <si>
    <t>total a pagar</t>
  </si>
  <si>
    <t>minimo 500.00</t>
  </si>
  <si>
    <t xml:space="preserve">laminado mate </t>
  </si>
  <si>
    <t>minimo 1500.00</t>
  </si>
  <si>
    <t>uv brillante a registro</t>
  </si>
  <si>
    <t>tamaño final 15 X 28 X 11.5 cm.</t>
  </si>
  <si>
    <t>cajón forrado en papel couche 150 grs.</t>
  </si>
  <si>
    <t>impreso a 4 X 0 tintas offset +</t>
  </si>
  <si>
    <t>laminado mate + esquineros para folleto</t>
  </si>
  <si>
    <t>Adhesivo Couche</t>
  </si>
  <si>
    <t>forro envolvente 2</t>
  </si>
  <si>
    <t>tapa almeja</t>
  </si>
  <si>
    <t>cartoné cajón</t>
  </si>
  <si>
    <t xml:space="preserve">cartoné tapa </t>
  </si>
  <si>
    <t>Fundación Dibujando</t>
  </si>
  <si>
    <t>forro envolvente 1</t>
  </si>
  <si>
    <t>cajón almeja</t>
  </si>
  <si>
    <t xml:space="preserve">forro </t>
  </si>
  <si>
    <t>1´espesor</t>
  </si>
  <si>
    <t>densidad de 17 kg</t>
  </si>
  <si>
    <t>Envio Fora</t>
  </si>
  <si>
    <t>tamaño final 14 X 28 X 11 cm.</t>
  </si>
  <si>
    <t>Caja Almeja Mezcal</t>
  </si>
  <si>
    <t>15 de julio de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</si>
</sst>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"/>
    <numFmt numFmtId="165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2"/>
      <color rgb="FFFF000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5" borderId="22" applyNumberFormat="0" applyAlignment="0" applyProtection="0"/>
    <xf numFmtId="0" fontId="16" fillId="6" borderId="23" applyNumberFormat="0" applyAlignment="0" applyProtection="0"/>
    <xf numFmtId="0" fontId="17" fillId="7" borderId="0" applyNumberFormat="0" applyBorder="0" applyAlignment="0" applyProtection="0"/>
    <xf numFmtId="0" fontId="18" fillId="0" borderId="24" applyNumberFormat="0" applyFill="0" applyAlignment="0" applyProtection="0"/>
    <xf numFmtId="0" fontId="19" fillId="0" borderId="25" applyNumberFormat="0" applyFill="0" applyAlignment="0" applyProtection="0"/>
    <xf numFmtId="0" fontId="20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2" fillId="8" borderId="27" applyNumberFormat="0" applyFont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4" fillId="0" borderId="0" xfId="0" applyFont="1" applyFill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Fill="1" applyBorder="1"/>
    <xf numFmtId="2" fontId="2" fillId="0" borderId="0" xfId="0" applyNumberFormat="1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2" fontId="2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5" fillId="0" borderId="0" xfId="1" applyFont="1" applyAlignment="1">
      <alignment horizontal="center"/>
    </xf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5" fillId="0" borderId="15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0" fontId="2" fillId="2" borderId="20" xfId="0" applyFont="1" applyFill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2" fontId="4" fillId="0" borderId="0" xfId="0" applyNumberFormat="1" applyFont="1" applyAlignment="1">
      <alignment horizontal="left"/>
    </xf>
    <xf numFmtId="2" fontId="2" fillId="2" borderId="20" xfId="0" applyNumberFormat="1" applyFont="1" applyFill="1" applyBorder="1" applyAlignment="1">
      <alignment horizontal="right"/>
    </xf>
    <xf numFmtId="165" fontId="2" fillId="2" borderId="2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6" fillId="0" borderId="20" xfId="0" applyFont="1" applyBorder="1" applyAlignment="1">
      <alignment horizontal="right"/>
    </xf>
    <xf numFmtId="2" fontId="2" fillId="0" borderId="0" xfId="0" applyNumberFormat="1" applyFont="1" applyAlignment="1">
      <alignment horizontal="left"/>
    </xf>
    <xf numFmtId="0" fontId="2" fillId="0" borderId="20" xfId="0" applyFont="1" applyBorder="1" applyAlignment="1">
      <alignment horizontal="center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left"/>
    </xf>
    <xf numFmtId="0" fontId="13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2" fontId="6" fillId="0" borderId="0" xfId="0" applyNumberFormat="1" applyFont="1" applyFill="1" applyAlignment="1">
      <alignment horizontal="center"/>
    </xf>
    <xf numFmtId="0" fontId="6" fillId="0" borderId="0" xfId="0" applyFont="1" applyFill="1"/>
    <xf numFmtId="44" fontId="2" fillId="0" borderId="0" xfId="1" applyFont="1"/>
    <xf numFmtId="44" fontId="6" fillId="0" borderId="0" xfId="1" applyFont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zoomScale="80" zoomScaleNormal="80" workbookViewId="0">
      <selection activeCell="C17" sqref="C1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185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176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154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160</v>
      </c>
      <c r="D16" s="25"/>
      <c r="E16" s="25"/>
      <c r="F16" s="62">
        <v>22</v>
      </c>
      <c r="G16" s="102" t="s">
        <v>123</v>
      </c>
      <c r="H16" s="103">
        <v>33.5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158</v>
      </c>
      <c r="D17" s="25"/>
      <c r="E17" s="25"/>
      <c r="F17" s="101">
        <v>0.5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690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159</v>
      </c>
      <c r="D23" s="5" t="s">
        <v>24</v>
      </c>
      <c r="E23" s="31" t="s">
        <v>155</v>
      </c>
      <c r="F23" s="1" t="s">
        <v>180</v>
      </c>
      <c r="G23" s="1" t="s">
        <v>181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200</v>
      </c>
      <c r="D25" s="31" t="s">
        <v>29</v>
      </c>
      <c r="E25" s="33">
        <v>240</v>
      </c>
      <c r="F25" s="34">
        <f>+C25</f>
        <v>200</v>
      </c>
      <c r="G25" s="35" t="s">
        <v>29</v>
      </c>
      <c r="H25" s="35">
        <f>+E25</f>
        <v>240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22</v>
      </c>
      <c r="D26" s="37" t="s">
        <v>29</v>
      </c>
      <c r="E26" s="36">
        <f>+H16</f>
        <v>33.5</v>
      </c>
      <c r="F26" s="38">
        <f>+E26</f>
        <v>33.5</v>
      </c>
      <c r="G26" s="38" t="s">
        <v>29</v>
      </c>
      <c r="H26" s="38">
        <f>+C26</f>
        <v>22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9.0909090909090917</v>
      </c>
      <c r="D27" s="42"/>
      <c r="E27" s="41">
        <f>+E25/E26</f>
        <v>7.1641791044776122</v>
      </c>
      <c r="F27" s="41">
        <f>+F25/F26</f>
        <v>5.9701492537313436</v>
      </c>
      <c r="G27" s="42"/>
      <c r="H27" s="41">
        <f>+H25/H26</f>
        <v>10.909090909090908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63</v>
      </c>
      <c r="E28" s="46"/>
      <c r="F28" s="47"/>
      <c r="G28" s="48">
        <v>50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/>
      <c r="D30" s="50" t="s">
        <v>40</v>
      </c>
      <c r="E30" s="51">
        <f>240*1.25</f>
        <v>300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300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300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360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63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2400</v>
      </c>
      <c r="D40" s="33">
        <v>300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2700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42.857142857142854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2.4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2700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2700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+C48*2</f>
        <v>1200</v>
      </c>
      <c r="C48" s="30">
        <v>600</v>
      </c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12857.142857142857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690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300</v>
      </c>
      <c r="H52" s="39">
        <f t="shared" ref="H52:H59" si="0">+G52*E52</f>
        <v>300</v>
      </c>
      <c r="I52" s="76"/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152</v>
      </c>
      <c r="B53" s="75">
        <v>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2</v>
      </c>
      <c r="F54" s="30" t="s">
        <v>121</v>
      </c>
      <c r="G54" s="39">
        <v>130</v>
      </c>
      <c r="H54" s="39">
        <f t="shared" si="0"/>
        <v>260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13547.142857142857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+B58/C48</f>
        <v>22.578571428571429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690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6.8310714285714278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15428.571428571428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965.99999999999989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Forro</v>
      </c>
      <c r="B68" s="75">
        <f>+B53*1.2</f>
        <v>0</v>
      </c>
      <c r="C68" s="87"/>
      <c r="G68" s="90" t="s">
        <v>111</v>
      </c>
      <c r="H68" s="41">
        <f>+B60</f>
        <v>22.578571428571429</v>
      </c>
      <c r="I68" s="91">
        <f>+H68*C48</f>
        <v>13547.142857142857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27.324285714285711</v>
      </c>
      <c r="I69" s="91">
        <f>+H69*C48</f>
        <v>16394.571428571428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4.745714285714282</v>
      </c>
      <c r="I70" s="91">
        <f>+H70*C48</f>
        <v>2847.4285714285693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16394.571428571428</v>
      </c>
      <c r="C72" s="96">
        <f>+B72/C48</f>
        <v>27.324285714285711</v>
      </c>
      <c r="D72" s="5" t="s">
        <v>158</v>
      </c>
    </row>
    <row r="73" spans="1:21" x14ac:dyDescent="0.3">
      <c r="C73" s="115"/>
      <c r="D73" s="116"/>
      <c r="E73" s="116"/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64" zoomScale="80" zoomScaleNormal="80" workbookViewId="0">
      <selection activeCell="C78" sqref="C7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185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176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134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183</v>
      </c>
      <c r="D16" s="25"/>
      <c r="E16" s="25"/>
      <c r="F16" s="62">
        <v>36</v>
      </c>
      <c r="G16" s="102" t="s">
        <v>123</v>
      </c>
      <c r="H16" s="103">
        <v>50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1000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136</v>
      </c>
      <c r="D23" s="5" t="s">
        <v>24</v>
      </c>
      <c r="E23" s="31" t="s">
        <v>137</v>
      </c>
      <c r="F23" s="1" t="s">
        <v>138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36</v>
      </c>
      <c r="D26" s="37" t="s">
        <v>29</v>
      </c>
      <c r="E26" s="36">
        <f>+H16</f>
        <v>50</v>
      </c>
      <c r="F26" s="38">
        <f>+E26</f>
        <v>50</v>
      </c>
      <c r="G26" s="38" t="s">
        <v>29</v>
      </c>
      <c r="H26" s="38">
        <f>+C26</f>
        <v>36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2.5</v>
      </c>
      <c r="D27" s="42"/>
      <c r="E27" s="41">
        <f>+E25/E26</f>
        <v>2.6</v>
      </c>
      <c r="F27" s="41">
        <f>+F25/F26</f>
        <v>1.8</v>
      </c>
      <c r="G27" s="42"/>
      <c r="H27" s="41">
        <f>+H25/H26</f>
        <v>3.6111111111111112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4</v>
      </c>
      <c r="E28" s="46"/>
      <c r="F28" s="47"/>
      <c r="G28" s="48">
        <v>3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130</v>
      </c>
      <c r="D30" s="50" t="s">
        <v>40</v>
      </c>
      <c r="E30" s="51">
        <v>42.627000000000002</v>
      </c>
      <c r="G30" s="1" t="s">
        <v>41</v>
      </c>
      <c r="H30" s="52">
        <v>0.1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4.2627000000000006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38.3643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38.3643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46.03716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4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600</v>
      </c>
      <c r="D40" s="33">
        <v>250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850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212.5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0.6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850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850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v>600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8152.4137499999997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1000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1000</v>
      </c>
      <c r="H52" s="39">
        <f t="shared" ref="H52:H59" si="0">+G52*E52</f>
        <v>1000</v>
      </c>
      <c r="I52" s="76"/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0</v>
      </c>
      <c r="F53" s="30" t="s">
        <v>120</v>
      </c>
      <c r="G53" s="39">
        <v>120</v>
      </c>
      <c r="H53" s="39">
        <f t="shared" si="0"/>
        <v>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0</v>
      </c>
      <c r="F54" s="30" t="s">
        <v>121</v>
      </c>
      <c r="G54" s="39">
        <v>120</v>
      </c>
      <c r="H54" s="39">
        <f t="shared" si="0"/>
        <v>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9152.4137499999997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15.254022916666667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1000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18.638160833333334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9782.8965000000007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1400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15.254022916666667</v>
      </c>
      <c r="I68" s="91">
        <f>+H68*B48</f>
        <v>9152.4137499999997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18.638160833333334</v>
      </c>
      <c r="I69" s="91">
        <f>+H69*B48</f>
        <v>11182.896500000001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3.384137916666667</v>
      </c>
      <c r="I70" s="91">
        <f>+H70*B48</f>
        <v>2030.4827500000001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11182.896500000001</v>
      </c>
      <c r="C72" s="96">
        <f>+B72/B48</f>
        <v>18.638160833333334</v>
      </c>
      <c r="D72" s="5" t="s">
        <v>174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zoomScale="80" zoomScaleNormal="80" workbookViewId="0">
      <selection activeCell="B17" sqref="B1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185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176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153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183</v>
      </c>
      <c r="D16" s="25"/>
      <c r="E16" s="25"/>
      <c r="F16" s="62">
        <v>36</v>
      </c>
      <c r="G16" s="102" t="s">
        <v>123</v>
      </c>
      <c r="H16" s="103">
        <v>28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1000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136</v>
      </c>
      <c r="D23" s="5" t="s">
        <v>24</v>
      </c>
      <c r="E23" s="31" t="s">
        <v>137</v>
      </c>
      <c r="F23" s="1" t="s">
        <v>138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36</v>
      </c>
      <c r="D26" s="37" t="s">
        <v>29</v>
      </c>
      <c r="E26" s="36">
        <f>+H16</f>
        <v>28</v>
      </c>
      <c r="F26" s="38">
        <f>+E26</f>
        <v>28</v>
      </c>
      <c r="G26" s="38" t="s">
        <v>29</v>
      </c>
      <c r="H26" s="38">
        <f>+C26</f>
        <v>36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2.5</v>
      </c>
      <c r="D27" s="42"/>
      <c r="E27" s="41">
        <f>+E25/E26</f>
        <v>4.6428571428571432</v>
      </c>
      <c r="F27" s="41">
        <f>+F25/F26</f>
        <v>3.2142857142857144</v>
      </c>
      <c r="G27" s="42"/>
      <c r="H27" s="41">
        <f>+H25/H26</f>
        <v>3.6111111111111112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8</v>
      </c>
      <c r="E28" s="46"/>
      <c r="F28" s="47"/>
      <c r="G28" s="48">
        <v>9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130</v>
      </c>
      <c r="D30" s="50" t="s">
        <v>40</v>
      </c>
      <c r="E30" s="51">
        <v>42.627000000000002</v>
      </c>
      <c r="G30" s="1" t="s">
        <v>41</v>
      </c>
      <c r="H30" s="52">
        <v>0.1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4.2627000000000006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38.3643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38.3643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46.03716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9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600</v>
      </c>
      <c r="D40" s="33">
        <v>250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850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94.444444444444443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0.6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850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850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+'cajón almeja'!B48</f>
        <v>600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3623.2950000000001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1000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1000</v>
      </c>
      <c r="H52" s="39">
        <f t="shared" ref="H52:H59" si="0">+G52*E52</f>
        <v>1000</v>
      </c>
      <c r="I52" s="76"/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0</v>
      </c>
      <c r="F53" s="30" t="s">
        <v>120</v>
      </c>
      <c r="G53" s="39">
        <v>130</v>
      </c>
      <c r="H53" s="39">
        <f t="shared" si="0"/>
        <v>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0</v>
      </c>
      <c r="F54" s="30" t="s">
        <v>121</v>
      </c>
      <c r="G54" s="39">
        <v>130</v>
      </c>
      <c r="H54" s="39">
        <f t="shared" si="0"/>
        <v>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4623.2950000000001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7.7054916666666671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1000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9.5799233333333333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4347.9539999999997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1400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7.7054916666666671</v>
      </c>
      <c r="I68" s="91">
        <f>+H68*C46</f>
        <v>6549.6679166666672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9.5799233333333333</v>
      </c>
      <c r="I69" s="91">
        <f>+H69*C46</f>
        <v>8142.9348333333337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1.8744316666666663</v>
      </c>
      <c r="I70" s="91">
        <f>+H70*C46</f>
        <v>1593.2669166666662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5747.9539999999997</v>
      </c>
      <c r="C72" s="96">
        <f>+B72/B48</f>
        <v>9.5799233333333333</v>
      </c>
      <c r="D72" s="5" t="s">
        <v>175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46" zoomScale="80" zoomScaleNormal="80" workbookViewId="0">
      <selection activeCell="G58" sqref="G5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185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176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167</v>
      </c>
      <c r="D16" s="25"/>
      <c r="E16" s="25"/>
      <c r="F16" s="62">
        <v>45</v>
      </c>
      <c r="G16" s="102" t="s">
        <v>123</v>
      </c>
      <c r="H16" s="103">
        <v>50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168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169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7" t="s">
        <v>170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148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4526.5280000000002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171</v>
      </c>
      <c r="D23" s="5" t="s">
        <v>24</v>
      </c>
      <c r="E23" s="31" t="s">
        <v>140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48</v>
      </c>
      <c r="D25" s="31" t="s">
        <v>29</v>
      </c>
      <c r="E25" s="33">
        <v>66</v>
      </c>
      <c r="F25" s="34">
        <f>+C25</f>
        <v>48</v>
      </c>
      <c r="G25" s="35" t="s">
        <v>29</v>
      </c>
      <c r="H25" s="35">
        <f>+E25</f>
        <v>66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45</v>
      </c>
      <c r="D26" s="37" t="s">
        <v>29</v>
      </c>
      <c r="E26" s="36">
        <f>+H16</f>
        <v>50</v>
      </c>
      <c r="F26" s="38">
        <f>+E26</f>
        <v>50</v>
      </c>
      <c r="G26" s="38" t="s">
        <v>29</v>
      </c>
      <c r="H26" s="38">
        <f>+C26</f>
        <v>45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1.0666666666666667</v>
      </c>
      <c r="D27" s="42"/>
      <c r="E27" s="41">
        <f>+E25/E26</f>
        <v>1.32</v>
      </c>
      <c r="F27" s="41">
        <f>+F25/F26</f>
        <v>0.96</v>
      </c>
      <c r="G27" s="42"/>
      <c r="H27" s="41">
        <f>+H25/H26</f>
        <v>1.4666666666666666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1</v>
      </c>
      <c r="E28" s="46"/>
      <c r="F28" s="47"/>
      <c r="G28" s="48">
        <v>0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142</v>
      </c>
      <c r="D30" s="50" t="s">
        <v>40</v>
      </c>
      <c r="E30" s="51">
        <v>9.26</v>
      </c>
      <c r="G30" s="1" t="s">
        <v>41</v>
      </c>
      <c r="H30" s="52">
        <v>0.53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4.9077999999999999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4.3521999999999998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4.3521999999999998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5.2226399999999993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1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1200</v>
      </c>
      <c r="D40" s="33">
        <v>500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1700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1700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1700</v>
      </c>
      <c r="F43" s="50" t="s">
        <v>72</v>
      </c>
      <c r="G43" s="32">
        <f>+C40/1000</f>
        <v>1.2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1700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1700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+C48*2</f>
        <v>1200</v>
      </c>
      <c r="C48" s="30">
        <v>600</v>
      </c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157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4</v>
      </c>
      <c r="E49" s="30">
        <v>1</v>
      </c>
      <c r="F49" s="30" t="s">
        <v>85</v>
      </c>
      <c r="G49" s="39">
        <v>295</v>
      </c>
      <c r="H49" s="39">
        <f>+(D49*E49)*G49</f>
        <v>1180</v>
      </c>
      <c r="J49" s="11"/>
      <c r="K49" s="102">
        <f>+F16</f>
        <v>45</v>
      </c>
      <c r="L49" s="102">
        <f>+H16</f>
        <v>50</v>
      </c>
      <c r="M49" s="12" t="s">
        <v>156</v>
      </c>
      <c r="N49" s="102" t="s">
        <v>161</v>
      </c>
      <c r="O49" s="12" t="s">
        <v>162</v>
      </c>
      <c r="P49" s="12" t="s">
        <v>163</v>
      </c>
      <c r="Q49" s="12"/>
      <c r="R49" s="13"/>
    </row>
    <row r="50" spans="1:21" x14ac:dyDescent="0.3">
      <c r="A50" s="74" t="s">
        <v>86</v>
      </c>
      <c r="B50" s="75">
        <f>+E34*C42</f>
        <v>7398.74</v>
      </c>
      <c r="C50" s="3">
        <f>+B50/2</f>
        <v>3699.37</v>
      </c>
      <c r="D50" s="30">
        <v>4</v>
      </c>
      <c r="E50" s="30">
        <v>1</v>
      </c>
      <c r="F50" s="30" t="s">
        <v>119</v>
      </c>
      <c r="G50" s="39">
        <v>160</v>
      </c>
      <c r="H50" s="39">
        <f>+(D50*E50)*G50</f>
        <v>640</v>
      </c>
      <c r="J50" s="11"/>
      <c r="K50" s="102">
        <f>0.48*0.66*C41</f>
        <v>538.56000000000006</v>
      </c>
      <c r="L50" s="111">
        <v>3.8</v>
      </c>
      <c r="M50" s="111">
        <f>+K50*L50</f>
        <v>2046.528</v>
      </c>
      <c r="N50" s="111">
        <v>0</v>
      </c>
      <c r="O50" s="111">
        <f>+M50+N50</f>
        <v>2046.528</v>
      </c>
      <c r="P50" s="104" t="s">
        <v>164</v>
      </c>
      <c r="Q50" s="12"/>
      <c r="R50" s="13"/>
    </row>
    <row r="51" spans="1:21" x14ac:dyDescent="0.3">
      <c r="A51" s="74" t="s">
        <v>21</v>
      </c>
      <c r="B51" s="75">
        <f>+H61</f>
        <v>4526.5280000000002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400</v>
      </c>
      <c r="H52" s="39">
        <f t="shared" ref="H52:H59" si="0">+G52*E52</f>
        <v>400</v>
      </c>
      <c r="I52" s="76"/>
      <c r="J52" s="11"/>
      <c r="K52" s="102">
        <f>+K49</f>
        <v>45</v>
      </c>
      <c r="L52" s="102">
        <f>+L49</f>
        <v>50</v>
      </c>
      <c r="M52" s="12" t="s">
        <v>156</v>
      </c>
      <c r="N52" s="102" t="s">
        <v>161</v>
      </c>
      <c r="O52" s="12" t="s">
        <v>162</v>
      </c>
      <c r="P52" s="12" t="s">
        <v>165</v>
      </c>
      <c r="Q52" s="12"/>
      <c r="R52" s="13"/>
    </row>
    <row r="53" spans="1:21" ht="16.5" x14ac:dyDescent="0.3">
      <c r="A53" s="74" t="s">
        <v>45</v>
      </c>
      <c r="B53" s="75">
        <v>300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02">
        <f>0.65*0.36*C41</f>
        <v>397.79999999999995</v>
      </c>
      <c r="L53" s="111">
        <v>2.5</v>
      </c>
      <c r="M53" s="111">
        <f>+K53*L53</f>
        <v>994.49999999999989</v>
      </c>
      <c r="N53" s="111">
        <v>360</v>
      </c>
      <c r="O53" s="111">
        <f>+M53+N53</f>
        <v>1354.5</v>
      </c>
      <c r="P53" s="104" t="s">
        <v>166</v>
      </c>
      <c r="Q53" s="12"/>
      <c r="R53" s="13"/>
    </row>
    <row r="54" spans="1:21" x14ac:dyDescent="0.3">
      <c r="A54" s="77" t="s">
        <v>143</v>
      </c>
      <c r="B54" s="75">
        <v>0</v>
      </c>
      <c r="C54" s="3"/>
      <c r="D54" s="30">
        <v>1</v>
      </c>
      <c r="E54" s="30">
        <v>1</v>
      </c>
      <c r="F54" s="30" t="s">
        <v>121</v>
      </c>
      <c r="G54" s="39">
        <v>130</v>
      </c>
      <c r="H54" s="39">
        <f t="shared" si="0"/>
        <v>130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146</v>
      </c>
      <c r="B55" s="75">
        <v>0</v>
      </c>
      <c r="D55" s="30">
        <v>0</v>
      </c>
      <c r="E55" s="30">
        <v>0</v>
      </c>
      <c r="F55" s="30" t="s">
        <v>144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145</v>
      </c>
      <c r="B56" s="75">
        <v>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12225.268</v>
      </c>
      <c r="C58" s="3"/>
      <c r="D58" s="30">
        <v>1</v>
      </c>
      <c r="E58" s="30">
        <v>1</v>
      </c>
      <c r="F58" s="3" t="s">
        <v>91</v>
      </c>
      <c r="G58" s="39">
        <f>+O50</f>
        <v>2046.528</v>
      </c>
      <c r="H58" s="39">
        <f t="shared" si="0"/>
        <v>2046.528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+B58/C48</f>
        <v>20.375446666666665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4526.5280000000002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1.5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13.431899999999999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8878.4879999999994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6789.7920000000004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450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20.375446666666665</v>
      </c>
      <c r="I69" s="91">
        <f>+H69*C48</f>
        <v>12225.267999999998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26.863799999999998</v>
      </c>
      <c r="I70" s="91">
        <f>+H70*C48</f>
        <v>16118.279999999999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+B56*1.2</f>
        <v>0</v>
      </c>
      <c r="C71" s="93"/>
      <c r="G71" s="95" t="s">
        <v>114</v>
      </c>
      <c r="H71" s="96">
        <f>+H70-H69</f>
        <v>6.4883533333333325</v>
      </c>
      <c r="I71" s="91">
        <f>+H71*C48</f>
        <v>3893.0119999999997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16118.279999999999</v>
      </c>
      <c r="C73" s="96">
        <f>+B73/C48</f>
        <v>26.863799999999998</v>
      </c>
      <c r="D73" s="5" t="s">
        <v>177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32" zoomScale="80" zoomScaleNormal="80" workbookViewId="0">
      <selection activeCell="G58" sqref="G5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185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176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167</v>
      </c>
      <c r="D16" s="25"/>
      <c r="E16" s="25"/>
      <c r="F16" s="62">
        <v>24</v>
      </c>
      <c r="G16" s="102" t="s">
        <v>123</v>
      </c>
      <c r="H16" s="103">
        <v>33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168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169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7" t="s">
        <v>170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148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5278.8320000000003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171</v>
      </c>
      <c r="D23" s="5" t="s">
        <v>24</v>
      </c>
      <c r="E23" s="31" t="s">
        <v>140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48</v>
      </c>
      <c r="D25" s="31" t="s">
        <v>29</v>
      </c>
      <c r="E25" s="33">
        <v>66</v>
      </c>
      <c r="F25" s="34">
        <f>+C25</f>
        <v>48</v>
      </c>
      <c r="G25" s="35" t="s">
        <v>29</v>
      </c>
      <c r="H25" s="35">
        <f>+E25</f>
        <v>66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24</v>
      </c>
      <c r="D26" s="37" t="s">
        <v>29</v>
      </c>
      <c r="E26" s="36">
        <f>+H16</f>
        <v>33</v>
      </c>
      <c r="F26" s="38">
        <f>+E26</f>
        <v>33</v>
      </c>
      <c r="G26" s="38" t="s">
        <v>29</v>
      </c>
      <c r="H26" s="38">
        <f>+C26</f>
        <v>24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2</v>
      </c>
      <c r="D27" s="42"/>
      <c r="E27" s="41">
        <f>+E25/E26</f>
        <v>2</v>
      </c>
      <c r="F27" s="41">
        <f>+F25/F26</f>
        <v>1.4545454545454546</v>
      </c>
      <c r="G27" s="42"/>
      <c r="H27" s="41">
        <f>+H25/H26</f>
        <v>2.75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4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142</v>
      </c>
      <c r="D30" s="50" t="s">
        <v>40</v>
      </c>
      <c r="E30" s="51">
        <v>9.26</v>
      </c>
      <c r="G30" s="1" t="s">
        <v>41</v>
      </c>
      <c r="H30" s="52">
        <v>0.53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4.9077999999999999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4.3521999999999998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4.3521999999999998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5.2226399999999993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4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1800</v>
      </c>
      <c r="D40" s="33">
        <v>500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2300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575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2300</v>
      </c>
      <c r="F43" s="50" t="s">
        <v>72</v>
      </c>
      <c r="G43" s="32">
        <f>+C40/1000</f>
        <v>1.8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2300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2300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+C48*3</f>
        <v>1800</v>
      </c>
      <c r="C48" s="30">
        <v>600</v>
      </c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157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4</v>
      </c>
      <c r="E49" s="30">
        <v>1</v>
      </c>
      <c r="F49" s="30" t="s">
        <v>85</v>
      </c>
      <c r="G49" s="39">
        <v>295</v>
      </c>
      <c r="H49" s="39">
        <f>+(D49*E49)*G49</f>
        <v>1180</v>
      </c>
      <c r="J49" s="11"/>
      <c r="K49" s="102">
        <f>+F16</f>
        <v>24</v>
      </c>
      <c r="L49" s="102">
        <f>+H16</f>
        <v>33</v>
      </c>
      <c r="M49" s="12" t="s">
        <v>156</v>
      </c>
      <c r="N49" s="102" t="s">
        <v>161</v>
      </c>
      <c r="O49" s="12" t="s">
        <v>162</v>
      </c>
      <c r="P49" s="12" t="s">
        <v>163</v>
      </c>
      <c r="Q49" s="12"/>
      <c r="R49" s="13"/>
    </row>
    <row r="50" spans="1:21" x14ac:dyDescent="0.3">
      <c r="A50" s="74" t="s">
        <v>86</v>
      </c>
      <c r="B50" s="75">
        <f>+E34*C42</f>
        <v>2502.5149999999999</v>
      </c>
      <c r="C50" s="3">
        <f>+B50/2</f>
        <v>1251.2574999999999</v>
      </c>
      <c r="D50" s="30">
        <v>4</v>
      </c>
      <c r="E50" s="30">
        <v>1</v>
      </c>
      <c r="F50" s="30" t="s">
        <v>119</v>
      </c>
      <c r="G50" s="39">
        <v>160</v>
      </c>
      <c r="H50" s="39">
        <f>+(D50*E50)*G50</f>
        <v>640</v>
      </c>
      <c r="J50" s="11"/>
      <c r="K50" s="102">
        <f>0.48*0.66*C41</f>
        <v>728.6400000000001</v>
      </c>
      <c r="L50" s="111">
        <v>3.8</v>
      </c>
      <c r="M50" s="111">
        <f>+K50*L50</f>
        <v>2768.8320000000003</v>
      </c>
      <c r="N50" s="111">
        <v>0</v>
      </c>
      <c r="O50" s="111">
        <f>+M50+N50</f>
        <v>2768.8320000000003</v>
      </c>
      <c r="P50" s="104" t="s">
        <v>164</v>
      </c>
      <c r="Q50" s="12"/>
      <c r="R50" s="13"/>
    </row>
    <row r="51" spans="1:21" x14ac:dyDescent="0.3">
      <c r="A51" s="74" t="s">
        <v>21</v>
      </c>
      <c r="B51" s="75">
        <f>+H61</f>
        <v>5278.8320000000003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300</v>
      </c>
      <c r="H52" s="39">
        <f t="shared" ref="H52:H59" si="0">+G52*E52</f>
        <v>300</v>
      </c>
      <c r="I52" s="76"/>
      <c r="J52" s="11"/>
      <c r="K52" s="102">
        <f>+K49</f>
        <v>24</v>
      </c>
      <c r="L52" s="102">
        <f>+L49</f>
        <v>33</v>
      </c>
      <c r="M52" s="12" t="s">
        <v>156</v>
      </c>
      <c r="N52" s="102" t="s">
        <v>161</v>
      </c>
      <c r="O52" s="12" t="s">
        <v>162</v>
      </c>
      <c r="P52" s="12" t="s">
        <v>165</v>
      </c>
      <c r="Q52" s="12"/>
      <c r="R52" s="13"/>
    </row>
    <row r="53" spans="1:21" ht="16.5" x14ac:dyDescent="0.3">
      <c r="A53" s="74" t="s">
        <v>45</v>
      </c>
      <c r="B53" s="75">
        <v>300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02">
        <f>0.65*0.36*C41</f>
        <v>538.19999999999993</v>
      </c>
      <c r="L53" s="111">
        <v>2.5</v>
      </c>
      <c r="M53" s="111">
        <f>+K53*L53</f>
        <v>1345.4999999999998</v>
      </c>
      <c r="N53" s="111">
        <v>360</v>
      </c>
      <c r="O53" s="111">
        <f>+M53+N53</f>
        <v>1705.4999999999998</v>
      </c>
      <c r="P53" s="104" t="s">
        <v>166</v>
      </c>
      <c r="Q53" s="12"/>
      <c r="R53" s="13"/>
    </row>
    <row r="54" spans="1:21" x14ac:dyDescent="0.3">
      <c r="A54" s="77" t="s">
        <v>143</v>
      </c>
      <c r="B54" s="75">
        <v>0</v>
      </c>
      <c r="C54" s="3"/>
      <c r="D54" s="30">
        <v>1</v>
      </c>
      <c r="E54" s="30">
        <v>2</v>
      </c>
      <c r="F54" s="30" t="s">
        <v>121</v>
      </c>
      <c r="G54" s="39">
        <v>130</v>
      </c>
      <c r="H54" s="39">
        <f t="shared" si="0"/>
        <v>260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146</v>
      </c>
      <c r="B55" s="75">
        <v>0</v>
      </c>
      <c r="D55" s="30">
        <v>0</v>
      </c>
      <c r="E55" s="30">
        <v>0</v>
      </c>
      <c r="F55" s="30" t="s">
        <v>144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145</v>
      </c>
      <c r="B56" s="75">
        <f>(15*C48)*1.1</f>
        <v>9900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17981.347000000002</v>
      </c>
      <c r="C58" s="3"/>
      <c r="D58" s="30">
        <v>1</v>
      </c>
      <c r="E58" s="30">
        <v>1</v>
      </c>
      <c r="F58" s="3" t="s">
        <v>91</v>
      </c>
      <c r="G58" s="39">
        <f>+O50</f>
        <v>2768.8320000000003</v>
      </c>
      <c r="H58" s="39">
        <f t="shared" si="0"/>
        <v>2768.8320000000003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+B58/C48</f>
        <v>29.968911666666671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5278.8320000000003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1.5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13.467369999999999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3003.0179999999996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7918.2480000000005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450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29.968911666666671</v>
      </c>
      <c r="I69" s="91">
        <f>+H69*C48</f>
        <v>17981.347000000002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40.40211</v>
      </c>
      <c r="I70" s="91">
        <f>+H70*C48</f>
        <v>24241.266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+B56*1.3</f>
        <v>12870</v>
      </c>
      <c r="C71" s="93"/>
      <c r="G71" s="95" t="s">
        <v>114</v>
      </c>
      <c r="H71" s="96">
        <f>+H70-H69</f>
        <v>10.43319833333333</v>
      </c>
      <c r="I71" s="91">
        <f>+H71*C48</f>
        <v>6259.9189999999981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24241.266</v>
      </c>
      <c r="C73" s="96">
        <f>+B73/C48</f>
        <v>40.40211</v>
      </c>
      <c r="D73" s="5" t="s">
        <v>172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7"/>
  <sheetViews>
    <sheetView tabSelected="1" topLeftCell="A52" zoomScale="80" zoomScaleNormal="80" workbookViewId="0">
      <selection activeCell="B80" sqref="B8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185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176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184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167</v>
      </c>
      <c r="D16" s="25"/>
      <c r="E16" s="25"/>
      <c r="F16" s="62">
        <v>70</v>
      </c>
      <c r="G16" s="102" t="s">
        <v>123</v>
      </c>
      <c r="H16" s="103">
        <v>45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168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169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7" t="s">
        <v>170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148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3714.2559999999999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139</v>
      </c>
      <c r="D23" s="5" t="s">
        <v>24</v>
      </c>
      <c r="E23" s="31" t="s">
        <v>140</v>
      </c>
      <c r="F23" s="1" t="s">
        <v>141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70</v>
      </c>
      <c r="D25" s="31" t="s">
        <v>29</v>
      </c>
      <c r="E25" s="33">
        <v>95</v>
      </c>
      <c r="F25" s="34">
        <f>+C25</f>
        <v>70</v>
      </c>
      <c r="G25" s="35" t="s">
        <v>29</v>
      </c>
      <c r="H25" s="35">
        <f>+E25</f>
        <v>95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70</v>
      </c>
      <c r="D26" s="37" t="s">
        <v>29</v>
      </c>
      <c r="E26" s="36">
        <f>+H16</f>
        <v>45</v>
      </c>
      <c r="F26" s="38">
        <f>+E26</f>
        <v>45</v>
      </c>
      <c r="G26" s="38" t="s">
        <v>29</v>
      </c>
      <c r="H26" s="38">
        <f>+C26</f>
        <v>70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</v>
      </c>
      <c r="D27" s="42"/>
      <c r="E27" s="41">
        <f>+E25/E26</f>
        <v>2.1111111111111112</v>
      </c>
      <c r="F27" s="41">
        <f>+F25/F26</f>
        <v>1.5555555555555556</v>
      </c>
      <c r="G27" s="42"/>
      <c r="H27" s="41">
        <f>+H25/H26</f>
        <v>1.3571428571428572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2</v>
      </c>
      <c r="E28" s="46"/>
      <c r="F28" s="47"/>
      <c r="G28" s="48">
        <v>1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142</v>
      </c>
      <c r="D30" s="50" t="s">
        <v>40</v>
      </c>
      <c r="E30" s="51">
        <v>3.585</v>
      </c>
      <c r="G30" s="1" t="s">
        <v>41</v>
      </c>
      <c r="H30" s="52">
        <v>0.5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1.7925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1.7925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1.7925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2.1509999999999998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600</v>
      </c>
      <c r="D40" s="33">
        <v>500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1100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550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1100</v>
      </c>
      <c r="F43" s="50" t="s">
        <v>72</v>
      </c>
      <c r="G43" s="32">
        <f>+C40/1000</f>
        <v>0.6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1100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1100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v>600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157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4</v>
      </c>
      <c r="E49" s="30">
        <v>1</v>
      </c>
      <c r="F49" s="30" t="s">
        <v>85</v>
      </c>
      <c r="G49" s="39">
        <v>295</v>
      </c>
      <c r="H49" s="39">
        <f>+(D49*E49)*G49</f>
        <v>1180</v>
      </c>
      <c r="J49" s="11"/>
      <c r="K49" s="102">
        <f>+F16</f>
        <v>70</v>
      </c>
      <c r="L49" s="102">
        <f>+H16</f>
        <v>45</v>
      </c>
      <c r="M49" s="12" t="s">
        <v>156</v>
      </c>
      <c r="N49" s="102" t="s">
        <v>161</v>
      </c>
      <c r="O49" s="12" t="s">
        <v>162</v>
      </c>
      <c r="P49" s="12" t="s">
        <v>163</v>
      </c>
      <c r="Q49" s="12"/>
      <c r="R49" s="13"/>
    </row>
    <row r="50" spans="1:21" x14ac:dyDescent="0.3">
      <c r="A50" s="74" t="s">
        <v>86</v>
      </c>
      <c r="B50" s="75">
        <f>+E34*C42</f>
        <v>985.875</v>
      </c>
      <c r="C50" s="3"/>
      <c r="D50" s="30">
        <v>4</v>
      </c>
      <c r="E50" s="30">
        <v>1</v>
      </c>
      <c r="F50" s="30" t="s">
        <v>119</v>
      </c>
      <c r="G50" s="39">
        <v>160</v>
      </c>
      <c r="H50" s="39">
        <f>+(D50*E50)*G50</f>
        <v>640</v>
      </c>
      <c r="J50" s="11"/>
      <c r="K50" s="102">
        <f>0.7*0.456*C41</f>
        <v>351.12</v>
      </c>
      <c r="L50" s="111">
        <v>3.8</v>
      </c>
      <c r="M50" s="111">
        <f>+K50*L50</f>
        <v>1334.2559999999999</v>
      </c>
      <c r="N50" s="111">
        <v>0</v>
      </c>
      <c r="O50" s="111">
        <f>+M50+N50</f>
        <v>1334.2559999999999</v>
      </c>
      <c r="P50" s="104" t="s">
        <v>164</v>
      </c>
      <c r="Q50" s="12"/>
      <c r="R50" s="13"/>
    </row>
    <row r="51" spans="1:21" x14ac:dyDescent="0.3">
      <c r="A51" s="74" t="s">
        <v>21</v>
      </c>
      <c r="B51" s="75">
        <f>+H61</f>
        <v>3714.2559999999999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300</v>
      </c>
      <c r="H52" s="39">
        <f t="shared" ref="H52:H54" si="0">+G52*E52</f>
        <v>300</v>
      </c>
      <c r="I52" s="76"/>
      <c r="J52" s="11"/>
      <c r="K52" s="102">
        <f>+K49</f>
        <v>70</v>
      </c>
      <c r="L52" s="102">
        <f>+L49</f>
        <v>45</v>
      </c>
      <c r="M52" s="12" t="s">
        <v>156</v>
      </c>
      <c r="N52" s="102" t="s">
        <v>161</v>
      </c>
      <c r="O52" s="12" t="s">
        <v>162</v>
      </c>
      <c r="P52" s="12" t="s">
        <v>165</v>
      </c>
      <c r="Q52" s="12"/>
      <c r="R52" s="13"/>
    </row>
    <row r="53" spans="1:21" ht="16.5" x14ac:dyDescent="0.3">
      <c r="A53" s="74" t="s">
        <v>45</v>
      </c>
      <c r="B53" s="75">
        <v>300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02">
        <f>0.65*0.36*C41</f>
        <v>257.39999999999998</v>
      </c>
      <c r="L53" s="111">
        <v>2.5</v>
      </c>
      <c r="M53" s="111">
        <f>+K53*L53</f>
        <v>643.5</v>
      </c>
      <c r="N53" s="111">
        <v>360</v>
      </c>
      <c r="O53" s="111">
        <f>+M53+N53</f>
        <v>1003.5</v>
      </c>
      <c r="P53" s="104" t="s">
        <v>166</v>
      </c>
      <c r="Q53" s="12"/>
      <c r="R53" s="13"/>
    </row>
    <row r="54" spans="1:21" x14ac:dyDescent="0.3">
      <c r="A54" s="77" t="s">
        <v>182</v>
      </c>
      <c r="B54" s="75">
        <v>10000</v>
      </c>
      <c r="C54" s="3"/>
      <c r="D54" s="30">
        <v>1</v>
      </c>
      <c r="E54" s="30">
        <v>1</v>
      </c>
      <c r="F54" s="30" t="s">
        <v>121</v>
      </c>
      <c r="G54" s="39">
        <v>130</v>
      </c>
      <c r="H54" s="39">
        <f t="shared" si="0"/>
        <v>130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146</v>
      </c>
      <c r="B55" s="75">
        <f>(8*B48)*1.1</f>
        <v>5280</v>
      </c>
      <c r="D55" s="30">
        <v>0</v>
      </c>
      <c r="E55" s="30">
        <v>0</v>
      </c>
      <c r="F55" s="30" t="s">
        <v>144</v>
      </c>
      <c r="G55" s="39">
        <v>200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145</v>
      </c>
      <c r="B56" s="75">
        <f>(10*B48)*1.1</f>
        <v>6600.0000000000009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 t="s">
        <v>151</v>
      </c>
      <c r="B57" s="75">
        <v>0</v>
      </c>
      <c r="D57" s="30">
        <v>0</v>
      </c>
      <c r="E57" s="30">
        <v>0</v>
      </c>
      <c r="F57" s="30" t="s">
        <v>88</v>
      </c>
      <c r="G57" s="39">
        <v>1.5</v>
      </c>
      <c r="H57" s="39">
        <f t="shared" ref="H57:H58" si="1">+G57*E57</f>
        <v>0</v>
      </c>
      <c r="J57" s="5" t="s">
        <v>89</v>
      </c>
    </row>
    <row r="58" spans="1:21" x14ac:dyDescent="0.3">
      <c r="A58" s="73" t="s">
        <v>90</v>
      </c>
      <c r="B58" s="78">
        <f>SUM(B50:B57)</f>
        <v>26880.131000000001</v>
      </c>
      <c r="C58" s="3"/>
      <c r="D58" s="30">
        <v>1</v>
      </c>
      <c r="E58" s="30">
        <v>1</v>
      </c>
      <c r="F58" s="3" t="s">
        <v>91</v>
      </c>
      <c r="G58" s="39">
        <f>+O50</f>
        <v>1334.2559999999999</v>
      </c>
      <c r="H58" s="39">
        <f t="shared" si="1"/>
        <v>1334.2559999999999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ref="H59" si="2">+G59*E59</f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44.800218333333333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3714.2559999999999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1.5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+B74/C40</f>
        <v>64.507390000000001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+B74*C68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1183.05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5571.384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450</v>
      </c>
      <c r="C68" s="87"/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+A54</f>
        <v>Envio Fora</v>
      </c>
      <c r="B69" s="75">
        <f>+B54*H62</f>
        <v>15000</v>
      </c>
      <c r="C69" s="87"/>
      <c r="J69" s="1" t="s">
        <v>115</v>
      </c>
      <c r="L69" s="80"/>
      <c r="M69" s="81"/>
      <c r="N69" s="1" t="s">
        <v>115</v>
      </c>
      <c r="P69" s="80"/>
      <c r="Q69" s="81"/>
      <c r="R69" s="1" t="s">
        <v>115</v>
      </c>
      <c r="T69" s="80"/>
      <c r="U69" s="81"/>
    </row>
    <row r="70" spans="1:21" x14ac:dyDescent="0.3">
      <c r="A70" s="74" t="str">
        <f>+A55</f>
        <v>Imán</v>
      </c>
      <c r="B70" s="75">
        <f>+B55*H62</f>
        <v>7920</v>
      </c>
      <c r="C70" s="93"/>
      <c r="G70" s="90" t="s">
        <v>111</v>
      </c>
      <c r="H70" s="41">
        <f>+B60</f>
        <v>44.800218333333333</v>
      </c>
      <c r="I70" s="91">
        <f>+H70*B48</f>
        <v>26880.131000000001</v>
      </c>
      <c r="J70" s="1" t="s">
        <v>117</v>
      </c>
      <c r="L70" s="80"/>
      <c r="M70" s="81"/>
      <c r="N70" s="1" t="s">
        <v>117</v>
      </c>
      <c r="P70" s="80"/>
      <c r="Q70" s="81"/>
      <c r="R70" s="1" t="s">
        <v>117</v>
      </c>
      <c r="T70" s="80"/>
      <c r="U70" s="81"/>
    </row>
    <row r="71" spans="1:21" x14ac:dyDescent="0.3">
      <c r="A71" s="74" t="str">
        <f>+A56</f>
        <v>Encuadernación</v>
      </c>
      <c r="B71" s="75">
        <f>+B56*1.3</f>
        <v>8580.0000000000018</v>
      </c>
      <c r="C71" s="93"/>
      <c r="G71" s="90" t="s">
        <v>113</v>
      </c>
      <c r="H71" s="41">
        <f>+C74</f>
        <v>64.507390000000001</v>
      </c>
      <c r="I71" s="91">
        <f>+H71*B48</f>
        <v>38704.434000000001</v>
      </c>
      <c r="L71" s="80"/>
      <c r="M71" s="81"/>
      <c r="P71" s="80"/>
      <c r="Q71" s="81"/>
      <c r="T71" s="80"/>
      <c r="U71" s="81"/>
    </row>
    <row r="72" spans="1:21" ht="15" thickBot="1" x14ac:dyDescent="0.35">
      <c r="A72" s="74" t="str">
        <f>+A57</f>
        <v>Pegamento</v>
      </c>
      <c r="B72" s="75">
        <f>+B57*H62</f>
        <v>0</v>
      </c>
      <c r="C72" s="93"/>
      <c r="G72" s="95" t="s">
        <v>114</v>
      </c>
      <c r="H72" s="96">
        <f>+H71-H70</f>
        <v>19.707171666666667</v>
      </c>
      <c r="I72" s="91">
        <f>+H72*B48</f>
        <v>11824.303</v>
      </c>
      <c r="L72" s="80"/>
      <c r="M72" s="81"/>
      <c r="P72" s="80"/>
      <c r="Q72" s="81"/>
      <c r="T72" s="80"/>
      <c r="U72" s="81"/>
    </row>
    <row r="73" spans="1:21" ht="15" thickBot="1" x14ac:dyDescent="0.35">
      <c r="A73" s="74"/>
      <c r="B73" s="75"/>
      <c r="C73" s="93"/>
      <c r="G73" s="97" t="s">
        <v>116</v>
      </c>
      <c r="H73" s="52"/>
    </row>
    <row r="74" spans="1:21" x14ac:dyDescent="0.3">
      <c r="A74" s="73" t="s">
        <v>90</v>
      </c>
      <c r="B74" s="78">
        <f>SUM(B65:B73)</f>
        <v>38704.434000000001</v>
      </c>
      <c r="C74" s="96">
        <f>+B74/B48</f>
        <v>64.507390000000001</v>
      </c>
      <c r="D74" s="5" t="s">
        <v>179</v>
      </c>
      <c r="F74" s="110">
        <f>+B60</f>
        <v>44.800218333333333</v>
      </c>
      <c r="K74" s="5"/>
    </row>
    <row r="75" spans="1:21" x14ac:dyDescent="0.3">
      <c r="C75" s="110">
        <f>+'forro envolvente 2'!C73</f>
        <v>40.40211</v>
      </c>
      <c r="D75" s="5" t="s">
        <v>172</v>
      </c>
      <c r="F75" s="110">
        <f>+'forro envolvente 2'!B60</f>
        <v>29.968911666666671</v>
      </c>
      <c r="K75" s="5"/>
    </row>
    <row r="76" spans="1:21" x14ac:dyDescent="0.3">
      <c r="C76" s="110">
        <f>+'forro envolvente 1'!C73</f>
        <v>26.863799999999998</v>
      </c>
      <c r="D76" s="5" t="s">
        <v>177</v>
      </c>
      <c r="E76" s="5"/>
      <c r="F76" s="110">
        <f>+'forro envolvente 1'!B60</f>
        <v>20.375446666666665</v>
      </c>
      <c r="K76" s="5"/>
    </row>
    <row r="77" spans="1:21" x14ac:dyDescent="0.3">
      <c r="A77" s="5"/>
      <c r="C77" s="110">
        <f>+'tapa almeja'!C72</f>
        <v>9.5799233333333333</v>
      </c>
      <c r="D77" s="5" t="s">
        <v>173</v>
      </c>
      <c r="E77" s="5"/>
      <c r="F77" s="110">
        <f>+'tapa almeja'!B60</f>
        <v>7.7054916666666671</v>
      </c>
      <c r="K77" s="5"/>
    </row>
    <row r="78" spans="1:21" x14ac:dyDescent="0.3">
      <c r="B78" s="98"/>
      <c r="C78" s="110">
        <f>+'cajón almeja'!C72</f>
        <v>18.638160833333334</v>
      </c>
      <c r="D78" s="5" t="s">
        <v>178</v>
      </c>
      <c r="E78" s="5"/>
      <c r="F78" s="110">
        <f>+'cajón almeja'!B60</f>
        <v>15.254022916666667</v>
      </c>
      <c r="K78" s="5"/>
    </row>
    <row r="79" spans="1:21" x14ac:dyDescent="0.3">
      <c r="C79" s="112">
        <f>+'suaje botella'!C72</f>
        <v>27.324285714285711</v>
      </c>
      <c r="D79" s="5" t="s">
        <v>158</v>
      </c>
      <c r="E79" s="5"/>
      <c r="F79" s="112">
        <f>+'suaje botella'!C72</f>
        <v>27.324285714285711</v>
      </c>
      <c r="K79" s="5"/>
    </row>
    <row r="80" spans="1:21" x14ac:dyDescent="0.3">
      <c r="B80" s="117">
        <f>+C80*B48</f>
        <v>112389.40192857143</v>
      </c>
      <c r="C80" s="114">
        <f>SUM(C74:C79)</f>
        <v>187.31566988095238</v>
      </c>
      <c r="D80" s="5" t="s">
        <v>150</v>
      </c>
      <c r="F80" s="96">
        <f>SUM(F74:F79)</f>
        <v>145.42837696428572</v>
      </c>
      <c r="G80" s="117">
        <f>+F80*B48</f>
        <v>87257.026178571425</v>
      </c>
      <c r="I80" s="118">
        <f>+B80-G80</f>
        <v>25132.375750000007</v>
      </c>
      <c r="J80" s="118"/>
    </row>
    <row r="82" spans="10:18" x14ac:dyDescent="0.3">
      <c r="J82" s="100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  <row r="97" spans="10:18" ht="16.5" x14ac:dyDescent="0.3">
      <c r="J97" s="76"/>
      <c r="K97" s="76"/>
      <c r="L97" s="76"/>
      <c r="M97" s="76"/>
      <c r="N97" s="76"/>
      <c r="O97" s="76"/>
      <c r="P97" s="76"/>
      <c r="Q97" s="76"/>
      <c r="R97" s="76"/>
    </row>
  </sheetData>
  <mergeCells count="1">
    <mergeCell ref="I80:J80"/>
  </mergeCells>
  <pageMargins left="0.70866141732283472" right="0.70866141732283472" top="0.74803149606299213" bottom="0.74803149606299213" header="0.31496062992125984" footer="0.31496062992125984"/>
  <pageSetup scale="44" orientation="landscape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suaje botella</vt:lpstr>
      <vt:lpstr>cajón almeja</vt:lpstr>
      <vt:lpstr>tapa almeja</vt:lpstr>
      <vt:lpstr>forro envolvente 1</vt:lpstr>
      <vt:lpstr>forro envolvente 2</vt:lpstr>
      <vt:lpstr>forro tapa p couche almeja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2015-05-08T00:50:44Z</cp:lastPrinted>
  <dcterms:created xsi:type="dcterms:W3CDTF">2013-03-04T22:24:31Z</dcterms:created>
  <dcterms:modified xsi:type="dcterms:W3CDTF">2016-07-15T23:21:23Z</dcterms:modified>
</cp:coreProperties>
</file>