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couche 2000" sheetId="1" r:id="rId1"/>
  </sheets>
  <calcPr calcId="145621" concurrentCalc="0"/>
</workbook>
</file>

<file path=xl/calcChain.xml><?xml version="1.0" encoding="utf-8"?>
<calcChain xmlns="http://schemas.openxmlformats.org/spreadsheetml/2006/main">
  <c r="H61" i="1" l="1"/>
  <c r="C40" i="1"/>
  <c r="C41" i="1"/>
  <c r="C42" i="1"/>
  <c r="E31" i="1"/>
  <c r="E32" i="1"/>
  <c r="E34" i="1"/>
  <c r="E35" i="1"/>
  <c r="B66" i="1"/>
  <c r="L50" i="1"/>
  <c r="N50" i="1"/>
  <c r="P50" i="1"/>
  <c r="G58" i="1"/>
  <c r="H58" i="1"/>
  <c r="H49" i="1"/>
  <c r="H50" i="1"/>
  <c r="H51" i="1"/>
  <c r="H52" i="1"/>
  <c r="H53" i="1"/>
  <c r="H54" i="1"/>
  <c r="H55" i="1"/>
  <c r="H56" i="1"/>
  <c r="H57" i="1"/>
  <c r="H59" i="1"/>
  <c r="B67" i="1"/>
  <c r="B53" i="1"/>
  <c r="B68" i="1"/>
  <c r="B69" i="1"/>
  <c r="B70" i="1"/>
  <c r="B71" i="1"/>
  <c r="B73" i="1"/>
  <c r="H72" i="1"/>
  <c r="C73" i="1"/>
  <c r="M71" i="1"/>
  <c r="M72" i="1"/>
  <c r="N72" i="1"/>
  <c r="G70" i="1"/>
  <c r="B50" i="1"/>
  <c r="B51" i="1"/>
  <c r="B58" i="1"/>
  <c r="B60" i="1"/>
  <c r="G69" i="1"/>
  <c r="G71" i="1"/>
  <c r="H71" i="1"/>
  <c r="N71" i="1"/>
  <c r="A71" i="1"/>
  <c r="H70" i="1"/>
  <c r="A70" i="1"/>
  <c r="H69" i="1"/>
  <c r="A69" i="1"/>
  <c r="A68" i="1"/>
  <c r="Q67" i="1"/>
  <c r="M67" i="1"/>
  <c r="Q65" i="1"/>
  <c r="D65" i="1"/>
  <c r="Q64" i="1"/>
  <c r="M63" i="1"/>
  <c r="N64" i="1"/>
  <c r="E63" i="1"/>
  <c r="I54" i="1"/>
  <c r="L53" i="1"/>
  <c r="N53" i="1"/>
  <c r="P53" i="1"/>
  <c r="M49" i="1"/>
  <c r="M52" i="1"/>
  <c r="L49" i="1"/>
  <c r="L52" i="1"/>
  <c r="K49" i="1"/>
  <c r="K52" i="1"/>
  <c r="C46" i="1"/>
  <c r="G44" i="1"/>
  <c r="G43" i="1"/>
  <c r="C43" i="1"/>
  <c r="H25" i="1"/>
  <c r="C26" i="1"/>
  <c r="H26" i="1"/>
  <c r="H27" i="1"/>
  <c r="F25" i="1"/>
  <c r="E26" i="1"/>
  <c r="F26" i="1"/>
  <c r="F27" i="1"/>
  <c r="E27" i="1"/>
  <c r="C27" i="1"/>
</calcChain>
</file>

<file path=xl/sharedStrings.xml><?xml version="1.0" encoding="utf-8"?>
<sst xmlns="http://schemas.openxmlformats.org/spreadsheetml/2006/main" count="187" uniqueCount="148">
  <si>
    <t>Presupuesto</t>
  </si>
  <si>
    <t>Lourdes Velasco</t>
  </si>
  <si>
    <t>Fecha</t>
  </si>
  <si>
    <t>ODT</t>
  </si>
  <si>
    <t>Cliente</t>
  </si>
  <si>
    <t>PRM</t>
  </si>
  <si>
    <t>Proyecto</t>
  </si>
  <si>
    <t>Descripción</t>
  </si>
  <si>
    <t>Tamaño extendido</t>
  </si>
  <si>
    <t xml:space="preserve"> </t>
  </si>
  <si>
    <t>X</t>
  </si>
  <si>
    <t>por tamaño</t>
  </si>
  <si>
    <t>Impresión</t>
  </si>
  <si>
    <t>Papel:</t>
  </si>
  <si>
    <t xml:space="preserve">Couche </t>
  </si>
  <si>
    <t xml:space="preserve">Color </t>
  </si>
  <si>
    <t>Blanco</t>
  </si>
  <si>
    <t>300 gr.</t>
  </si>
  <si>
    <t>Medida pliego</t>
  </si>
  <si>
    <t xml:space="preserve">X </t>
  </si>
  <si>
    <t>Tamaño Extendido</t>
  </si>
  <si>
    <t>Precio</t>
  </si>
  <si>
    <t xml:space="preserve">Unidad </t>
  </si>
  <si>
    <t xml:space="preserve">Salen por lado </t>
  </si>
  <si>
    <t>Tabla de suaje</t>
  </si>
  <si>
    <t>X Area</t>
  </si>
  <si>
    <t xml:space="preserve">Tamaños por pliego </t>
  </si>
  <si>
    <t>* calculo manual</t>
  </si>
  <si>
    <t>Arreglo Suaje</t>
  </si>
  <si>
    <t>millar</t>
  </si>
  <si>
    <t>Suajado</t>
  </si>
  <si>
    <t>Proveedor:</t>
  </si>
  <si>
    <t>LOZANO</t>
  </si>
  <si>
    <t>Precio Lista</t>
  </si>
  <si>
    <t>Monto desc.</t>
  </si>
  <si>
    <t xml:space="preserve">Grabado </t>
  </si>
  <si>
    <t>ciento</t>
  </si>
  <si>
    <t xml:space="preserve">Monto descuento </t>
  </si>
  <si>
    <t xml:space="preserve">Placa de grabado </t>
  </si>
  <si>
    <t>Costo  a Historias en Papel</t>
  </si>
  <si>
    <t>Hot stamping</t>
  </si>
  <si>
    <t>Original</t>
  </si>
  <si>
    <t>Copia</t>
  </si>
  <si>
    <t>Placa de Hot Stamping</t>
  </si>
  <si>
    <t>costo de compra</t>
  </si>
  <si>
    <t>Barniz uv mate plasta</t>
  </si>
  <si>
    <t>precio de venta</t>
  </si>
  <si>
    <t>Barniz uv brillante plasta</t>
  </si>
  <si>
    <t>Barniz uv mate registro</t>
  </si>
  <si>
    <t>Nota p/offset</t>
  </si>
  <si>
    <t xml:space="preserve">500 piezas siempre de sobrante para correr, </t>
  </si>
  <si>
    <t>Barniz uv brillante registro</t>
  </si>
  <si>
    <t>Tamaños por pliego</t>
  </si>
  <si>
    <t>* manual</t>
  </si>
  <si>
    <t xml:space="preserve">aun cuando sean menos de 100 tiros. </t>
  </si>
  <si>
    <t>Laminado frente</t>
  </si>
  <si>
    <t>Para correr</t>
  </si>
  <si>
    <t>laminado vuelta</t>
  </si>
  <si>
    <t xml:space="preserve">Tamaños requeridos </t>
  </si>
  <si>
    <t>Formato impresión</t>
  </si>
  <si>
    <t>Grapa a caballo</t>
  </si>
  <si>
    <t xml:space="preserve">Tamaños a correr </t>
  </si>
  <si>
    <t>Salen por tamaño</t>
  </si>
  <si>
    <t>Cosido</t>
  </si>
  <si>
    <t>Pliegos Requeridos</t>
  </si>
  <si>
    <t>Cientos a imprimir</t>
  </si>
  <si>
    <t>Wire ´o</t>
  </si>
  <si>
    <t>Cantidad de piezas a imp.</t>
  </si>
  <si>
    <t>Millares a imprimir</t>
  </si>
  <si>
    <t>Cant. Pzas.</t>
  </si>
  <si>
    <t>Tamaños en Total</t>
  </si>
  <si>
    <t>Total Piezas</t>
  </si>
  <si>
    <t>tintas</t>
  </si>
  <si>
    <t>millares a imp</t>
  </si>
  <si>
    <t>concepto</t>
  </si>
  <si>
    <t>$ Millar</t>
  </si>
  <si>
    <t>total</t>
  </si>
  <si>
    <t>area + cantidad de hojas</t>
  </si>
  <si>
    <t xml:space="preserve">Costos </t>
  </si>
  <si>
    <t>Arreglo + Lam</t>
  </si>
  <si>
    <t>Area</t>
  </si>
  <si>
    <t>arreglo</t>
  </si>
  <si>
    <t>total a pagar</t>
  </si>
  <si>
    <t>minimo 500.00</t>
  </si>
  <si>
    <t>Papel</t>
  </si>
  <si>
    <t>Imp F</t>
  </si>
  <si>
    <t xml:space="preserve">laminado mate </t>
  </si>
  <si>
    <t>Arreglo HS</t>
  </si>
  <si>
    <t>HS</t>
  </si>
  <si>
    <t>minimo 1500.00</t>
  </si>
  <si>
    <t>Tinta MET</t>
  </si>
  <si>
    <t>uv brillante a registro</t>
  </si>
  <si>
    <t>Prueba de Color</t>
  </si>
  <si>
    <t>corte</t>
  </si>
  <si>
    <t>Empaque</t>
  </si>
  <si>
    <t>arreglo suaje</t>
  </si>
  <si>
    <t>Mensajeria</t>
  </si>
  <si>
    <t>suajado</t>
  </si>
  <si>
    <t>Colocado en Trip</t>
  </si>
  <si>
    <t>Partes Adiconales</t>
  </si>
  <si>
    <t>Total</t>
  </si>
  <si>
    <t>Laminado</t>
  </si>
  <si>
    <t xml:space="preserve">Producto </t>
  </si>
  <si>
    <t>ASA</t>
  </si>
  <si>
    <t xml:space="preserve">Ojillo </t>
  </si>
  <si>
    <t>costo unitario</t>
  </si>
  <si>
    <t xml:space="preserve">Material </t>
  </si>
  <si>
    <t xml:space="preserve">Rainbow </t>
  </si>
  <si>
    <t>Metálico Niquelado</t>
  </si>
  <si>
    <t xml:space="preserve">Costo proceso </t>
  </si>
  <si>
    <t>Negro</t>
  </si>
  <si>
    <t>Niquelado</t>
  </si>
  <si>
    <t xml:space="preserve">Porcentaje Despacho </t>
  </si>
  <si>
    <t>Tamaño Final</t>
  </si>
  <si>
    <t>cm</t>
  </si>
  <si>
    <t xml:space="preserve">1.2 cm. </t>
  </si>
  <si>
    <t>PRECIO DE VENTA FINAL</t>
  </si>
  <si>
    <t>Porcentaje Final</t>
  </si>
  <si>
    <t xml:space="preserve">Presentación </t>
  </si>
  <si>
    <t xml:space="preserve">Importe total </t>
  </si>
  <si>
    <t xml:space="preserve">Unitario </t>
  </si>
  <si>
    <t>Cantidad a comprar</t>
  </si>
  <si>
    <t>Urgencia</t>
  </si>
  <si>
    <t xml:space="preserve">Precio por pza. </t>
  </si>
  <si>
    <t>Precio por Paquete</t>
  </si>
  <si>
    <t>* rollo(47.00)</t>
  </si>
  <si>
    <t>Importe de la compra</t>
  </si>
  <si>
    <t>Costo</t>
  </si>
  <si>
    <t>Colocado</t>
  </si>
  <si>
    <t>Precio final</t>
  </si>
  <si>
    <t>Maquila Armado</t>
  </si>
  <si>
    <t>Utilidad</t>
  </si>
  <si>
    <t>TT Costo</t>
  </si>
  <si>
    <t>Unitario</t>
  </si>
  <si>
    <t>Comisiones</t>
  </si>
  <si>
    <t>TT Utilidad</t>
  </si>
  <si>
    <t>19 de octubre de 2016.</t>
  </si>
  <si>
    <t>Havana</t>
  </si>
  <si>
    <t>Tent Card Havana 7</t>
  </si>
  <si>
    <t>tamaño final 20 X 12 cm.</t>
  </si>
  <si>
    <t>papel couche 300 gr.</t>
  </si>
  <si>
    <t>impresas a 4 X 0 tintas  +</t>
  </si>
  <si>
    <t>laminado mate 1 cara</t>
  </si>
  <si>
    <t>terminado suajado</t>
  </si>
  <si>
    <t>Elabora:</t>
  </si>
  <si>
    <t>Medidas</t>
  </si>
  <si>
    <t>LAMINADOS Y UV</t>
  </si>
  <si>
    <t>Lista de precios procesos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</si>
</sst>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b/>
      <sz val="10"/>
      <color theme="1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sz val="9"/>
      <color theme="0"/>
      <name val="Century Gothic"/>
      <family val="2"/>
    </font>
    <font>
      <b/>
      <sz val="9"/>
      <color theme="0"/>
      <name val="Century Gothic"/>
      <family val="2"/>
    </font>
    <font>
      <b/>
      <sz val="9"/>
      <color rgb="FFFF0000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5" borderId="22" applyNumberFormat="0" applyAlignment="0" applyProtection="0"/>
    <xf numFmtId="0" fontId="17" fillId="6" borderId="23" applyNumberFormat="0" applyAlignment="0" applyProtection="0"/>
    <xf numFmtId="0" fontId="18" fillId="7" borderId="0" applyNumberFormat="0" applyBorder="0" applyAlignment="0" applyProtection="0"/>
    <xf numFmtId="0" fontId="19" fillId="0" borderId="24" applyNumberFormat="0" applyFill="0" applyAlignment="0" applyProtection="0"/>
    <xf numFmtId="0" fontId="20" fillId="0" borderId="25" applyNumberFormat="0" applyFill="0" applyAlignment="0" applyProtection="0"/>
    <xf numFmtId="0" fontId="21" fillId="0" borderId="26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0" fontId="23" fillId="8" borderId="27" applyNumberFormat="0" applyFont="0" applyAlignment="0" applyProtection="0"/>
  </cellStyleXfs>
  <cellXfs count="1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2" fontId="5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0" fontId="6" fillId="0" borderId="4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Border="1"/>
    <xf numFmtId="0" fontId="7" fillId="0" borderId="0" xfId="0" applyFont="1"/>
    <xf numFmtId="0" fontId="2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4" fillId="2" borderId="0" xfId="0" applyNumberFormat="1" applyFont="1" applyFill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6" fillId="0" borderId="10" xfId="0" applyNumberFormat="1" applyFont="1" applyBorder="1" applyAlignment="1">
      <alignment horizontal="center"/>
    </xf>
    <xf numFmtId="0" fontId="6" fillId="0" borderId="11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2" fontId="2" fillId="0" borderId="10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2" fillId="2" borderId="13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3" xfId="0" applyFont="1" applyFill="1" applyBorder="1" applyAlignment="1">
      <alignment horizontal="center"/>
    </xf>
    <xf numFmtId="2" fontId="8" fillId="0" borderId="0" xfId="0" applyNumberFormat="1" applyFont="1" applyAlignment="1"/>
    <xf numFmtId="2" fontId="2" fillId="0" borderId="14" xfId="0" applyNumberFormat="1" applyFont="1" applyBorder="1" applyAlignment="1">
      <alignment horizontal="center"/>
    </xf>
    <xf numFmtId="0" fontId="2" fillId="0" borderId="15" xfId="0" applyFont="1" applyBorder="1" applyAlignment="1">
      <alignment horizontal="left"/>
    </xf>
    <xf numFmtId="0" fontId="2" fillId="0" borderId="1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5" xfId="0" applyFont="1" applyBorder="1" applyAlignment="1">
      <alignment horizontal="lef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44" fontId="5" fillId="0" borderId="0" xfId="1" applyFont="1" applyAlignment="1">
      <alignment horizontal="center"/>
    </xf>
    <xf numFmtId="44" fontId="4" fillId="0" borderId="0" xfId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8" fillId="0" borderId="0" xfId="0" applyFont="1"/>
    <xf numFmtId="0" fontId="5" fillId="2" borderId="0" xfId="0" applyFont="1" applyFill="1" applyAlignment="1">
      <alignment horizontal="center"/>
    </xf>
    <xf numFmtId="0" fontId="2" fillId="0" borderId="14" xfId="0" applyFont="1" applyBorder="1"/>
    <xf numFmtId="0" fontId="4" fillId="0" borderId="15" xfId="0" applyFont="1" applyBorder="1" applyAlignment="1">
      <alignment horizontal="center"/>
    </xf>
    <xf numFmtId="0" fontId="2" fillId="0" borderId="17" xfId="0" applyFont="1" applyBorder="1"/>
    <xf numFmtId="0" fontId="4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0" fontId="5" fillId="0" borderId="15" xfId="0" applyFont="1" applyBorder="1"/>
    <xf numFmtId="0" fontId="4" fillId="0" borderId="15" xfId="0" applyFont="1" applyBorder="1"/>
    <xf numFmtId="2" fontId="4" fillId="0" borderId="15" xfId="0" applyNumberFormat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0" fontId="10" fillId="0" borderId="0" xfId="0" applyFont="1"/>
    <xf numFmtId="0" fontId="2" fillId="0" borderId="15" xfId="0" applyFont="1" applyBorder="1"/>
    <xf numFmtId="2" fontId="4" fillId="0" borderId="0" xfId="0" applyNumberFormat="1" applyFont="1" applyAlignment="1">
      <alignment horizontal="left"/>
    </xf>
    <xf numFmtId="2" fontId="5" fillId="0" borderId="15" xfId="0" applyNumberFormat="1" applyFont="1" applyBorder="1" applyAlignment="1">
      <alignment horizontal="center"/>
    </xf>
    <xf numFmtId="0" fontId="5" fillId="0" borderId="0" xfId="0" applyFont="1" applyBorder="1"/>
    <xf numFmtId="2" fontId="5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2" fillId="0" borderId="21" xfId="0" applyFont="1" applyBorder="1"/>
    <xf numFmtId="0" fontId="2" fillId="0" borderId="20" xfId="0" applyFont="1" applyBorder="1"/>
    <xf numFmtId="0" fontId="2" fillId="0" borderId="20" xfId="0" applyFont="1" applyBorder="1" applyAlignment="1">
      <alignment horizontal="left"/>
    </xf>
    <xf numFmtId="9" fontId="6" fillId="0" borderId="0" xfId="0" applyNumberFormat="1" applyFont="1"/>
    <xf numFmtId="9" fontId="2" fillId="0" borderId="0" xfId="0" applyNumberFormat="1" applyFont="1"/>
    <xf numFmtId="2" fontId="2" fillId="0" borderId="21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44" fontId="2" fillId="0" borderId="20" xfId="1" applyFont="1" applyBorder="1" applyAlignment="1">
      <alignment horizontal="left"/>
    </xf>
    <xf numFmtId="44" fontId="2" fillId="0" borderId="20" xfId="1" applyFont="1" applyBorder="1"/>
    <xf numFmtId="0" fontId="6" fillId="0" borderId="21" xfId="0" applyFont="1" applyBorder="1"/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left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44" fontId="2" fillId="0" borderId="20" xfId="0" applyNumberFormat="1" applyFont="1" applyBorder="1"/>
    <xf numFmtId="44" fontId="2" fillId="0" borderId="21" xfId="1" applyFont="1" applyBorder="1" applyAlignment="1">
      <alignment horizontal="right"/>
    </xf>
    <xf numFmtId="0" fontId="11" fillId="4" borderId="0" xfId="0" applyFont="1" applyFill="1"/>
    <xf numFmtId="2" fontId="12" fillId="4" borderId="0" xfId="0" applyNumberFormat="1" applyFont="1" applyFill="1" applyBorder="1" applyAlignment="1">
      <alignment horizontal="right"/>
    </xf>
    <xf numFmtId="44" fontId="12" fillId="4" borderId="0" xfId="1" applyFont="1" applyFill="1" applyAlignment="1">
      <alignment horizontal="center"/>
    </xf>
    <xf numFmtId="44" fontId="2" fillId="0" borderId="0" xfId="1" applyFont="1" applyAlignment="1">
      <alignment horizontal="center"/>
    </xf>
    <xf numFmtId="2" fontId="13" fillId="0" borderId="0" xfId="0" applyNumberFormat="1" applyFont="1" applyAlignment="1">
      <alignment horizontal="center"/>
    </xf>
    <xf numFmtId="0" fontId="14" fillId="0" borderId="0" xfId="0" applyFont="1"/>
    <xf numFmtId="0" fontId="13" fillId="0" borderId="0" xfId="0" applyFont="1" applyAlignment="1">
      <alignment horizontal="right"/>
    </xf>
    <xf numFmtId="0" fontId="6" fillId="0" borderId="7" xfId="0" applyFont="1" applyBorder="1"/>
    <xf numFmtId="0" fontId="7" fillId="0" borderId="0" xfId="0" applyFont="1" applyAlignment="1">
      <alignment horizontal="center"/>
    </xf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381000</xdr:colOff>
      <xdr:row>4</xdr:row>
      <xdr:rowOff>95250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241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4"/>
  <sheetViews>
    <sheetView tabSelected="1" topLeftCell="A48" zoomScale="80" zoomScaleNormal="80" workbookViewId="0">
      <selection activeCell="C73" sqref="C73"/>
    </sheetView>
  </sheetViews>
  <sheetFormatPr baseColWidth="10" defaultRowHeight="14.25" x14ac:dyDescent="0.3"/>
  <cols>
    <col min="1" max="1" width="13.140625" style="1" customWidth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3.140625" style="1" customWidth="1"/>
    <col min="9" max="10" width="8.140625" style="1" customWidth="1"/>
    <col min="11" max="11" width="9" style="1" customWidth="1"/>
    <col min="12" max="12" width="10.7109375" style="1" customWidth="1"/>
    <col min="13" max="13" width="9.28515625" style="1" customWidth="1"/>
    <col min="14" max="14" width="11.42578125" style="1"/>
    <col min="15" max="15" width="10.7109375" style="1" customWidth="1"/>
    <col min="16" max="16384" width="11.42578125" style="1"/>
  </cols>
  <sheetData>
    <row r="1" spans="1:21" ht="18.75" x14ac:dyDescent="0.3">
      <c r="F1" s="2"/>
      <c r="L1" s="3"/>
      <c r="M1" s="3"/>
      <c r="N1" s="3"/>
      <c r="O1" s="3"/>
      <c r="P1" s="3"/>
      <c r="Q1" s="3"/>
    </row>
    <row r="2" spans="1:21" ht="15.75" x14ac:dyDescent="0.3">
      <c r="K2"/>
      <c r="L2"/>
      <c r="M2"/>
      <c r="N2"/>
      <c r="O2"/>
      <c r="P2"/>
      <c r="Q2"/>
    </row>
    <row r="3" spans="1:21" ht="15.75" x14ac:dyDescent="0.3">
      <c r="K3"/>
      <c r="L3"/>
      <c r="M3"/>
      <c r="N3"/>
      <c r="O3"/>
      <c r="P3"/>
      <c r="Q3"/>
      <c r="R3"/>
      <c r="S3"/>
      <c r="T3" s="3"/>
      <c r="U3" s="3"/>
    </row>
    <row r="4" spans="1:21" ht="15.75" x14ac:dyDescent="0.3">
      <c r="K4"/>
      <c r="L4"/>
      <c r="M4"/>
      <c r="N4"/>
      <c r="O4"/>
      <c r="P4"/>
      <c r="Q4"/>
      <c r="R4"/>
      <c r="S4"/>
    </row>
    <row r="5" spans="1:21" ht="15.75" x14ac:dyDescent="0.3">
      <c r="A5" s="5"/>
      <c r="K5"/>
      <c r="L5"/>
      <c r="M5"/>
      <c r="N5"/>
      <c r="O5"/>
      <c r="P5"/>
      <c r="Q5"/>
      <c r="R5"/>
      <c r="S5"/>
    </row>
    <row r="6" spans="1:21" ht="19.5" thickBot="1" x14ac:dyDescent="0.35">
      <c r="A6" s="2" t="s">
        <v>0</v>
      </c>
      <c r="H6" s="107" t="s">
        <v>144</v>
      </c>
      <c r="I6" s="108" t="s">
        <v>1</v>
      </c>
      <c r="J6" s="25"/>
      <c r="K6"/>
      <c r="L6"/>
      <c r="M6"/>
      <c r="N6"/>
      <c r="O6"/>
      <c r="P6"/>
      <c r="Q6"/>
      <c r="R6"/>
      <c r="S6"/>
    </row>
    <row r="7" spans="1:21" ht="15.75" x14ac:dyDescent="0.3">
      <c r="A7" s="5" t="s">
        <v>3</v>
      </c>
      <c r="K7"/>
      <c r="L7"/>
      <c r="M7"/>
      <c r="N7"/>
      <c r="O7"/>
      <c r="P7"/>
      <c r="Q7"/>
      <c r="R7"/>
      <c r="S7"/>
    </row>
    <row r="8" spans="1:21" ht="15.75" x14ac:dyDescent="0.3">
      <c r="K8"/>
      <c r="L8"/>
      <c r="M8"/>
      <c r="N8"/>
      <c r="O8"/>
      <c r="P8"/>
      <c r="Q8"/>
      <c r="R8"/>
      <c r="S8"/>
    </row>
    <row r="9" spans="1:21" s="5" customFormat="1" ht="15.75" x14ac:dyDescent="0.3">
      <c r="A9" s="5" t="s">
        <v>2</v>
      </c>
      <c r="C9" s="5" t="s">
        <v>136</v>
      </c>
      <c r="K9"/>
      <c r="L9"/>
      <c r="M9"/>
      <c r="N9"/>
      <c r="O9"/>
      <c r="P9"/>
      <c r="Q9"/>
      <c r="R9"/>
      <c r="S9"/>
      <c r="T9" s="1"/>
      <c r="U9" s="1"/>
    </row>
    <row r="10" spans="1:21" ht="15.75" x14ac:dyDescent="0.3">
      <c r="K10"/>
      <c r="L10"/>
      <c r="M10"/>
      <c r="N10"/>
      <c r="O10"/>
      <c r="P10"/>
      <c r="Q10"/>
      <c r="R10"/>
      <c r="S10"/>
    </row>
    <row r="11" spans="1:21" ht="16.5" thickBot="1" x14ac:dyDescent="0.35">
      <c r="A11" s="5" t="s">
        <v>4</v>
      </c>
      <c r="C11" s="1" t="s">
        <v>5</v>
      </c>
      <c r="G11" s="5" t="s">
        <v>145</v>
      </c>
      <c r="K11"/>
      <c r="L11"/>
      <c r="M11"/>
      <c r="N11"/>
      <c r="O11"/>
      <c r="P11"/>
      <c r="Q11"/>
      <c r="R11"/>
      <c r="S11"/>
    </row>
    <row r="12" spans="1:21" ht="15.75" x14ac:dyDescent="0.3">
      <c r="A12" s="5"/>
      <c r="G12" s="6"/>
      <c r="H12" s="7"/>
      <c r="I12" s="8"/>
      <c r="K12"/>
      <c r="L12"/>
      <c r="M12"/>
      <c r="N12"/>
      <c r="O12"/>
      <c r="P12"/>
      <c r="Q12"/>
      <c r="R12"/>
      <c r="S12"/>
    </row>
    <row r="13" spans="1:21" ht="15.75" x14ac:dyDescent="0.3">
      <c r="A13" s="5" t="s">
        <v>6</v>
      </c>
      <c r="C13" s="1" t="s">
        <v>137</v>
      </c>
      <c r="G13" s="9"/>
      <c r="H13" s="10"/>
      <c r="I13" s="11"/>
      <c r="K13"/>
      <c r="L13"/>
      <c r="M13"/>
      <c r="N13"/>
      <c r="O13"/>
      <c r="P13"/>
      <c r="Q13"/>
      <c r="R13"/>
      <c r="S13"/>
    </row>
    <row r="14" spans="1:21" ht="15.75" x14ac:dyDescent="0.3">
      <c r="A14" s="5"/>
      <c r="G14" s="9"/>
      <c r="H14" s="10"/>
      <c r="I14" s="11"/>
      <c r="K14"/>
      <c r="L14"/>
      <c r="M14"/>
      <c r="N14"/>
      <c r="O14"/>
      <c r="P14"/>
      <c r="Q14"/>
      <c r="R14"/>
      <c r="S14"/>
    </row>
    <row r="15" spans="1:21" ht="15.75" x14ac:dyDescent="0.3">
      <c r="A15" s="5" t="s">
        <v>7</v>
      </c>
      <c r="C15" s="12" t="s">
        <v>138</v>
      </c>
      <c r="D15" s="13"/>
      <c r="E15" s="13"/>
      <c r="G15" s="14" t="s">
        <v>8</v>
      </c>
      <c r="H15" s="10"/>
      <c r="I15" s="11"/>
      <c r="K15"/>
      <c r="L15"/>
      <c r="M15"/>
      <c r="N15"/>
      <c r="O15"/>
      <c r="P15"/>
      <c r="Q15"/>
      <c r="R15"/>
      <c r="S15"/>
    </row>
    <row r="16" spans="1:21" ht="15.75" x14ac:dyDescent="0.3">
      <c r="C16" s="15" t="s">
        <v>139</v>
      </c>
      <c r="D16" s="13"/>
      <c r="E16" s="13" t="s">
        <v>9</v>
      </c>
      <c r="G16" s="16">
        <v>61</v>
      </c>
      <c r="H16" s="17" t="s">
        <v>10</v>
      </c>
      <c r="I16" s="18">
        <v>45</v>
      </c>
      <c r="K16"/>
      <c r="L16"/>
      <c r="M16"/>
      <c r="N16"/>
      <c r="O16"/>
      <c r="P16"/>
      <c r="Q16"/>
      <c r="R16"/>
      <c r="S16"/>
    </row>
    <row r="17" spans="1:19" ht="15.75" x14ac:dyDescent="0.3">
      <c r="C17" s="15" t="s">
        <v>140</v>
      </c>
      <c r="D17" s="13"/>
      <c r="E17" s="13"/>
      <c r="G17" s="14">
        <v>3</v>
      </c>
      <c r="H17" s="19" t="s">
        <v>11</v>
      </c>
      <c r="I17" s="11"/>
      <c r="K17"/>
      <c r="L17"/>
      <c r="M17"/>
      <c r="N17"/>
      <c r="O17"/>
      <c r="P17"/>
      <c r="Q17"/>
      <c r="R17"/>
      <c r="S17"/>
    </row>
    <row r="18" spans="1:19" ht="15.75" x14ac:dyDescent="0.3">
      <c r="C18" s="15" t="s">
        <v>141</v>
      </c>
      <c r="D18" s="13"/>
      <c r="E18" s="13"/>
      <c r="G18" s="9"/>
      <c r="H18" s="10"/>
      <c r="I18" s="11"/>
      <c r="K18"/>
      <c r="L18"/>
      <c r="M18"/>
      <c r="N18"/>
      <c r="O18"/>
      <c r="P18"/>
      <c r="Q18"/>
    </row>
    <row r="19" spans="1:19" ht="15.75" x14ac:dyDescent="0.3">
      <c r="C19" s="15" t="s">
        <v>142</v>
      </c>
      <c r="D19" s="13"/>
      <c r="E19" s="13"/>
      <c r="G19" s="16"/>
      <c r="H19" s="10"/>
      <c r="I19" s="18"/>
      <c r="K19"/>
      <c r="L19"/>
      <c r="M19"/>
      <c r="N19"/>
      <c r="O19"/>
      <c r="P19"/>
      <c r="Q19"/>
    </row>
    <row r="20" spans="1:19" ht="15.75" x14ac:dyDescent="0.3">
      <c r="C20" s="23" t="s">
        <v>143</v>
      </c>
      <c r="D20" s="13"/>
      <c r="E20" s="13"/>
      <c r="G20" s="16">
        <v>52</v>
      </c>
      <c r="H20" s="17" t="s">
        <v>10</v>
      </c>
      <c r="I20" s="18">
        <v>12</v>
      </c>
      <c r="K20"/>
      <c r="L20"/>
      <c r="M20"/>
      <c r="N20"/>
      <c r="O20"/>
      <c r="P20"/>
      <c r="Q20"/>
    </row>
    <row r="21" spans="1:19" ht="15.75" x14ac:dyDescent="0.3">
      <c r="C21" s="23"/>
      <c r="D21" s="13"/>
      <c r="E21" s="13"/>
      <c r="G21" s="14">
        <v>1</v>
      </c>
      <c r="H21" s="19" t="s">
        <v>11</v>
      </c>
      <c r="I21" s="11"/>
      <c r="K21"/>
      <c r="L21"/>
      <c r="M21"/>
      <c r="N21"/>
      <c r="O21"/>
      <c r="P21"/>
      <c r="Q21"/>
    </row>
    <row r="22" spans="1:19" ht="16.5" thickBot="1" x14ac:dyDescent="0.35">
      <c r="C22" s="13"/>
      <c r="D22" s="13"/>
      <c r="E22" s="13"/>
      <c r="G22" s="24"/>
      <c r="H22" s="25"/>
      <c r="I22" s="26"/>
      <c r="K22"/>
      <c r="L22"/>
      <c r="M22"/>
      <c r="N22"/>
      <c r="O22"/>
      <c r="P22"/>
      <c r="Q22"/>
    </row>
    <row r="23" spans="1:19" ht="15.75" x14ac:dyDescent="0.3">
      <c r="A23" s="4" t="s">
        <v>13</v>
      </c>
      <c r="C23" s="27" t="s">
        <v>14</v>
      </c>
      <c r="D23" s="5" t="s">
        <v>15</v>
      </c>
      <c r="E23" s="28" t="s">
        <v>16</v>
      </c>
      <c r="F23" s="1" t="s">
        <v>17</v>
      </c>
      <c r="K23"/>
      <c r="L23"/>
      <c r="M23"/>
      <c r="N23"/>
      <c r="O23"/>
      <c r="P23"/>
      <c r="Q23"/>
    </row>
    <row r="25" spans="1:19" ht="15" thickBot="1" x14ac:dyDescent="0.35">
      <c r="A25" s="4" t="s">
        <v>18</v>
      </c>
      <c r="C25" s="29">
        <v>61</v>
      </c>
      <c r="D25" s="28" t="s">
        <v>19</v>
      </c>
      <c r="E25" s="30">
        <v>90</v>
      </c>
      <c r="F25" s="31">
        <f>+C25</f>
        <v>61</v>
      </c>
      <c r="G25" s="32" t="s">
        <v>19</v>
      </c>
      <c r="H25" s="32">
        <f>+E25</f>
        <v>90</v>
      </c>
      <c r="L25" s="109" t="s">
        <v>147</v>
      </c>
      <c r="M25" s="109"/>
      <c r="N25" s="109"/>
      <c r="O25" s="109"/>
      <c r="P25" s="109"/>
      <c r="Q25" s="10"/>
      <c r="R25" s="10"/>
      <c r="S25" s="10"/>
    </row>
    <row r="26" spans="1:19" ht="15" thickBot="1" x14ac:dyDescent="0.35">
      <c r="A26" s="4" t="s">
        <v>20</v>
      </c>
      <c r="B26" s="3"/>
      <c r="C26" s="33">
        <f>+G16</f>
        <v>61</v>
      </c>
      <c r="D26" s="34" t="s">
        <v>19</v>
      </c>
      <c r="E26" s="33">
        <f>+I16</f>
        <v>45</v>
      </c>
      <c r="F26" s="35">
        <f>+E26</f>
        <v>45</v>
      </c>
      <c r="G26" s="35" t="s">
        <v>19</v>
      </c>
      <c r="H26" s="35">
        <f>+C26</f>
        <v>61</v>
      </c>
      <c r="I26" s="36"/>
      <c r="J26" s="36"/>
      <c r="K26" s="20"/>
      <c r="N26" s="37" t="s">
        <v>21</v>
      </c>
      <c r="O26" s="38" t="s">
        <v>22</v>
      </c>
      <c r="P26" s="39"/>
      <c r="Q26" s="9"/>
      <c r="R26" s="10"/>
      <c r="S26" s="10"/>
    </row>
    <row r="27" spans="1:19" ht="15" thickBot="1" x14ac:dyDescent="0.35">
      <c r="A27" s="3" t="s">
        <v>23</v>
      </c>
      <c r="B27" s="40"/>
      <c r="C27" s="41">
        <f>+C25/C26</f>
        <v>1</v>
      </c>
      <c r="D27" s="42"/>
      <c r="E27" s="41">
        <f>+E25/E26</f>
        <v>2</v>
      </c>
      <c r="F27" s="41">
        <f>+F25/F26</f>
        <v>1.3555555555555556</v>
      </c>
      <c r="G27" s="42"/>
      <c r="H27" s="41">
        <f>+H25/H26</f>
        <v>1.4754098360655739</v>
      </c>
      <c r="I27" s="36"/>
      <c r="J27" s="36"/>
      <c r="L27" s="1" t="s">
        <v>24</v>
      </c>
      <c r="M27" s="1" t="s">
        <v>25</v>
      </c>
      <c r="N27" s="43"/>
      <c r="O27" s="44"/>
      <c r="P27" s="39"/>
      <c r="Q27" s="16"/>
      <c r="R27" s="10"/>
      <c r="S27" s="10"/>
    </row>
    <row r="28" spans="1:19" ht="15" thickBot="1" x14ac:dyDescent="0.35">
      <c r="A28" s="3" t="s">
        <v>26</v>
      </c>
      <c r="B28" s="45"/>
      <c r="C28" s="46"/>
      <c r="D28" s="47">
        <v>2</v>
      </c>
      <c r="E28" s="48"/>
      <c r="F28" s="49"/>
      <c r="G28" s="50">
        <v>1</v>
      </c>
      <c r="H28" s="51" t="s">
        <v>27</v>
      </c>
      <c r="L28" s="1" t="s">
        <v>28</v>
      </c>
      <c r="N28" s="52">
        <v>135</v>
      </c>
      <c r="O28" s="53" t="s">
        <v>29</v>
      </c>
      <c r="P28" s="54"/>
      <c r="Q28" s="16"/>
      <c r="R28" s="10"/>
      <c r="S28" s="10"/>
    </row>
    <row r="29" spans="1:19" x14ac:dyDescent="0.3">
      <c r="A29" s="3"/>
      <c r="B29" s="55"/>
      <c r="C29" s="36"/>
      <c r="G29" s="21"/>
      <c r="H29" s="36"/>
      <c r="L29" s="1" t="s">
        <v>30</v>
      </c>
      <c r="N29" s="52">
        <v>135</v>
      </c>
      <c r="O29" s="56" t="s">
        <v>29</v>
      </c>
      <c r="P29" s="54"/>
      <c r="Q29" s="16"/>
      <c r="R29" s="10"/>
      <c r="S29" s="10"/>
    </row>
    <row r="30" spans="1:19" x14ac:dyDescent="0.3">
      <c r="A30" s="31" t="s">
        <v>31</v>
      </c>
      <c r="B30" s="31" t="s">
        <v>32</v>
      </c>
      <c r="D30" s="21" t="s">
        <v>33</v>
      </c>
      <c r="E30" s="57">
        <v>7.1239999999999997</v>
      </c>
      <c r="G30" s="1" t="s">
        <v>34</v>
      </c>
      <c r="H30" s="58">
        <v>0.5</v>
      </c>
      <c r="L30" s="1" t="s">
        <v>35</v>
      </c>
      <c r="N30" s="52">
        <v>200</v>
      </c>
      <c r="O30" s="56" t="s">
        <v>36</v>
      </c>
      <c r="P30" s="54"/>
      <c r="Q30" s="16"/>
      <c r="R30" s="10"/>
      <c r="S30" s="10"/>
    </row>
    <row r="31" spans="1:19" x14ac:dyDescent="0.3">
      <c r="A31" s="3"/>
      <c r="B31" s="3"/>
      <c r="C31" s="3"/>
      <c r="D31" s="59" t="s">
        <v>37</v>
      </c>
      <c r="E31" s="57">
        <f>+H30*E30</f>
        <v>3.5619999999999998</v>
      </c>
      <c r="H31" s="58"/>
      <c r="I31" s="36"/>
      <c r="J31" s="36"/>
      <c r="L31" s="1" t="s">
        <v>38</v>
      </c>
      <c r="M31" s="1" t="s">
        <v>25</v>
      </c>
      <c r="N31" s="52"/>
      <c r="O31" s="56"/>
      <c r="P31" s="54"/>
      <c r="Q31" s="16"/>
      <c r="R31" s="10"/>
      <c r="S31" s="10"/>
    </row>
    <row r="32" spans="1:19" x14ac:dyDescent="0.3">
      <c r="D32" s="59" t="s">
        <v>39</v>
      </c>
      <c r="E32" s="60">
        <f>+E30-E31</f>
        <v>3.5619999999999998</v>
      </c>
      <c r="I32" s="36"/>
      <c r="J32" s="36"/>
      <c r="L32" s="1" t="s">
        <v>40</v>
      </c>
      <c r="N32" s="52">
        <v>300</v>
      </c>
      <c r="O32" s="56" t="s">
        <v>36</v>
      </c>
      <c r="P32" s="54"/>
      <c r="Q32" s="16"/>
      <c r="R32" s="10"/>
      <c r="S32" s="10"/>
    </row>
    <row r="33" spans="1:19" x14ac:dyDescent="0.3">
      <c r="E33" s="55" t="s">
        <v>41</v>
      </c>
      <c r="F33" s="55" t="s">
        <v>42</v>
      </c>
      <c r="G33" s="55" t="s">
        <v>42</v>
      </c>
      <c r="H33" s="55" t="s">
        <v>42</v>
      </c>
      <c r="I33" s="36"/>
      <c r="J33" s="36"/>
      <c r="L33" s="1" t="s">
        <v>43</v>
      </c>
      <c r="M33" s="1" t="s">
        <v>25</v>
      </c>
      <c r="N33" s="52"/>
      <c r="O33" s="56"/>
      <c r="P33" s="54"/>
      <c r="Q33" s="16"/>
      <c r="R33" s="10"/>
      <c r="S33" s="10"/>
    </row>
    <row r="34" spans="1:19" x14ac:dyDescent="0.3">
      <c r="D34" s="21" t="s">
        <v>44</v>
      </c>
      <c r="E34" s="61">
        <f>+E32</f>
        <v>3.5619999999999998</v>
      </c>
      <c r="F34" s="61">
        <v>0</v>
      </c>
      <c r="G34" s="61">
        <v>0</v>
      </c>
      <c r="H34" s="61">
        <v>0</v>
      </c>
      <c r="L34" s="1" t="s">
        <v>45</v>
      </c>
      <c r="M34" s="1" t="s">
        <v>25</v>
      </c>
      <c r="N34" s="52"/>
      <c r="O34" s="56"/>
      <c r="P34" s="54"/>
      <c r="Q34" s="16"/>
      <c r="R34" s="10"/>
      <c r="S34" s="10"/>
    </row>
    <row r="35" spans="1:19" x14ac:dyDescent="0.3">
      <c r="D35" s="21" t="s">
        <v>46</v>
      </c>
      <c r="E35" s="61">
        <f>+E34*1.15</f>
        <v>4.0962999999999994</v>
      </c>
      <c r="F35" s="61">
        <v>0</v>
      </c>
      <c r="G35" s="61">
        <v>0</v>
      </c>
      <c r="H35" s="61">
        <v>0</v>
      </c>
      <c r="L35" s="1" t="s">
        <v>47</v>
      </c>
      <c r="M35" s="1" t="s">
        <v>25</v>
      </c>
      <c r="N35" s="52"/>
      <c r="O35" s="56"/>
      <c r="P35" s="54"/>
      <c r="Q35" s="16"/>
      <c r="R35" s="10"/>
      <c r="S35" s="10"/>
    </row>
    <row r="36" spans="1:19" ht="15" thickBot="1" x14ac:dyDescent="0.35">
      <c r="A36" s="3"/>
      <c r="G36" s="21"/>
      <c r="L36" s="1" t="s">
        <v>48</v>
      </c>
      <c r="M36" s="1" t="s">
        <v>25</v>
      </c>
      <c r="N36" s="52"/>
      <c r="O36" s="56"/>
      <c r="P36" s="54"/>
      <c r="Q36" s="16"/>
      <c r="R36" s="10"/>
      <c r="S36" s="10"/>
    </row>
    <row r="37" spans="1:19" x14ac:dyDescent="0.3">
      <c r="A37" s="3"/>
      <c r="B37" s="55"/>
      <c r="C37" s="36"/>
      <c r="E37" s="6" t="s">
        <v>49</v>
      </c>
      <c r="F37" s="7" t="s">
        <v>50</v>
      </c>
      <c r="G37" s="7"/>
      <c r="H37" s="8"/>
      <c r="L37" s="1" t="s">
        <v>51</v>
      </c>
      <c r="M37" s="1" t="s">
        <v>25</v>
      </c>
      <c r="N37" s="52"/>
      <c r="O37" s="56"/>
      <c r="P37" s="54"/>
      <c r="Q37" s="16"/>
      <c r="R37" s="10"/>
      <c r="S37" s="10"/>
    </row>
    <row r="38" spans="1:19" ht="15" thickBot="1" x14ac:dyDescent="0.35">
      <c r="A38" s="4" t="s">
        <v>52</v>
      </c>
      <c r="C38" s="62">
        <v>2</v>
      </c>
      <c r="D38" s="63" t="s">
        <v>53</v>
      </c>
      <c r="E38" s="24"/>
      <c r="F38" s="25" t="s">
        <v>54</v>
      </c>
      <c r="G38" s="25"/>
      <c r="H38" s="26"/>
      <c r="L38" s="1" t="s">
        <v>55</v>
      </c>
      <c r="M38" s="1" t="s">
        <v>25</v>
      </c>
      <c r="N38" s="52"/>
      <c r="O38" s="56"/>
      <c r="P38" s="54"/>
      <c r="Q38" s="16"/>
      <c r="R38" s="10"/>
      <c r="S38" s="10"/>
    </row>
    <row r="39" spans="1:19" x14ac:dyDescent="0.3">
      <c r="A39" s="4"/>
      <c r="C39" s="55"/>
      <c r="D39" s="1" t="s">
        <v>56</v>
      </c>
      <c r="E39" s="3"/>
      <c r="F39" s="3"/>
      <c r="L39" s="1" t="s">
        <v>57</v>
      </c>
      <c r="M39" s="1" t="s">
        <v>25</v>
      </c>
      <c r="N39" s="52"/>
      <c r="O39" s="56"/>
      <c r="P39" s="54"/>
      <c r="Q39" s="16"/>
      <c r="R39" s="10"/>
      <c r="S39" s="10"/>
    </row>
    <row r="40" spans="1:19" x14ac:dyDescent="0.3">
      <c r="A40" s="4" t="s">
        <v>58</v>
      </c>
      <c r="B40" s="5"/>
      <c r="C40" s="64">
        <f>+B48/G17</f>
        <v>666.66666666666663</v>
      </c>
      <c r="D40" s="30">
        <v>400</v>
      </c>
      <c r="F40" s="59" t="s">
        <v>59</v>
      </c>
      <c r="G40" s="29">
        <v>1</v>
      </c>
      <c r="H40" s="3"/>
      <c r="L40" s="1" t="s">
        <v>60</v>
      </c>
      <c r="N40" s="52">
        <v>120</v>
      </c>
      <c r="O40" s="56" t="s">
        <v>29</v>
      </c>
      <c r="P40" s="54"/>
      <c r="Q40" s="16"/>
      <c r="R40" s="10"/>
      <c r="S40" s="10"/>
    </row>
    <row r="41" spans="1:19" x14ac:dyDescent="0.3">
      <c r="A41" s="4" t="s">
        <v>61</v>
      </c>
      <c r="C41" s="45">
        <f>+C40+D40</f>
        <v>1066.6666666666665</v>
      </c>
      <c r="F41" s="59" t="s">
        <v>62</v>
      </c>
      <c r="G41" s="29">
        <v>2</v>
      </c>
      <c r="H41" s="3"/>
      <c r="L41" s="1" t="s">
        <v>63</v>
      </c>
      <c r="N41" s="65"/>
      <c r="O41" s="66"/>
      <c r="P41" s="54"/>
      <c r="Q41" s="16"/>
      <c r="R41" s="10"/>
      <c r="S41" s="10"/>
    </row>
    <row r="42" spans="1:19" ht="15" thickBot="1" x14ac:dyDescent="0.35">
      <c r="A42" s="4" t="s">
        <v>64</v>
      </c>
      <c r="C42" s="45">
        <f>+C41/C38</f>
        <v>533.33333333333326</v>
      </c>
      <c r="F42" s="59" t="s">
        <v>65</v>
      </c>
      <c r="G42" s="29"/>
      <c r="H42" s="3"/>
      <c r="L42" s="1" t="s">
        <v>66</v>
      </c>
      <c r="N42" s="67"/>
      <c r="O42" s="68"/>
      <c r="P42" s="69"/>
      <c r="Q42" s="16"/>
      <c r="R42" s="10"/>
      <c r="S42" s="10"/>
    </row>
    <row r="43" spans="1:19" x14ac:dyDescent="0.3">
      <c r="A43" s="4" t="s">
        <v>67</v>
      </c>
      <c r="C43" s="55">
        <f>+(C42*C38)*G17</f>
        <v>3199.9999999999995</v>
      </c>
      <c r="F43" s="21" t="s">
        <v>68</v>
      </c>
      <c r="G43" s="29">
        <f>+C40/1000</f>
        <v>0.66666666666666663</v>
      </c>
      <c r="H43" s="3"/>
      <c r="N43" s="10"/>
      <c r="O43" s="70"/>
      <c r="P43" s="17"/>
      <c r="Q43" s="17"/>
      <c r="R43" s="10"/>
      <c r="S43" s="10"/>
    </row>
    <row r="44" spans="1:19" x14ac:dyDescent="0.3">
      <c r="A44" s="4"/>
      <c r="C44" s="71"/>
      <c r="F44" s="59" t="s">
        <v>69</v>
      </c>
      <c r="G44" s="62">
        <f>+C41</f>
        <v>1066.6666666666665</v>
      </c>
      <c r="H44" s="3"/>
      <c r="N44" s="10"/>
      <c r="O44" s="70"/>
      <c r="P44" s="17"/>
      <c r="Q44" s="17"/>
      <c r="R44" s="10"/>
      <c r="S44" s="10"/>
    </row>
    <row r="45" spans="1:19" x14ac:dyDescent="0.3">
      <c r="A45" s="4"/>
      <c r="C45" s="55"/>
      <c r="E45" s="59"/>
      <c r="F45" s="59"/>
      <c r="G45" s="36"/>
      <c r="I45" s="3"/>
      <c r="J45" s="3"/>
      <c r="N45" s="10"/>
      <c r="O45" s="70"/>
      <c r="P45" s="17"/>
      <c r="Q45" s="17"/>
      <c r="R45" s="10"/>
      <c r="S45" s="10"/>
    </row>
    <row r="46" spans="1:19" x14ac:dyDescent="0.3">
      <c r="A46" s="4" t="s">
        <v>70</v>
      </c>
      <c r="C46" s="31">
        <f>+C42*C38</f>
        <v>1066.6666666666665</v>
      </c>
      <c r="F46" s="59"/>
      <c r="G46" s="36"/>
      <c r="H46" s="3"/>
      <c r="N46" s="10"/>
      <c r="O46" s="70"/>
      <c r="P46" s="17"/>
      <c r="Q46" s="17"/>
      <c r="R46" s="10"/>
      <c r="S46" s="10"/>
    </row>
    <row r="47" spans="1:19" ht="15" thickBot="1" x14ac:dyDescent="0.35">
      <c r="A47" s="3"/>
      <c r="B47" s="3"/>
      <c r="C47" s="3"/>
      <c r="D47" s="3"/>
      <c r="E47" s="3"/>
      <c r="H47" s="3"/>
      <c r="K47" s="5" t="s">
        <v>146</v>
      </c>
    </row>
    <row r="48" spans="1:19" x14ac:dyDescent="0.3">
      <c r="A48" s="4" t="s">
        <v>71</v>
      </c>
      <c r="B48" s="55">
        <v>2000</v>
      </c>
      <c r="C48" s="55"/>
      <c r="D48" s="31" t="s">
        <v>72</v>
      </c>
      <c r="E48" s="31" t="s">
        <v>73</v>
      </c>
      <c r="F48" s="31" t="s">
        <v>74</v>
      </c>
      <c r="G48" s="31" t="s">
        <v>75</v>
      </c>
      <c r="H48" s="31" t="s">
        <v>76</v>
      </c>
      <c r="K48" s="6"/>
      <c r="L48" s="7" t="s">
        <v>77</v>
      </c>
      <c r="M48" s="7"/>
      <c r="N48" s="7"/>
      <c r="O48" s="7"/>
      <c r="P48" s="7"/>
      <c r="Q48" s="7"/>
      <c r="R48" s="8"/>
    </row>
    <row r="49" spans="1:21" x14ac:dyDescent="0.3">
      <c r="A49" s="72" t="s">
        <v>78</v>
      </c>
      <c r="B49" s="73"/>
      <c r="C49" s="3"/>
      <c r="D49" s="55">
        <v>4</v>
      </c>
      <c r="E49" s="55">
        <v>1</v>
      </c>
      <c r="F49" s="55" t="s">
        <v>79</v>
      </c>
      <c r="G49" s="36">
        <v>295</v>
      </c>
      <c r="H49" s="36">
        <f>+(D49*E49)*G49</f>
        <v>1180</v>
      </c>
      <c r="K49" s="16">
        <f>+G16</f>
        <v>61</v>
      </c>
      <c r="L49" s="17" t="str">
        <f>+H16</f>
        <v>X</v>
      </c>
      <c r="M49" s="17">
        <f>+I16</f>
        <v>45</v>
      </c>
      <c r="N49" s="10" t="s">
        <v>80</v>
      </c>
      <c r="O49" s="17" t="s">
        <v>81</v>
      </c>
      <c r="P49" s="10" t="s">
        <v>82</v>
      </c>
      <c r="Q49" s="10" t="s">
        <v>83</v>
      </c>
      <c r="R49" s="11"/>
    </row>
    <row r="50" spans="1:21" x14ac:dyDescent="0.3">
      <c r="A50" s="73" t="s">
        <v>84</v>
      </c>
      <c r="B50" s="74">
        <f>+E34*C42</f>
        <v>1899.7333333333329</v>
      </c>
      <c r="C50" s="3"/>
      <c r="D50" s="55">
        <v>4</v>
      </c>
      <c r="E50" s="55">
        <v>1</v>
      </c>
      <c r="F50" s="55" t="s">
        <v>85</v>
      </c>
      <c r="G50" s="36">
        <v>160</v>
      </c>
      <c r="H50" s="36">
        <f t="shared" ref="H50:H58" si="0">+(D50*E50)*G50</f>
        <v>640</v>
      </c>
      <c r="K50" s="9"/>
      <c r="L50" s="17">
        <f>0.61*0.45*C41</f>
        <v>292.79999999999995</v>
      </c>
      <c r="M50" s="75">
        <v>3.9</v>
      </c>
      <c r="N50" s="75">
        <f>+L50*M50</f>
        <v>1141.9199999999998</v>
      </c>
      <c r="O50" s="75">
        <v>0</v>
      </c>
      <c r="P50" s="75">
        <f>+N50+O50</f>
        <v>1141.9199999999998</v>
      </c>
      <c r="Q50" s="19" t="s">
        <v>86</v>
      </c>
      <c r="R50" s="11"/>
    </row>
    <row r="51" spans="1:21" x14ac:dyDescent="0.3">
      <c r="A51" s="73" t="s">
        <v>12</v>
      </c>
      <c r="B51" s="74">
        <f>+H61</f>
        <v>3556.92</v>
      </c>
      <c r="C51" s="3"/>
      <c r="D51" s="55">
        <v>0</v>
      </c>
      <c r="E51" s="55">
        <v>0</v>
      </c>
      <c r="F51" s="55" t="s">
        <v>87</v>
      </c>
      <c r="G51" s="36">
        <v>160</v>
      </c>
      <c r="H51" s="36">
        <f>+(D51*E51)*G51</f>
        <v>0</v>
      </c>
      <c r="K51" s="9"/>
      <c r="L51" s="10"/>
      <c r="M51" s="75"/>
      <c r="N51" s="75"/>
      <c r="O51" s="75"/>
      <c r="P51" s="75"/>
      <c r="Q51" s="10"/>
      <c r="R51" s="11"/>
    </row>
    <row r="52" spans="1:21" x14ac:dyDescent="0.3">
      <c r="A52" s="73"/>
      <c r="B52" s="74"/>
      <c r="C52" s="3"/>
      <c r="D52" s="55">
        <v>0</v>
      </c>
      <c r="E52" s="55">
        <v>0</v>
      </c>
      <c r="F52" s="55" t="s">
        <v>88</v>
      </c>
      <c r="G52" s="36">
        <v>200</v>
      </c>
      <c r="H52" s="36">
        <f>+(D52*E52)*G52</f>
        <v>0</v>
      </c>
      <c r="J52" s="36"/>
      <c r="K52" s="16">
        <f>+K49</f>
        <v>61</v>
      </c>
      <c r="L52" s="17" t="str">
        <f>+L49</f>
        <v>X</v>
      </c>
      <c r="M52" s="17">
        <f>+M49</f>
        <v>45</v>
      </c>
      <c r="N52" s="10" t="s">
        <v>80</v>
      </c>
      <c r="O52" s="17" t="s">
        <v>81</v>
      </c>
      <c r="P52" s="10" t="s">
        <v>82</v>
      </c>
      <c r="Q52" s="10" t="s">
        <v>89</v>
      </c>
      <c r="R52" s="11"/>
    </row>
    <row r="53" spans="1:21" ht="16.5" x14ac:dyDescent="0.3">
      <c r="A53" s="73" t="s">
        <v>24</v>
      </c>
      <c r="B53" s="74">
        <f>700+100</f>
        <v>800</v>
      </c>
      <c r="C53" s="3"/>
      <c r="D53" s="55">
        <v>0</v>
      </c>
      <c r="E53" s="55">
        <v>0</v>
      </c>
      <c r="F53" s="55" t="s">
        <v>90</v>
      </c>
      <c r="G53" s="36">
        <v>500</v>
      </c>
      <c r="H53" s="36">
        <f t="shared" si="0"/>
        <v>0</v>
      </c>
      <c r="I53" s="76"/>
      <c r="J53" s="76"/>
      <c r="K53" s="9"/>
      <c r="L53" s="17">
        <f>0.65*0.36*D41</f>
        <v>0</v>
      </c>
      <c r="M53" s="75">
        <v>2.5</v>
      </c>
      <c r="N53" s="75">
        <f>+L53*M53</f>
        <v>0</v>
      </c>
      <c r="O53" s="75">
        <v>360</v>
      </c>
      <c r="P53" s="75">
        <f>+N53+O53</f>
        <v>360</v>
      </c>
      <c r="Q53" s="19" t="s">
        <v>91</v>
      </c>
      <c r="R53" s="11"/>
    </row>
    <row r="54" spans="1:21" x14ac:dyDescent="0.3">
      <c r="A54" s="77" t="s">
        <v>92</v>
      </c>
      <c r="B54" s="74">
        <v>200</v>
      </c>
      <c r="C54" s="3"/>
      <c r="D54" s="55">
        <v>1</v>
      </c>
      <c r="E54" s="55">
        <v>1</v>
      </c>
      <c r="F54" s="55" t="s">
        <v>93</v>
      </c>
      <c r="G54" s="36">
        <v>190</v>
      </c>
      <c r="H54" s="36">
        <f t="shared" si="0"/>
        <v>190</v>
      </c>
      <c r="I54" s="36">
        <f>+(B73/100)*2</f>
        <v>202.47222666666664</v>
      </c>
      <c r="K54" s="9"/>
      <c r="L54" s="10"/>
      <c r="M54" s="75"/>
      <c r="N54" s="75"/>
      <c r="O54" s="75"/>
      <c r="P54" s="75"/>
      <c r="Q54" s="10"/>
      <c r="R54" s="11"/>
    </row>
    <row r="55" spans="1:21" ht="15" thickBot="1" x14ac:dyDescent="0.35">
      <c r="A55" s="77" t="s">
        <v>94</v>
      </c>
      <c r="B55" s="74">
        <v>200</v>
      </c>
      <c r="D55" s="55">
        <v>1</v>
      </c>
      <c r="E55" s="55">
        <v>1</v>
      </c>
      <c r="F55" s="55" t="s">
        <v>95</v>
      </c>
      <c r="G55" s="36">
        <v>135</v>
      </c>
      <c r="H55" s="36">
        <f t="shared" si="0"/>
        <v>135</v>
      </c>
      <c r="K55" s="24"/>
      <c r="L55" s="25"/>
      <c r="M55" s="25"/>
      <c r="N55" s="25"/>
      <c r="O55" s="25"/>
      <c r="P55" s="25"/>
      <c r="Q55" s="25"/>
      <c r="R55" s="26"/>
    </row>
    <row r="56" spans="1:21" x14ac:dyDescent="0.3">
      <c r="A56" s="77" t="s">
        <v>96</v>
      </c>
      <c r="B56" s="74">
        <v>180</v>
      </c>
      <c r="D56" s="55">
        <v>1</v>
      </c>
      <c r="E56" s="55">
        <v>2</v>
      </c>
      <c r="F56" s="55" t="s">
        <v>97</v>
      </c>
      <c r="G56" s="36">
        <v>135</v>
      </c>
      <c r="H56" s="36">
        <f t="shared" si="0"/>
        <v>270</v>
      </c>
    </row>
    <row r="57" spans="1:21" x14ac:dyDescent="0.3">
      <c r="A57" s="77"/>
      <c r="B57" s="77"/>
      <c r="D57" s="55">
        <v>0</v>
      </c>
      <c r="E57" s="55">
        <v>0</v>
      </c>
      <c r="F57" s="55" t="s">
        <v>98</v>
      </c>
      <c r="G57" s="36">
        <v>1</v>
      </c>
      <c r="H57" s="36">
        <f t="shared" si="0"/>
        <v>0</v>
      </c>
      <c r="K57" s="5" t="s">
        <v>99</v>
      </c>
    </row>
    <row r="58" spans="1:21" ht="15.75" x14ac:dyDescent="0.3">
      <c r="A58" s="72" t="s">
        <v>100</v>
      </c>
      <c r="B58" s="79">
        <f>SUM(B50:B57)</f>
        <v>6836.6533333333327</v>
      </c>
      <c r="C58" s="3"/>
      <c r="D58" s="55">
        <v>1</v>
      </c>
      <c r="E58" s="55">
        <v>1</v>
      </c>
      <c r="F58" s="3" t="s">
        <v>101</v>
      </c>
      <c r="G58" s="36">
        <f>+P50</f>
        <v>1141.9199999999998</v>
      </c>
      <c r="H58" s="36">
        <f t="shared" si="0"/>
        <v>1141.9199999999998</v>
      </c>
      <c r="M58" s="5"/>
      <c r="U58"/>
    </row>
    <row r="59" spans="1:21" ht="15.75" x14ac:dyDescent="0.3">
      <c r="A59" s="80"/>
      <c r="B59" s="81"/>
      <c r="C59" s="3"/>
      <c r="D59" s="55"/>
      <c r="E59" s="55"/>
      <c r="F59" s="3"/>
      <c r="G59" s="3"/>
      <c r="H59" s="36">
        <f>+G59*E59</f>
        <v>0</v>
      </c>
      <c r="L59" s="82" t="s">
        <v>102</v>
      </c>
      <c r="M59" s="83" t="s">
        <v>103</v>
      </c>
      <c r="N59" s="84"/>
      <c r="P59" s="82" t="s">
        <v>102</v>
      </c>
      <c r="Q59" s="83" t="s">
        <v>104</v>
      </c>
      <c r="R59" s="84"/>
      <c r="T59"/>
      <c r="U59"/>
    </row>
    <row r="60" spans="1:21" ht="15.75" x14ac:dyDescent="0.3">
      <c r="A60" s="80"/>
      <c r="B60" s="41">
        <f>+B58/B48</f>
        <v>3.4183266666666663</v>
      </c>
      <c r="C60" s="4" t="s">
        <v>105</v>
      </c>
      <c r="D60" s="3"/>
      <c r="E60" s="3"/>
      <c r="F60" s="3"/>
      <c r="G60" s="3"/>
      <c r="L60" s="21" t="s">
        <v>106</v>
      </c>
      <c r="M60" s="86" t="s">
        <v>107</v>
      </c>
      <c r="N60" s="85"/>
      <c r="P60" s="21" t="s">
        <v>106</v>
      </c>
      <c r="Q60" s="86" t="s">
        <v>108</v>
      </c>
      <c r="R60" s="85"/>
      <c r="T60"/>
      <c r="U60"/>
    </row>
    <row r="61" spans="1:21" ht="15.75" x14ac:dyDescent="0.3">
      <c r="A61" s="3"/>
      <c r="B61" s="3"/>
      <c r="D61" s="3"/>
      <c r="E61" s="3"/>
      <c r="F61" s="3"/>
      <c r="G61" s="82" t="s">
        <v>109</v>
      </c>
      <c r="H61" s="41">
        <f>SUM(H49:H60)</f>
        <v>3556.92</v>
      </c>
      <c r="L61" s="21" t="s">
        <v>15</v>
      </c>
      <c r="M61" s="87" t="s">
        <v>110</v>
      </c>
      <c r="N61" s="85"/>
      <c r="P61" s="21" t="s">
        <v>15</v>
      </c>
      <c r="Q61" s="86" t="s">
        <v>111</v>
      </c>
      <c r="R61" s="85"/>
      <c r="T61"/>
      <c r="U61"/>
    </row>
    <row r="62" spans="1:21" ht="15.75" x14ac:dyDescent="0.3">
      <c r="D62" s="3"/>
      <c r="E62" s="3"/>
      <c r="G62" s="1" t="s">
        <v>112</v>
      </c>
      <c r="H62" s="89">
        <v>1.5</v>
      </c>
      <c r="L62" s="21" t="s">
        <v>113</v>
      </c>
      <c r="M62" s="87">
        <v>65</v>
      </c>
      <c r="N62" s="85" t="s">
        <v>114</v>
      </c>
      <c r="P62" s="21" t="s">
        <v>113</v>
      </c>
      <c r="Q62" s="86" t="s">
        <v>115</v>
      </c>
      <c r="R62" s="85"/>
      <c r="T62"/>
      <c r="U62"/>
    </row>
    <row r="63" spans="1:21" ht="15.75" x14ac:dyDescent="0.3">
      <c r="A63" s="4" t="s">
        <v>116</v>
      </c>
      <c r="B63" s="3"/>
      <c r="C63" s="3"/>
      <c r="E63" s="41">
        <f>+B73/C40</f>
        <v>15.185416999999999</v>
      </c>
      <c r="G63" s="5" t="s">
        <v>117</v>
      </c>
      <c r="H63" s="88">
        <v>1.65</v>
      </c>
      <c r="L63" s="21" t="s">
        <v>118</v>
      </c>
      <c r="M63" s="87">
        <f>45*100</f>
        <v>4500</v>
      </c>
      <c r="N63" s="85"/>
      <c r="P63" s="21" t="s">
        <v>9</v>
      </c>
      <c r="Q63" s="86"/>
      <c r="R63" s="85"/>
      <c r="T63"/>
      <c r="U63"/>
    </row>
    <row r="64" spans="1:21" ht="15.75" x14ac:dyDescent="0.3">
      <c r="A64" s="3"/>
      <c r="B64" s="4" t="s">
        <v>119</v>
      </c>
      <c r="C64" s="31" t="s">
        <v>120</v>
      </c>
      <c r="D64" s="3"/>
      <c r="E64" s="3"/>
      <c r="F64" s="3"/>
      <c r="G64" s="1" t="s">
        <v>117</v>
      </c>
      <c r="H64" s="89">
        <v>2</v>
      </c>
      <c r="L64" s="21" t="s">
        <v>121</v>
      </c>
      <c r="M64" s="87">
        <v>3</v>
      </c>
      <c r="N64" s="90">
        <f>+((C48*M62)*1.1)/M63</f>
        <v>0</v>
      </c>
      <c r="P64" s="21" t="s">
        <v>121</v>
      </c>
      <c r="Q64" s="91">
        <f>+(C48*2)*1.1</f>
        <v>0</v>
      </c>
      <c r="R64" s="85"/>
      <c r="T64"/>
      <c r="U64"/>
    </row>
    <row r="65" spans="1:21" ht="15.75" x14ac:dyDescent="0.3">
      <c r="A65" s="72" t="s">
        <v>21</v>
      </c>
      <c r="B65" s="73"/>
      <c r="C65" s="3"/>
      <c r="D65" s="3">
        <f>+B73*C69</f>
        <v>0</v>
      </c>
      <c r="E65" s="3"/>
      <c r="F65" s="3"/>
      <c r="G65" s="5" t="s">
        <v>122</v>
      </c>
      <c r="H65" s="89">
        <v>2.5</v>
      </c>
      <c r="L65" s="21" t="s">
        <v>123</v>
      </c>
      <c r="M65" s="92"/>
      <c r="N65" s="85"/>
      <c r="P65" s="21" t="s">
        <v>123</v>
      </c>
      <c r="Q65" s="93" t="e">
        <f>+Q66/C48</f>
        <v>#DIV/0!</v>
      </c>
      <c r="R65" s="85"/>
      <c r="T65"/>
      <c r="U65"/>
    </row>
    <row r="66" spans="1:21" ht="15.75" x14ac:dyDescent="0.3">
      <c r="A66" s="73" t="s">
        <v>84</v>
      </c>
      <c r="B66" s="74">
        <f>+E35*C42</f>
        <v>2184.6933333333327</v>
      </c>
      <c r="C66" s="78"/>
      <c r="L66" s="21" t="s">
        <v>124</v>
      </c>
      <c r="M66" s="92">
        <v>65</v>
      </c>
      <c r="N66" s="94" t="s">
        <v>125</v>
      </c>
      <c r="P66" s="21" t="s">
        <v>124</v>
      </c>
      <c r="Q66" s="93">
        <v>314</v>
      </c>
      <c r="R66" s="94"/>
      <c r="T66"/>
      <c r="U66"/>
    </row>
    <row r="67" spans="1:21" ht="15.75" x14ac:dyDescent="0.3">
      <c r="A67" s="73" t="s">
        <v>12</v>
      </c>
      <c r="B67" s="74">
        <f>+H61*H63</f>
        <v>5868.9179999999997</v>
      </c>
      <c r="C67" s="78"/>
      <c r="L67" s="21" t="s">
        <v>126</v>
      </c>
      <c r="M67" s="92">
        <f>+M66*M64</f>
        <v>195</v>
      </c>
      <c r="N67" s="85"/>
      <c r="P67" s="21" t="s">
        <v>126</v>
      </c>
      <c r="Q67" s="93">
        <f>+Q66</f>
        <v>314</v>
      </c>
      <c r="R67" s="85"/>
      <c r="T67"/>
      <c r="U67"/>
    </row>
    <row r="68" spans="1:21" ht="15.75" x14ac:dyDescent="0.3">
      <c r="A68" s="73" t="str">
        <f>+A53</f>
        <v>Tabla de suaje</v>
      </c>
      <c r="B68" s="74">
        <f>+B53*H62</f>
        <v>1200</v>
      </c>
      <c r="C68" s="78"/>
      <c r="L68" s="21" t="s">
        <v>30</v>
      </c>
      <c r="M68" s="92">
        <v>0</v>
      </c>
      <c r="N68" s="85"/>
      <c r="P68" s="21"/>
      <c r="Q68" s="86"/>
      <c r="R68" s="85"/>
      <c r="T68"/>
      <c r="U68"/>
    </row>
    <row r="69" spans="1:21" ht="15.75" x14ac:dyDescent="0.3">
      <c r="A69" s="73" t="str">
        <f>+A54</f>
        <v>Prueba de Color</v>
      </c>
      <c r="B69" s="74">
        <f>+B54*H62</f>
        <v>300</v>
      </c>
      <c r="C69" s="78"/>
      <c r="F69" s="95" t="s">
        <v>127</v>
      </c>
      <c r="G69" s="41">
        <f>+B60</f>
        <v>3.4183266666666663</v>
      </c>
      <c r="H69" s="22">
        <f>+G69*B48</f>
        <v>6836.6533333333327</v>
      </c>
      <c r="L69" s="21" t="s">
        <v>128</v>
      </c>
      <c r="M69" s="92">
        <v>0</v>
      </c>
      <c r="N69" s="85"/>
      <c r="P69" s="21"/>
      <c r="Q69" s="86"/>
      <c r="R69" s="85"/>
      <c r="T69"/>
      <c r="U69"/>
    </row>
    <row r="70" spans="1:21" ht="15.75" x14ac:dyDescent="0.3">
      <c r="A70" s="73" t="str">
        <f>+A55</f>
        <v>Empaque</v>
      </c>
      <c r="B70" s="74">
        <f>+B55*H62</f>
        <v>300</v>
      </c>
      <c r="C70" s="78"/>
      <c r="F70" s="95" t="s">
        <v>129</v>
      </c>
      <c r="G70" s="41">
        <f>+C73</f>
        <v>5.0618056666666664</v>
      </c>
      <c r="H70" s="22">
        <f>+G70*B48</f>
        <v>10123.611333333332</v>
      </c>
      <c r="J70" s="22"/>
      <c r="L70" s="1" t="s">
        <v>130</v>
      </c>
      <c r="M70" s="92">
        <v>0</v>
      </c>
      <c r="N70" s="85"/>
      <c r="Q70" s="86"/>
      <c r="R70" s="85"/>
      <c r="T70"/>
      <c r="U70"/>
    </row>
    <row r="71" spans="1:21" ht="15.75" x14ac:dyDescent="0.3">
      <c r="A71" s="73" t="str">
        <f>+A56</f>
        <v>Mensajeria</v>
      </c>
      <c r="B71" s="74">
        <f>+B56*H62</f>
        <v>270</v>
      </c>
      <c r="C71" s="96"/>
      <c r="F71" s="97" t="s">
        <v>131</v>
      </c>
      <c r="G71" s="98">
        <f>+G70-G69</f>
        <v>1.6434790000000001</v>
      </c>
      <c r="H71" s="22">
        <f>+G71*B48</f>
        <v>3286.9580000000001</v>
      </c>
      <c r="J71" s="22"/>
      <c r="L71" s="21" t="s">
        <v>132</v>
      </c>
      <c r="M71" s="99">
        <f>+M70+M69</f>
        <v>0</v>
      </c>
      <c r="N71" s="100" t="e">
        <f>+M71/C48</f>
        <v>#DIV/0!</v>
      </c>
      <c r="O71" s="1" t="s">
        <v>133</v>
      </c>
      <c r="Q71" s="86"/>
      <c r="R71" s="85"/>
      <c r="T71"/>
      <c r="U71"/>
    </row>
    <row r="72" spans="1:21" ht="15.75" x14ac:dyDescent="0.3">
      <c r="A72" s="73"/>
      <c r="B72" s="74"/>
      <c r="C72" s="96"/>
      <c r="F72" s="101"/>
      <c r="G72" s="102" t="s">
        <v>134</v>
      </c>
      <c r="H72" s="103">
        <f>+(B73/100)*2.5</f>
        <v>253.0902833333333</v>
      </c>
      <c r="J72" s="104"/>
      <c r="L72" s="21" t="s">
        <v>135</v>
      </c>
      <c r="M72" s="99">
        <f>+M71*1.5</f>
        <v>0</v>
      </c>
      <c r="N72" s="100" t="e">
        <f>+M72/C48</f>
        <v>#DIV/0!</v>
      </c>
      <c r="O72" s="1" t="s">
        <v>133</v>
      </c>
      <c r="Q72" s="86"/>
      <c r="R72" s="85"/>
      <c r="T72"/>
      <c r="U72"/>
    </row>
    <row r="73" spans="1:21" ht="15.75" x14ac:dyDescent="0.3">
      <c r="A73" s="72" t="s">
        <v>100</v>
      </c>
      <c r="B73" s="79">
        <f>SUM(B65:B72)</f>
        <v>10123.611333333332</v>
      </c>
      <c r="C73" s="98">
        <f>+B73/B48</f>
        <v>5.0618056666666664</v>
      </c>
      <c r="D73" s="5"/>
      <c r="F73" s="22"/>
      <c r="U73"/>
    </row>
    <row r="74" spans="1:21" customFormat="1" ht="15" x14ac:dyDescent="0.25"/>
    <row r="75" spans="1:21" x14ac:dyDescent="0.3">
      <c r="B75" s="105"/>
      <c r="C75" s="41"/>
      <c r="D75" s="31"/>
      <c r="E75" s="31"/>
      <c r="F75" s="41"/>
    </row>
    <row r="79" spans="1:21" x14ac:dyDescent="0.3">
      <c r="J79" s="106"/>
    </row>
    <row r="85" spans="10:18" ht="16.5" x14ac:dyDescent="0.3">
      <c r="J85" s="76"/>
      <c r="K85" s="76"/>
      <c r="L85" s="76"/>
      <c r="M85" s="76"/>
      <c r="N85" s="76"/>
      <c r="O85" s="76"/>
      <c r="P85" s="76"/>
      <c r="Q85" s="76"/>
      <c r="R85" s="76"/>
    </row>
    <row r="86" spans="10:18" ht="16.5" x14ac:dyDescent="0.3">
      <c r="J86" s="76"/>
      <c r="K86" s="76"/>
      <c r="L86" s="76"/>
      <c r="M86" s="76"/>
      <c r="N86" s="76"/>
      <c r="O86" s="76"/>
      <c r="P86" s="76"/>
      <c r="Q86" s="76"/>
      <c r="R86" s="76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</sheetData>
  <mergeCells count="3">
    <mergeCell ref="M59:N59"/>
    <mergeCell ref="Q59:R59"/>
    <mergeCell ref="L25:P25"/>
  </mergeCells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couche 2000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dcterms:created xsi:type="dcterms:W3CDTF">2016-10-19T14:48:55Z</dcterms:created>
  <dcterms:modified xsi:type="dcterms:W3CDTF">2016-10-19T15:11:58Z</dcterms:modified>
</cp:coreProperties>
</file>