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intillo Reloj" sheetId="2" r:id="rId1"/>
    <sheet name="Cintillo Pulsera" sheetId="1" r:id="rId2"/>
  </sheets>
  <calcPr calcId="145621"/>
</workbook>
</file>

<file path=xl/calcChain.xml><?xml version="1.0" encoding="utf-8"?>
<calcChain xmlns="http://schemas.openxmlformats.org/spreadsheetml/2006/main">
  <c r="H20" i="1" l="1"/>
  <c r="H20" i="2"/>
  <c r="B68" i="2"/>
  <c r="A68" i="2"/>
  <c r="B67" i="2"/>
  <c r="A67" i="2"/>
  <c r="A66" i="2"/>
  <c r="B65" i="2"/>
  <c r="A65" i="2"/>
  <c r="B64" i="2"/>
  <c r="A64" i="2"/>
  <c r="H56" i="2"/>
  <c r="H55" i="2"/>
  <c r="H54" i="2"/>
  <c r="H53" i="2"/>
  <c r="H52" i="2"/>
  <c r="H51" i="2"/>
  <c r="C51" i="2"/>
  <c r="H50" i="2"/>
  <c r="H49" i="2"/>
  <c r="H48" i="2"/>
  <c r="H47" i="2"/>
  <c r="H58" i="2" s="1"/>
  <c r="C40" i="2"/>
  <c r="G41" i="2" s="1"/>
  <c r="F30" i="2"/>
  <c r="E30" i="2" s="1"/>
  <c r="H25" i="2"/>
  <c r="F25" i="2"/>
  <c r="H16" i="2"/>
  <c r="E26" i="2" s="1"/>
  <c r="F16" i="2"/>
  <c r="C26" i="2" s="1"/>
  <c r="F30" i="1"/>
  <c r="E30" i="1" s="1"/>
  <c r="C41" i="2" l="1"/>
  <c r="C42" i="2" s="1"/>
  <c r="C44" i="2" s="1"/>
  <c r="H26" i="2"/>
  <c r="H27" i="2" s="1"/>
  <c r="C27" i="2"/>
  <c r="E31" i="2"/>
  <c r="E32" i="2" s="1"/>
  <c r="E34" i="2" s="1"/>
  <c r="E27" i="2"/>
  <c r="F26" i="2"/>
  <c r="F27" i="2" s="1"/>
  <c r="B49" i="2"/>
  <c r="B63" i="2"/>
  <c r="G42" i="2"/>
  <c r="C51" i="1"/>
  <c r="B65" i="1" s="1"/>
  <c r="F16" i="1"/>
  <c r="C26" i="1" s="1"/>
  <c r="C27" i="1" s="1"/>
  <c r="H16" i="1"/>
  <c r="B68" i="1"/>
  <c r="A68" i="1"/>
  <c r="B67" i="1"/>
  <c r="A67" i="1"/>
  <c r="A66" i="1"/>
  <c r="A65" i="1"/>
  <c r="B64" i="1"/>
  <c r="A64" i="1"/>
  <c r="H56" i="1"/>
  <c r="H54" i="1"/>
  <c r="H53" i="1"/>
  <c r="H52" i="1"/>
  <c r="H51" i="1"/>
  <c r="H50" i="1"/>
  <c r="H49" i="1"/>
  <c r="H48" i="1"/>
  <c r="H47" i="1"/>
  <c r="C40" i="1"/>
  <c r="G41" i="1" s="1"/>
  <c r="E31" i="1"/>
  <c r="E32" i="1" s="1"/>
  <c r="E34" i="1" s="1"/>
  <c r="H25" i="1"/>
  <c r="F25" i="1"/>
  <c r="B48" i="2" l="1"/>
  <c r="B56" i="2" s="1"/>
  <c r="B57" i="2" s="1"/>
  <c r="G64" i="2" s="1"/>
  <c r="H64" i="2" s="1"/>
  <c r="E35" i="2"/>
  <c r="B62" i="2" s="1"/>
  <c r="B70" i="2" s="1"/>
  <c r="E26" i="1"/>
  <c r="F26" i="1" s="1"/>
  <c r="F27" i="1" s="1"/>
  <c r="E35" i="1"/>
  <c r="H26" i="1"/>
  <c r="H27" i="1" s="1"/>
  <c r="E27" i="1"/>
  <c r="C41" i="1"/>
  <c r="H55" i="1"/>
  <c r="H58" i="1" s="1"/>
  <c r="C70" i="2" l="1"/>
  <c r="G65" i="2" s="1"/>
  <c r="H68" i="2"/>
  <c r="I51" i="2"/>
  <c r="B63" i="1"/>
  <c r="B49" i="1"/>
  <c r="G42" i="1"/>
  <c r="C42" i="1"/>
  <c r="B62" i="1" s="1"/>
  <c r="G66" i="2" l="1"/>
  <c r="H65" i="2"/>
  <c r="H66" i="2" s="1"/>
  <c r="H67" i="2" s="1"/>
  <c r="B70" i="1"/>
  <c r="H68" i="1" s="1"/>
  <c r="C44" i="1"/>
  <c r="B48" i="1"/>
  <c r="B56" i="1" s="1"/>
  <c r="B57" i="1" s="1"/>
  <c r="G64" i="1" s="1"/>
  <c r="H64" i="1" s="1"/>
  <c r="C70" i="1" l="1"/>
  <c r="G65" i="1" s="1"/>
  <c r="I51" i="1"/>
  <c r="G66" i="1" l="1"/>
  <c r="H65" i="1"/>
  <c r="H66" i="1" s="1"/>
  <c r="H67" i="1" s="1"/>
</calcChain>
</file>

<file path=xl/sharedStrings.xml><?xml version="1.0" encoding="utf-8"?>
<sst xmlns="http://schemas.openxmlformats.org/spreadsheetml/2006/main" count="204" uniqueCount="94">
  <si>
    <t>Observaciones</t>
  </si>
  <si>
    <t>Presupuesto</t>
  </si>
  <si>
    <t>Elabora</t>
  </si>
  <si>
    <t>Lourdes Velasco</t>
  </si>
  <si>
    <t>Tamaño extendido</t>
  </si>
  <si>
    <t>Fecha</t>
  </si>
  <si>
    <t>Cliente</t>
  </si>
  <si>
    <t>Proyecto</t>
  </si>
  <si>
    <t>Descripción</t>
  </si>
  <si>
    <t>cartulina importación</t>
  </si>
  <si>
    <t>X</t>
  </si>
  <si>
    <t>por tamaño</t>
  </si>
  <si>
    <t>Papel:</t>
  </si>
  <si>
    <t xml:space="preserve">Color </t>
  </si>
  <si>
    <t>Medida pliego</t>
  </si>
  <si>
    <t xml:space="preserve">X </t>
  </si>
  <si>
    <t>Tamaño Extendido</t>
  </si>
  <si>
    <t xml:space="preserve">Salen por lado </t>
  </si>
  <si>
    <t xml:space="preserve">Tamaños por pliego </t>
  </si>
  <si>
    <t>* calculo manual</t>
  </si>
  <si>
    <t>Proveedor:</t>
  </si>
  <si>
    <t>Precio Lista</t>
  </si>
  <si>
    <t>Monto desc.</t>
  </si>
  <si>
    <t xml:space="preserve">Monto descuento </t>
  </si>
  <si>
    <t>Costo  a Historias en Papel</t>
  </si>
  <si>
    <t>Original</t>
  </si>
  <si>
    <t>Copia</t>
  </si>
  <si>
    <t>costo de compra</t>
  </si>
  <si>
    <t>precio de venta</t>
  </si>
  <si>
    <t>Nota p/offset</t>
  </si>
  <si>
    <t xml:space="preserve">500 piezas siempre de sobrante para correr, </t>
  </si>
  <si>
    <t>Tamaños por pliego</t>
  </si>
  <si>
    <t>* manual</t>
  </si>
  <si>
    <t xml:space="preserve">aun cuando sean menos de 100 tiros. </t>
  </si>
  <si>
    <t>Para correr</t>
  </si>
  <si>
    <t xml:space="preserve">Tamaños requeridos </t>
  </si>
  <si>
    <t>Formato impresión</t>
  </si>
  <si>
    <t xml:space="preserve">Tamaños a correr </t>
  </si>
  <si>
    <t>Pliegos Requeridos</t>
  </si>
  <si>
    <t>Millares a imprimir</t>
  </si>
  <si>
    <t>Cant. Pzas.</t>
  </si>
  <si>
    <t>Tamaños en Total</t>
  </si>
  <si>
    <t>Total Piezas</t>
  </si>
  <si>
    <t>tintas</t>
  </si>
  <si>
    <t>millares a imp</t>
  </si>
  <si>
    <t>concepto</t>
  </si>
  <si>
    <t>$ Millar</t>
  </si>
  <si>
    <t>total</t>
  </si>
  <si>
    <t xml:space="preserve">Costos </t>
  </si>
  <si>
    <t>lamina y arreglo</t>
  </si>
  <si>
    <t>125 arreglo + 150 lamina</t>
  </si>
  <si>
    <t>Papel</t>
  </si>
  <si>
    <t>Impresión</t>
  </si>
  <si>
    <t>Grabado</t>
  </si>
  <si>
    <t>Tabla de suaje</t>
  </si>
  <si>
    <t>Hot stamping</t>
  </si>
  <si>
    <t>listón</t>
  </si>
  <si>
    <t>corte</t>
  </si>
  <si>
    <t>Caple Refuerzo</t>
  </si>
  <si>
    <t>arreglo suaje</t>
  </si>
  <si>
    <t>Empaque</t>
  </si>
  <si>
    <t>SUAJE</t>
  </si>
  <si>
    <t>Mensajeria</t>
  </si>
  <si>
    <t>armado + pegado</t>
  </si>
  <si>
    <t>pegue etiqueta</t>
  </si>
  <si>
    <t>Total</t>
  </si>
  <si>
    <t>UV brillante Reg</t>
  </si>
  <si>
    <t>costo unitario</t>
  </si>
  <si>
    <t xml:space="preserve">Costo proceso </t>
  </si>
  <si>
    <t xml:space="preserve">Porcentaje Despacho </t>
  </si>
  <si>
    <t>PRECIO DE VENTA FINAL</t>
  </si>
  <si>
    <t>Porcentaje Final</t>
  </si>
  <si>
    <t xml:space="preserve">Importe total </t>
  </si>
  <si>
    <t xml:space="preserve">Unitario </t>
  </si>
  <si>
    <t>Precio</t>
  </si>
  <si>
    <t>Urgencia</t>
  </si>
  <si>
    <t>Costo</t>
  </si>
  <si>
    <t>Precio final</t>
  </si>
  <si>
    <t>Utilidad</t>
  </si>
  <si>
    <t>Ganancia %</t>
  </si>
  <si>
    <t>LUMEN</t>
  </si>
  <si>
    <t xml:space="preserve">IMPRESIÓN </t>
  </si>
  <si>
    <t>Comisiones</t>
  </si>
  <si>
    <t>Henri Goat</t>
  </si>
  <si>
    <t>Cintillo Caja Pulsera</t>
  </si>
  <si>
    <t>tamaño extendido 28.5 X 8.7 m.</t>
  </si>
  <si>
    <t>impreso a 1 tinta serigrafía</t>
  </si>
  <si>
    <t>terminado suajado y plecado</t>
  </si>
  <si>
    <t>C Linen</t>
  </si>
  <si>
    <t>Charcoal</t>
  </si>
  <si>
    <t>216 gr.</t>
  </si>
  <si>
    <t>Cintillo Caja Reloj</t>
  </si>
  <si>
    <t>tamaño extendido 37.6 X 8.7 m.</t>
  </si>
  <si>
    <t>20 de febrero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</si>
</sst>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b/>
      <sz val="9"/>
      <color rgb="FFFF0000"/>
      <name val="Century Gothic"/>
      <family val="2"/>
    </font>
    <font>
      <sz val="11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b/>
      <sz val="9"/>
      <color theme="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7" borderId="0" applyNumberFormat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/>
    <xf numFmtId="0" fontId="17" fillId="8" borderId="17" applyNumberFormat="0" applyFont="0" applyAlignment="0" applyProtection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5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2" fontId="5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6" fillId="0" borderId="4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 applyBorder="1"/>
    <xf numFmtId="0" fontId="2" fillId="0" borderId="8" xfId="0" applyFont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6" fillId="0" borderId="0" xfId="0" applyNumberFormat="1" applyFo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7" fillId="2" borderId="10" xfId="0" applyNumberFormat="1" applyFont="1" applyFill="1" applyBorder="1" applyAlignment="1">
      <alignment horizontal="center"/>
    </xf>
    <xf numFmtId="164" fontId="7" fillId="0" borderId="0" xfId="0" applyNumberFormat="1" applyFont="1" applyAlignment="1"/>
    <xf numFmtId="0" fontId="7" fillId="0" borderId="0" xfId="0" applyFont="1" applyAlignment="1"/>
    <xf numFmtId="0" fontId="7" fillId="2" borderId="10" xfId="0" applyFont="1" applyFill="1" applyBorder="1" applyAlignment="1">
      <alignment horizontal="center"/>
    </xf>
    <xf numFmtId="2" fontId="7" fillId="0" borderId="0" xfId="0" applyNumberFormat="1" applyFont="1" applyAlignment="1"/>
    <xf numFmtId="0" fontId="2" fillId="0" borderId="0" xfId="0" applyFont="1" applyAlignment="1">
      <alignment horizontal="right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5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0" borderId="0" xfId="0" applyFont="1"/>
    <xf numFmtId="0" fontId="5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5" fillId="0" borderId="11" xfId="0" applyFont="1" applyBorder="1"/>
    <xf numFmtId="0" fontId="4" fillId="0" borderId="11" xfId="0" applyFont="1" applyBorder="1"/>
    <xf numFmtId="2" fontId="4" fillId="0" borderId="11" xfId="0" applyNumberFormat="1" applyFont="1" applyBorder="1" applyAlignment="1">
      <alignment horizontal="center"/>
    </xf>
    <xf numFmtId="0" fontId="8" fillId="0" borderId="0" xfId="0" applyFont="1"/>
    <xf numFmtId="0" fontId="2" fillId="0" borderId="11" xfId="0" applyFont="1" applyBorder="1"/>
    <xf numFmtId="2" fontId="5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9" fontId="6" fillId="0" borderId="0" xfId="0" applyNumberFormat="1" applyFont="1"/>
    <xf numFmtId="9" fontId="2" fillId="0" borderId="0" xfId="0" applyNumberFormat="1" applyFont="1"/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44" fontId="2" fillId="0" borderId="0" xfId="1" applyFont="1" applyAlignment="1">
      <alignment horizontal="center"/>
    </xf>
    <xf numFmtId="2" fontId="2" fillId="0" borderId="0" xfId="0" applyNumberFormat="1" applyFont="1" applyAlignment="1">
      <alignment horizontal="left"/>
    </xf>
    <xf numFmtId="2" fontId="5" fillId="3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2" fontId="5" fillId="4" borderId="10" xfId="0" applyNumberFormat="1" applyFont="1" applyFill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18" fillId="9" borderId="0" xfId="0" applyFont="1" applyFill="1" applyAlignment="1">
      <alignment horizontal="right"/>
    </xf>
    <xf numFmtId="44" fontId="18" fillId="9" borderId="0" xfId="1" applyFont="1" applyFill="1" applyAlignment="1">
      <alignment horizontal="center"/>
    </xf>
    <xf numFmtId="4" fontId="2" fillId="0" borderId="0" xfId="0" applyNumberFormat="1" applyFont="1"/>
    <xf numFmtId="2" fontId="7" fillId="0" borderId="0" xfId="0" applyNumberFormat="1" applyFont="1" applyAlignment="1">
      <alignment horizontal="center" wrapText="1"/>
    </xf>
  </cellXfs>
  <cellStyles count="13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Normal" xfId="0" builtinId="0"/>
    <cellStyle name="Normal 2" xfId="11"/>
    <cellStyle name="Nota" xfId="12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95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3</xdr:col>
      <xdr:colOff>381001</xdr:colOff>
      <xdr:row>4</xdr:row>
      <xdr:rowOff>95249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"/>
          <a:ext cx="2809875" cy="885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2"/>
  <sheetViews>
    <sheetView tabSelected="1" zoomScale="85" zoomScaleNormal="85" workbookViewId="0">
      <selection activeCell="C9" sqref="C9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3.5703125" style="1" customWidth="1"/>
    <col min="9" max="9" width="15.8554687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5"/>
      <c r="J5"/>
      <c r="K5"/>
      <c r="L5"/>
      <c r="M5"/>
      <c r="N5"/>
      <c r="O5"/>
      <c r="P5"/>
      <c r="Q5"/>
      <c r="R5"/>
      <c r="S5"/>
    </row>
    <row r="6" spans="1:21" ht="18.75" x14ac:dyDescent="0.3">
      <c r="A6" s="2" t="s">
        <v>1</v>
      </c>
      <c r="F6" s="5" t="s">
        <v>2</v>
      </c>
      <c r="G6" s="1" t="s">
        <v>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5" customFormat="1" ht="15.75" x14ac:dyDescent="0.3">
      <c r="A9" s="5" t="s">
        <v>5</v>
      </c>
      <c r="C9" s="5" t="s">
        <v>93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5" t="s">
        <v>6</v>
      </c>
      <c r="C11" s="1" t="s">
        <v>83</v>
      </c>
      <c r="F11" s="5" t="s">
        <v>0</v>
      </c>
      <c r="K11" s="5"/>
      <c r="L11" s="6"/>
      <c r="M11" s="8"/>
      <c r="N11" s="8"/>
      <c r="O11" s="8"/>
      <c r="P11" s="8"/>
      <c r="Q11"/>
      <c r="R11"/>
      <c r="S11"/>
    </row>
    <row r="12" spans="1:21" ht="15.75" x14ac:dyDescent="0.3">
      <c r="A12" s="5"/>
      <c r="F12" s="11"/>
      <c r="G12" s="12"/>
      <c r="H12" s="13"/>
      <c r="L12" s="8"/>
      <c r="M12" s="8"/>
      <c r="N12" s="8"/>
      <c r="O12" s="8"/>
      <c r="P12" s="8"/>
      <c r="Q12"/>
      <c r="R12"/>
      <c r="S12"/>
    </row>
    <row r="13" spans="1:21" ht="15.75" x14ac:dyDescent="0.3">
      <c r="A13" s="5" t="s">
        <v>7</v>
      </c>
      <c r="F13" s="7"/>
      <c r="G13" s="8"/>
      <c r="H13" s="9"/>
      <c r="Q13"/>
      <c r="R13"/>
      <c r="S13"/>
    </row>
    <row r="14" spans="1:21" ht="15.75" x14ac:dyDescent="0.3">
      <c r="A14" s="5"/>
      <c r="F14" s="7"/>
      <c r="G14" s="8"/>
      <c r="H14" s="9"/>
      <c r="Q14"/>
      <c r="R14"/>
      <c r="S14"/>
    </row>
    <row r="15" spans="1:21" ht="15.75" x14ac:dyDescent="0.3">
      <c r="A15" s="5" t="s">
        <v>8</v>
      </c>
      <c r="C15" s="16" t="s">
        <v>91</v>
      </c>
      <c r="D15" s="17"/>
      <c r="E15" s="17"/>
      <c r="F15" s="18" t="s">
        <v>4</v>
      </c>
      <c r="G15" s="8"/>
      <c r="H15" s="9"/>
      <c r="Q15"/>
      <c r="R15"/>
      <c r="S15"/>
    </row>
    <row r="16" spans="1:21" ht="15.75" x14ac:dyDescent="0.3">
      <c r="C16" s="19" t="s">
        <v>9</v>
      </c>
      <c r="D16" s="17"/>
      <c r="E16" s="17"/>
      <c r="F16" s="20">
        <f>2+F20+2</f>
        <v>41.6</v>
      </c>
      <c r="G16" s="21" t="s">
        <v>10</v>
      </c>
      <c r="H16" s="22">
        <f>2+H20+2</f>
        <v>21.4</v>
      </c>
      <c r="Q16"/>
      <c r="R16"/>
      <c r="S16"/>
    </row>
    <row r="17" spans="1:19" ht="15.75" x14ac:dyDescent="0.3">
      <c r="C17" s="19" t="s">
        <v>92</v>
      </c>
      <c r="D17" s="17"/>
      <c r="E17" s="17"/>
      <c r="F17" s="18">
        <v>2</v>
      </c>
      <c r="G17" s="23" t="s">
        <v>11</v>
      </c>
      <c r="H17" s="9"/>
      <c r="Q17"/>
      <c r="R17"/>
      <c r="S17"/>
    </row>
    <row r="18" spans="1:19" ht="15.75" x14ac:dyDescent="0.3">
      <c r="C18" s="19" t="s">
        <v>86</v>
      </c>
      <c r="D18" s="17"/>
      <c r="E18" s="17"/>
      <c r="F18" s="7"/>
      <c r="G18" s="8"/>
      <c r="H18" s="9"/>
      <c r="Q18"/>
      <c r="R18"/>
      <c r="S18"/>
    </row>
    <row r="19" spans="1:19" ht="15.75" x14ac:dyDescent="0.3">
      <c r="C19" s="19" t="s">
        <v>87</v>
      </c>
      <c r="D19" s="17"/>
      <c r="E19" s="17"/>
      <c r="F19" s="7"/>
      <c r="G19" s="8"/>
      <c r="H19" s="9"/>
      <c r="Q19"/>
      <c r="R19"/>
      <c r="S19"/>
    </row>
    <row r="20" spans="1:19" ht="15.75" x14ac:dyDescent="0.3">
      <c r="C20" s="19"/>
      <c r="D20" s="17"/>
      <c r="E20" s="17"/>
      <c r="F20" s="20">
        <v>37.6</v>
      </c>
      <c r="G20" s="21" t="s">
        <v>10</v>
      </c>
      <c r="H20" s="22">
        <f>8.7+8.7</f>
        <v>17.399999999999999</v>
      </c>
      <c r="Q20"/>
      <c r="R20"/>
      <c r="S20"/>
    </row>
    <row r="21" spans="1:19" ht="15.75" x14ac:dyDescent="0.3">
      <c r="C21" s="19"/>
      <c r="D21" s="17"/>
      <c r="E21" s="17"/>
      <c r="F21" s="7"/>
      <c r="G21" s="8"/>
      <c r="H21" s="9"/>
      <c r="Q21"/>
      <c r="R21"/>
      <c r="S21"/>
    </row>
    <row r="22" spans="1:19" ht="16.5" thickBot="1" x14ac:dyDescent="0.35">
      <c r="C22" s="17"/>
      <c r="D22" s="17"/>
      <c r="E22" s="17"/>
      <c r="F22" s="24"/>
      <c r="G22" s="14"/>
      <c r="H22" s="15"/>
      <c r="Q22"/>
      <c r="R22"/>
      <c r="S22"/>
    </row>
    <row r="23" spans="1:19" ht="15.75" x14ac:dyDescent="0.3">
      <c r="A23" s="4" t="s">
        <v>12</v>
      </c>
      <c r="C23" s="25" t="s">
        <v>88</v>
      </c>
      <c r="D23" s="5" t="s">
        <v>13</v>
      </c>
      <c r="E23" s="26" t="s">
        <v>89</v>
      </c>
      <c r="F23" s="1" t="s">
        <v>90</v>
      </c>
      <c r="Q23"/>
      <c r="R23"/>
      <c r="S23"/>
    </row>
    <row r="24" spans="1:19" ht="15.75" x14ac:dyDescent="0.3">
      <c r="Q24"/>
      <c r="R24"/>
      <c r="S24"/>
    </row>
    <row r="25" spans="1:19" ht="15.75" x14ac:dyDescent="0.3">
      <c r="A25" s="4" t="s">
        <v>14</v>
      </c>
      <c r="C25" s="27">
        <v>66</v>
      </c>
      <c r="D25" s="26" t="s">
        <v>15</v>
      </c>
      <c r="E25" s="28">
        <v>101</v>
      </c>
      <c r="F25" s="29">
        <f>+C25</f>
        <v>66</v>
      </c>
      <c r="G25" s="30" t="s">
        <v>15</v>
      </c>
      <c r="H25" s="30">
        <f>+E25</f>
        <v>101</v>
      </c>
      <c r="Q25"/>
      <c r="R25"/>
      <c r="S25"/>
    </row>
    <row r="26" spans="1:19" ht="15.75" x14ac:dyDescent="0.3">
      <c r="A26" s="4" t="s">
        <v>16</v>
      </c>
      <c r="B26" s="3"/>
      <c r="C26" s="31">
        <f>+F16</f>
        <v>41.6</v>
      </c>
      <c r="D26" s="32" t="s">
        <v>15</v>
      </c>
      <c r="E26" s="31">
        <f>+H16</f>
        <v>21.4</v>
      </c>
      <c r="F26" s="33">
        <f>+E26</f>
        <v>21.4</v>
      </c>
      <c r="G26" s="33" t="s">
        <v>15</v>
      </c>
      <c r="H26" s="33">
        <f>+C26</f>
        <v>41.6</v>
      </c>
      <c r="I26" s="34"/>
      <c r="Q26"/>
      <c r="R26"/>
      <c r="S26"/>
    </row>
    <row r="27" spans="1:19" ht="16.5" thickBot="1" x14ac:dyDescent="0.35">
      <c r="A27" s="3" t="s">
        <v>17</v>
      </c>
      <c r="B27" s="35"/>
      <c r="C27" s="36">
        <f>+C25/C26</f>
        <v>1.5865384615384615</v>
      </c>
      <c r="D27" s="37"/>
      <c r="E27" s="36">
        <f>+E25/E26</f>
        <v>4.7196261682242993</v>
      </c>
      <c r="F27" s="36">
        <f>+F25/F26</f>
        <v>3.0841121495327104</v>
      </c>
      <c r="G27" s="37"/>
      <c r="H27" s="36">
        <f>+H25/H26</f>
        <v>2.4278846153846154</v>
      </c>
      <c r="I27" s="34"/>
      <c r="Q27"/>
      <c r="R27"/>
      <c r="S27"/>
    </row>
    <row r="28" spans="1:19" ht="16.5" thickBot="1" x14ac:dyDescent="0.35">
      <c r="A28" s="3" t="s">
        <v>18</v>
      </c>
      <c r="B28" s="38"/>
      <c r="C28" s="39"/>
      <c r="D28" s="40">
        <v>4</v>
      </c>
      <c r="E28" s="41"/>
      <c r="F28" s="42"/>
      <c r="G28" s="43">
        <v>6</v>
      </c>
      <c r="H28" s="44" t="s">
        <v>19</v>
      </c>
      <c r="Q28"/>
      <c r="R28"/>
      <c r="S28"/>
    </row>
    <row r="29" spans="1:19" ht="15.75" x14ac:dyDescent="0.3">
      <c r="A29" s="3"/>
      <c r="B29" s="25"/>
      <c r="C29" s="34"/>
      <c r="G29" s="45"/>
      <c r="H29" s="34"/>
      <c r="Q29"/>
      <c r="R29"/>
      <c r="S29"/>
    </row>
    <row r="30" spans="1:19" ht="15.75" x14ac:dyDescent="0.3">
      <c r="A30" s="29" t="s">
        <v>20</v>
      </c>
      <c r="B30" s="29" t="s">
        <v>80</v>
      </c>
      <c r="D30" s="45" t="s">
        <v>21</v>
      </c>
      <c r="E30" s="46">
        <f>+F30/1000</f>
        <v>31.632774400000002</v>
      </c>
      <c r="F30" s="76">
        <f>29842.24*1.06</f>
        <v>31632.774400000002</v>
      </c>
      <c r="G30" s="1" t="s">
        <v>22</v>
      </c>
      <c r="H30" s="47">
        <v>0.15</v>
      </c>
      <c r="Q30"/>
      <c r="R30"/>
      <c r="S30"/>
    </row>
    <row r="31" spans="1:19" ht="15.75" x14ac:dyDescent="0.3">
      <c r="A31" s="3"/>
      <c r="B31" s="3"/>
      <c r="C31" s="3"/>
      <c r="D31" s="48" t="s">
        <v>23</v>
      </c>
      <c r="E31" s="46">
        <f>+H30*E30</f>
        <v>4.7449161599999998</v>
      </c>
      <c r="H31" s="47"/>
      <c r="I31" s="34"/>
      <c r="Q31"/>
      <c r="R31"/>
      <c r="S31"/>
    </row>
    <row r="32" spans="1:19" ht="15.75" x14ac:dyDescent="0.3">
      <c r="D32" s="48" t="s">
        <v>24</v>
      </c>
      <c r="E32" s="49">
        <f>+E30-E31</f>
        <v>26.887858240000003</v>
      </c>
      <c r="I32" s="34"/>
      <c r="Q32"/>
      <c r="R32"/>
      <c r="S32"/>
    </row>
    <row r="33" spans="1:29" ht="15.75" x14ac:dyDescent="0.3">
      <c r="E33" s="25" t="s">
        <v>25</v>
      </c>
      <c r="F33" s="25" t="s">
        <v>26</v>
      </c>
      <c r="G33" s="25" t="s">
        <v>26</v>
      </c>
      <c r="H33" s="25" t="s">
        <v>26</v>
      </c>
      <c r="I33" s="34"/>
      <c r="Q33"/>
      <c r="R33"/>
      <c r="S33"/>
    </row>
    <row r="34" spans="1:29" ht="15.75" x14ac:dyDescent="0.3">
      <c r="D34" s="45" t="s">
        <v>27</v>
      </c>
      <c r="E34" s="50">
        <f>+E32</f>
        <v>26.887858240000003</v>
      </c>
      <c r="F34" s="50">
        <v>0</v>
      </c>
      <c r="G34" s="50">
        <v>0</v>
      </c>
      <c r="H34" s="50">
        <v>0</v>
      </c>
      <c r="Q34"/>
      <c r="R34"/>
      <c r="S34"/>
    </row>
    <row r="35" spans="1:29" ht="15.75" x14ac:dyDescent="0.3">
      <c r="D35" s="45" t="s">
        <v>28</v>
      </c>
      <c r="E35" s="50">
        <f>+E34*1.1</f>
        <v>29.576644064000007</v>
      </c>
      <c r="F35" s="50">
        <v>0</v>
      </c>
      <c r="G35" s="50">
        <v>0</v>
      </c>
      <c r="H35" s="50">
        <v>0</v>
      </c>
      <c r="Q35"/>
      <c r="R35"/>
      <c r="S35"/>
    </row>
    <row r="36" spans="1:29" ht="16.5" thickBot="1" x14ac:dyDescent="0.35">
      <c r="A36" s="3"/>
      <c r="G36" s="45"/>
      <c r="Q36"/>
      <c r="R36"/>
      <c r="S36"/>
    </row>
    <row r="37" spans="1:29" ht="15.75" x14ac:dyDescent="0.3">
      <c r="A37" s="3"/>
      <c r="B37" s="25"/>
      <c r="C37" s="34"/>
      <c r="E37" s="11" t="s">
        <v>29</v>
      </c>
      <c r="F37" s="12" t="s">
        <v>30</v>
      </c>
      <c r="G37" s="12"/>
      <c r="H37" s="13"/>
      <c r="Q37"/>
      <c r="R37"/>
      <c r="S37"/>
    </row>
    <row r="38" spans="1:29" ht="16.5" thickBot="1" x14ac:dyDescent="0.35">
      <c r="A38" s="4" t="s">
        <v>31</v>
      </c>
      <c r="C38" s="51">
        <v>6</v>
      </c>
      <c r="D38" s="52" t="s">
        <v>32</v>
      </c>
      <c r="E38" s="24"/>
      <c r="F38" s="14" t="s">
        <v>33</v>
      </c>
      <c r="G38" s="14"/>
      <c r="H38" s="15"/>
      <c r="Q38"/>
      <c r="R38"/>
      <c r="S38"/>
    </row>
    <row r="39" spans="1:29" ht="15.75" x14ac:dyDescent="0.3">
      <c r="A39" s="4"/>
      <c r="C39" s="25"/>
      <c r="D39" s="1" t="s">
        <v>34</v>
      </c>
      <c r="E39" s="3"/>
      <c r="F39" s="3"/>
      <c r="Q39"/>
      <c r="R39"/>
      <c r="S39"/>
    </row>
    <row r="40" spans="1:29" ht="15.75" x14ac:dyDescent="0.3">
      <c r="A40" s="4" t="s">
        <v>35</v>
      </c>
      <c r="B40" s="5"/>
      <c r="C40" s="53">
        <f>+B46/F17</f>
        <v>150</v>
      </c>
      <c r="D40" s="28">
        <v>50</v>
      </c>
      <c r="F40" s="48" t="s">
        <v>36</v>
      </c>
      <c r="G40" s="27">
        <v>1</v>
      </c>
      <c r="H40" s="3"/>
      <c r="Q40"/>
      <c r="R40"/>
      <c r="S40"/>
    </row>
    <row r="41" spans="1:29" ht="15.75" x14ac:dyDescent="0.3">
      <c r="A41" s="4" t="s">
        <v>37</v>
      </c>
      <c r="C41" s="38">
        <f>+C40+D40</f>
        <v>200</v>
      </c>
      <c r="F41" s="45" t="s">
        <v>39</v>
      </c>
      <c r="G41" s="27">
        <f>+C40/100</f>
        <v>1.5</v>
      </c>
      <c r="H41" s="3"/>
      <c r="Q41"/>
      <c r="R41"/>
      <c r="S41"/>
    </row>
    <row r="42" spans="1:29" ht="15.75" x14ac:dyDescent="0.3">
      <c r="A42" s="4" t="s">
        <v>38</v>
      </c>
      <c r="C42" s="38">
        <f>+C41/C38</f>
        <v>33.333333333333336</v>
      </c>
      <c r="F42" s="48" t="s">
        <v>40</v>
      </c>
      <c r="G42" s="54">
        <f>+C41*F17</f>
        <v>400</v>
      </c>
      <c r="H42" s="3"/>
      <c r="Q42"/>
      <c r="R42"/>
      <c r="S42"/>
    </row>
    <row r="43" spans="1:29" ht="15.75" x14ac:dyDescent="0.3">
      <c r="A43" s="4"/>
      <c r="C43" s="25"/>
      <c r="E43" s="48"/>
      <c r="F43" s="48"/>
      <c r="G43" s="34"/>
      <c r="I43" s="3"/>
      <c r="Q43"/>
      <c r="R43"/>
      <c r="S43"/>
    </row>
    <row r="44" spans="1:29" ht="15.75" x14ac:dyDescent="0.3">
      <c r="A44" s="4" t="s">
        <v>41</v>
      </c>
      <c r="C44" s="29">
        <f>+C42*C38</f>
        <v>200</v>
      </c>
      <c r="F44" s="48"/>
      <c r="G44" s="34"/>
      <c r="H44" s="3"/>
      <c r="Q44"/>
      <c r="R44"/>
      <c r="S44"/>
    </row>
    <row r="45" spans="1:29" ht="15.75" x14ac:dyDescent="0.3">
      <c r="A45" s="3"/>
      <c r="B45" s="3"/>
      <c r="C45" s="3"/>
      <c r="D45" s="3"/>
      <c r="E45" s="3"/>
      <c r="H45" s="3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15.75" x14ac:dyDescent="0.3">
      <c r="A46" s="4" t="s">
        <v>42</v>
      </c>
      <c r="B46" s="25">
        <v>300</v>
      </c>
      <c r="C46" s="55"/>
      <c r="D46" s="29" t="s">
        <v>43</v>
      </c>
      <c r="E46" s="29" t="s">
        <v>44</v>
      </c>
      <c r="F46" s="29" t="s">
        <v>45</v>
      </c>
      <c r="G46" s="29" t="s">
        <v>46</v>
      </c>
      <c r="H46" s="29" t="s">
        <v>47</v>
      </c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15.75" x14ac:dyDescent="0.3">
      <c r="A47" s="56" t="s">
        <v>48</v>
      </c>
      <c r="B47" s="57"/>
      <c r="C47" s="3"/>
      <c r="D47" s="25">
        <v>1</v>
      </c>
      <c r="E47" s="25">
        <v>1</v>
      </c>
      <c r="F47" s="25" t="s">
        <v>49</v>
      </c>
      <c r="G47" s="34">
        <v>240</v>
      </c>
      <c r="H47" s="34">
        <f>+(D47*E47)*G47</f>
        <v>240</v>
      </c>
      <c r="I47" s="1" t="s">
        <v>50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15.75" x14ac:dyDescent="0.3">
      <c r="A48" s="57" t="s">
        <v>51</v>
      </c>
      <c r="B48" s="58">
        <f>+E34*C42</f>
        <v>896.26194133333354</v>
      </c>
      <c r="C48" s="3"/>
      <c r="D48" s="25">
        <v>1</v>
      </c>
      <c r="E48" s="25">
        <v>2</v>
      </c>
      <c r="F48" s="25" t="s">
        <v>81</v>
      </c>
      <c r="G48" s="34">
        <v>140</v>
      </c>
      <c r="H48" s="34">
        <f>+(D48*E48)*G48</f>
        <v>280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15.75" x14ac:dyDescent="0.3">
      <c r="A49" s="57" t="s">
        <v>52</v>
      </c>
      <c r="B49" s="58">
        <f>+H58</f>
        <v>840</v>
      </c>
      <c r="C49" s="3"/>
      <c r="D49" s="25">
        <v>0</v>
      </c>
      <c r="E49" s="25">
        <v>0</v>
      </c>
      <c r="F49" s="25" t="s">
        <v>53</v>
      </c>
      <c r="G49" s="34">
        <v>0.8</v>
      </c>
      <c r="H49" s="34">
        <f>+(D49*E49)*G49</f>
        <v>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16.5" x14ac:dyDescent="0.3">
      <c r="A50" s="57" t="s">
        <v>54</v>
      </c>
      <c r="B50" s="58">
        <v>400</v>
      </c>
      <c r="C50" s="3"/>
      <c r="D50" s="25">
        <v>0</v>
      </c>
      <c r="E50" s="25">
        <v>0</v>
      </c>
      <c r="F50" s="25" t="s">
        <v>55</v>
      </c>
      <c r="G50" s="34">
        <v>3</v>
      </c>
      <c r="H50" s="34">
        <f>+G50*E50*D50</f>
        <v>0</v>
      </c>
      <c r="I50" s="59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15.75" x14ac:dyDescent="0.3">
      <c r="A51" s="60" t="s">
        <v>56</v>
      </c>
      <c r="B51" s="58">
        <v>0</v>
      </c>
      <c r="C51" s="62">
        <f>2.8*1.5</f>
        <v>4.1999999999999993</v>
      </c>
      <c r="D51" s="25">
        <v>1</v>
      </c>
      <c r="E51" s="25">
        <v>1</v>
      </c>
      <c r="F51" s="25" t="s">
        <v>57</v>
      </c>
      <c r="G51" s="34">
        <v>50</v>
      </c>
      <c r="H51" s="34">
        <f t="shared" ref="H51:H54" si="0">+(D51*E51)*G51</f>
        <v>50</v>
      </c>
      <c r="I51" s="66">
        <f>+B70/100</f>
        <v>32.208881354666666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15.75" x14ac:dyDescent="0.3">
      <c r="A52" s="60" t="s">
        <v>58</v>
      </c>
      <c r="B52" s="58">
        <v>0</v>
      </c>
      <c r="C52" s="3"/>
      <c r="D52" s="25">
        <v>1</v>
      </c>
      <c r="E52" s="25">
        <v>1</v>
      </c>
      <c r="F52" s="25" t="s">
        <v>59</v>
      </c>
      <c r="G52" s="34">
        <v>135</v>
      </c>
      <c r="H52" s="34">
        <f t="shared" si="0"/>
        <v>135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15.75" x14ac:dyDescent="0.3">
      <c r="A53" s="60" t="s">
        <v>60</v>
      </c>
      <c r="B53" s="58">
        <v>100</v>
      </c>
      <c r="D53" s="25">
        <v>1</v>
      </c>
      <c r="E53" s="25">
        <v>1</v>
      </c>
      <c r="F53" s="25" t="s">
        <v>61</v>
      </c>
      <c r="G53" s="34">
        <v>135</v>
      </c>
      <c r="H53" s="34">
        <f t="shared" si="0"/>
        <v>135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15.75" x14ac:dyDescent="0.3">
      <c r="A54" s="60" t="s">
        <v>62</v>
      </c>
      <c r="B54" s="58">
        <v>150</v>
      </c>
      <c r="D54" s="25">
        <v>0</v>
      </c>
      <c r="E54" s="25">
        <v>0</v>
      </c>
      <c r="F54" s="25" t="s">
        <v>63</v>
      </c>
      <c r="G54" s="34">
        <v>12</v>
      </c>
      <c r="H54" s="34">
        <f t="shared" si="0"/>
        <v>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15.75" x14ac:dyDescent="0.3">
      <c r="A55" s="60"/>
      <c r="B55" s="60"/>
      <c r="D55" s="25">
        <v>0</v>
      </c>
      <c r="E55" s="25">
        <v>0</v>
      </c>
      <c r="F55" s="25" t="s">
        <v>64</v>
      </c>
      <c r="G55" s="34">
        <v>1</v>
      </c>
      <c r="H55" s="34">
        <f t="shared" ref="H55:H56" si="1">+G55*E55</f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15.75" x14ac:dyDescent="0.3">
      <c r="A56" s="56" t="s">
        <v>65</v>
      </c>
      <c r="B56" s="61">
        <f>SUM(B48:B55)</f>
        <v>2386.2619413333337</v>
      </c>
      <c r="C56" s="3"/>
      <c r="D56" s="25">
        <v>0</v>
      </c>
      <c r="E56" s="25">
        <v>0</v>
      </c>
      <c r="F56" s="62" t="s">
        <v>66</v>
      </c>
      <c r="G56" s="34">
        <v>380</v>
      </c>
      <c r="H56" s="34">
        <f t="shared" si="1"/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15.75" x14ac:dyDescent="0.3">
      <c r="A57" s="10"/>
      <c r="B57" s="36">
        <f>+B56/B46</f>
        <v>7.954206471111112</v>
      </c>
      <c r="C57" s="4" t="s">
        <v>67</v>
      </c>
      <c r="D57" s="25"/>
      <c r="E57" s="25"/>
      <c r="F57" s="3"/>
      <c r="G57" s="3"/>
      <c r="H57" s="34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15.75" x14ac:dyDescent="0.3">
      <c r="D58" s="3"/>
      <c r="E58" s="3"/>
      <c r="F58" s="3"/>
      <c r="G58" s="63" t="s">
        <v>68</v>
      </c>
      <c r="H58" s="34">
        <f>SUM(H47:H57)</f>
        <v>840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15.75" x14ac:dyDescent="0.3">
      <c r="A59" s="4" t="s">
        <v>70</v>
      </c>
      <c r="B59" s="3"/>
      <c r="C59" s="3"/>
      <c r="E59" s="36"/>
      <c r="G59" s="5" t="s">
        <v>69</v>
      </c>
      <c r="H59" s="64">
        <v>1.5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15.75" x14ac:dyDescent="0.3">
      <c r="A60" s="3"/>
      <c r="B60" s="4" t="s">
        <v>72</v>
      </c>
      <c r="C60" s="29" t="s">
        <v>73</v>
      </c>
      <c r="D60" s="3"/>
      <c r="E60" s="3"/>
      <c r="G60" s="1" t="s">
        <v>71</v>
      </c>
      <c r="H60" s="65">
        <v>1.75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15.75" x14ac:dyDescent="0.3">
      <c r="A61" s="56" t="s">
        <v>74</v>
      </c>
      <c r="B61" s="57"/>
      <c r="C61" s="3"/>
      <c r="D61" s="3"/>
      <c r="E61" s="3"/>
      <c r="F61" s="3"/>
      <c r="G61" s="1" t="s">
        <v>71</v>
      </c>
      <c r="H61" s="65">
        <v>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15.75" x14ac:dyDescent="0.3">
      <c r="A62" s="57" t="s">
        <v>51</v>
      </c>
      <c r="B62" s="58">
        <f>+E35*C42</f>
        <v>985.88813546666699</v>
      </c>
      <c r="C62" s="66"/>
      <c r="F62" s="3"/>
      <c r="G62" s="5" t="s">
        <v>75</v>
      </c>
      <c r="H62" s="65">
        <v>2.5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15.75" x14ac:dyDescent="0.3">
      <c r="A63" s="57" t="s">
        <v>52</v>
      </c>
      <c r="B63" s="58">
        <f>+H58*H59</f>
        <v>1260</v>
      </c>
      <c r="C63" s="66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15.75" x14ac:dyDescent="0.3">
      <c r="A64" s="57" t="str">
        <f>+A50</f>
        <v>Tabla de suaje</v>
      </c>
      <c r="B64" s="58">
        <f>+B50*H59</f>
        <v>600</v>
      </c>
      <c r="C64" s="66"/>
      <c r="F64" s="67" t="s">
        <v>76</v>
      </c>
      <c r="G64" s="36">
        <f>+B57</f>
        <v>7.954206471111112</v>
      </c>
      <c r="H64" s="68">
        <f>+G64*B46</f>
        <v>2386.2619413333337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15.75" x14ac:dyDescent="0.3">
      <c r="A65" s="57" t="str">
        <f>+A51</f>
        <v>listón</v>
      </c>
      <c r="B65" s="58">
        <f>+B51*1.1</f>
        <v>0</v>
      </c>
      <c r="C65" s="66"/>
      <c r="F65" s="67" t="s">
        <v>77</v>
      </c>
      <c r="G65" s="36">
        <f>+C70</f>
        <v>10.73629378488889</v>
      </c>
      <c r="H65" s="68">
        <f>+G65*B46</f>
        <v>3220.8881354666669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16.5" thickBot="1" x14ac:dyDescent="0.35">
      <c r="A66" s="57" t="str">
        <f>+A52</f>
        <v>Caple Refuerzo</v>
      </c>
      <c r="B66" s="58">
        <v>0</v>
      </c>
      <c r="C66" s="69"/>
      <c r="F66" s="70" t="s">
        <v>78</v>
      </c>
      <c r="G66" s="71">
        <f>+G65-G64</f>
        <v>2.7820873137777777</v>
      </c>
      <c r="H66" s="68">
        <f>+H65-H64</f>
        <v>834.62619413333323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16.5" thickBot="1" x14ac:dyDescent="0.35">
      <c r="A67" s="57" t="str">
        <f>+A53</f>
        <v>Empaque</v>
      </c>
      <c r="B67" s="58">
        <f>+B53*H59</f>
        <v>150</v>
      </c>
      <c r="C67" s="69"/>
      <c r="G67" s="72" t="s">
        <v>79</v>
      </c>
      <c r="H67" s="71">
        <f>+H66</f>
        <v>834.62619413333323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15.75" x14ac:dyDescent="0.3">
      <c r="A68" s="57" t="str">
        <f>+A54</f>
        <v>Mensajeria</v>
      </c>
      <c r="B68" s="58">
        <f>+B54*H59</f>
        <v>225</v>
      </c>
      <c r="C68" s="69"/>
      <c r="G68" s="74" t="s">
        <v>82</v>
      </c>
      <c r="H68" s="75">
        <f>+(B70/100)*2.5</f>
        <v>80.522203386666661</v>
      </c>
      <c r="I68" s="73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x14ac:dyDescent="0.3">
      <c r="A69" s="57"/>
      <c r="B69" s="58"/>
      <c r="C69" s="69"/>
      <c r="H69" s="47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15.75" x14ac:dyDescent="0.3">
      <c r="A70" s="56" t="s">
        <v>65</v>
      </c>
      <c r="B70" s="61">
        <f>SUM(B61:B69)</f>
        <v>3220.8881354666669</v>
      </c>
      <c r="C70" s="71">
        <f>+B70/B46</f>
        <v>10.73629378488889</v>
      </c>
      <c r="D70" s="77"/>
      <c r="E70" s="77"/>
      <c r="F70" s="73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15.75" x14ac:dyDescent="0.3">
      <c r="D71" s="77"/>
      <c r="E71" s="77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3">
      <c r="C72" s="8"/>
      <c r="G72" s="8"/>
    </row>
  </sheetData>
  <mergeCells count="2">
    <mergeCell ref="D70:E70"/>
    <mergeCell ref="D71:E71"/>
  </mergeCells>
  <pageMargins left="0.70866141732283472" right="0.70866141732283472" top="0.74803149606299213" bottom="0.74803149606299213" header="0.31496062992125984" footer="0.31496062992125984"/>
  <pageSetup scale="62" orientation="portrait" r:id="rId1"/>
  <headerFooter>
    <oddFooter>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2"/>
  <sheetViews>
    <sheetView zoomScale="85" zoomScaleNormal="85" workbookViewId="0">
      <selection activeCell="C9" sqref="C9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3.5703125" style="1" customWidth="1"/>
    <col min="9" max="9" width="15.8554687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6384" width="11.42578125" style="1"/>
  </cols>
  <sheetData>
    <row r="1" spans="1:21" ht="15.75" x14ac:dyDescent="0.3">
      <c r="J1"/>
      <c r="K1"/>
      <c r="L1"/>
      <c r="M1"/>
      <c r="N1"/>
      <c r="O1"/>
      <c r="P1"/>
      <c r="Q1"/>
      <c r="R1"/>
      <c r="S1"/>
    </row>
    <row r="2" spans="1:21" ht="15.75" x14ac:dyDescent="0.3">
      <c r="J2"/>
      <c r="K2"/>
      <c r="L2"/>
      <c r="M2"/>
      <c r="N2"/>
      <c r="O2"/>
      <c r="P2"/>
      <c r="Q2"/>
      <c r="R2"/>
      <c r="S2"/>
    </row>
    <row r="3" spans="1:21" ht="15.75" x14ac:dyDescent="0.3">
      <c r="J3"/>
      <c r="K3"/>
      <c r="L3"/>
      <c r="M3"/>
      <c r="N3"/>
      <c r="O3"/>
      <c r="P3"/>
      <c r="Q3"/>
      <c r="R3"/>
      <c r="S3"/>
      <c r="T3" s="3"/>
      <c r="U3" s="3"/>
    </row>
    <row r="4" spans="1:21" ht="15.75" x14ac:dyDescent="0.3">
      <c r="J4"/>
      <c r="K4"/>
      <c r="L4"/>
      <c r="M4"/>
      <c r="N4"/>
      <c r="O4"/>
      <c r="P4"/>
      <c r="Q4"/>
      <c r="R4"/>
      <c r="S4"/>
    </row>
    <row r="5" spans="1:21" ht="15.75" x14ac:dyDescent="0.3">
      <c r="A5" s="5"/>
      <c r="J5"/>
      <c r="K5"/>
      <c r="L5"/>
      <c r="M5"/>
      <c r="N5"/>
      <c r="O5"/>
      <c r="P5"/>
      <c r="Q5"/>
      <c r="R5"/>
      <c r="S5"/>
    </row>
    <row r="6" spans="1:21" ht="18.75" x14ac:dyDescent="0.3">
      <c r="A6" s="2" t="s">
        <v>1</v>
      </c>
      <c r="F6" s="5" t="s">
        <v>2</v>
      </c>
      <c r="G6" s="1" t="s">
        <v>3</v>
      </c>
      <c r="J6"/>
      <c r="K6"/>
      <c r="L6"/>
      <c r="M6"/>
      <c r="N6"/>
      <c r="O6"/>
      <c r="P6"/>
      <c r="Q6"/>
      <c r="R6"/>
      <c r="S6"/>
    </row>
    <row r="7" spans="1:21" ht="15.75" x14ac:dyDescent="0.3">
      <c r="J7"/>
      <c r="K7"/>
      <c r="L7"/>
      <c r="M7"/>
      <c r="N7"/>
      <c r="O7"/>
      <c r="P7"/>
      <c r="Q7"/>
      <c r="R7"/>
      <c r="S7"/>
    </row>
    <row r="8" spans="1:21" ht="15.75" x14ac:dyDescent="0.3">
      <c r="J8"/>
      <c r="K8"/>
      <c r="L8"/>
      <c r="M8"/>
      <c r="N8"/>
      <c r="O8"/>
      <c r="P8"/>
      <c r="Q8"/>
      <c r="R8"/>
      <c r="S8"/>
    </row>
    <row r="9" spans="1:21" s="5" customFormat="1" ht="15.75" x14ac:dyDescent="0.3">
      <c r="A9" s="5" t="s">
        <v>5</v>
      </c>
      <c r="C9" s="5" t="s">
        <v>93</v>
      </c>
      <c r="J9"/>
      <c r="K9"/>
      <c r="L9"/>
      <c r="M9"/>
      <c r="N9"/>
      <c r="O9"/>
      <c r="P9"/>
      <c r="Q9"/>
      <c r="R9"/>
      <c r="S9"/>
      <c r="T9" s="1"/>
      <c r="U9" s="1"/>
    </row>
    <row r="10" spans="1:21" ht="15.75" x14ac:dyDescent="0.3">
      <c r="J10"/>
      <c r="K10"/>
      <c r="L10"/>
      <c r="M10"/>
      <c r="N10"/>
      <c r="O10"/>
      <c r="P10"/>
      <c r="Q10"/>
      <c r="R10"/>
      <c r="S10"/>
    </row>
    <row r="11" spans="1:21" ht="16.5" thickBot="1" x14ac:dyDescent="0.35">
      <c r="A11" s="5" t="s">
        <v>6</v>
      </c>
      <c r="C11" s="1" t="s">
        <v>83</v>
      </c>
      <c r="F11" s="5" t="s">
        <v>0</v>
      </c>
      <c r="K11" s="5"/>
      <c r="L11" s="6"/>
      <c r="M11" s="8"/>
      <c r="N11" s="8"/>
      <c r="O11" s="8"/>
      <c r="P11" s="8"/>
      <c r="Q11"/>
      <c r="R11"/>
      <c r="S11"/>
    </row>
    <row r="12" spans="1:21" ht="15.75" x14ac:dyDescent="0.3">
      <c r="A12" s="5"/>
      <c r="F12" s="11"/>
      <c r="G12" s="12"/>
      <c r="H12" s="13"/>
      <c r="L12" s="8"/>
      <c r="M12" s="8"/>
      <c r="N12" s="8"/>
      <c r="O12" s="8"/>
      <c r="P12" s="8"/>
      <c r="Q12"/>
      <c r="R12"/>
      <c r="S12"/>
    </row>
    <row r="13" spans="1:21" ht="15.75" x14ac:dyDescent="0.3">
      <c r="A13" s="5" t="s">
        <v>7</v>
      </c>
      <c r="F13" s="7"/>
      <c r="G13" s="8"/>
      <c r="H13" s="9"/>
      <c r="Q13"/>
      <c r="R13"/>
      <c r="S13"/>
    </row>
    <row r="14" spans="1:21" ht="15.75" x14ac:dyDescent="0.3">
      <c r="A14" s="5"/>
      <c r="F14" s="7"/>
      <c r="G14" s="8"/>
      <c r="H14" s="9"/>
      <c r="Q14"/>
      <c r="R14"/>
      <c r="S14"/>
    </row>
    <row r="15" spans="1:21" ht="15.75" x14ac:dyDescent="0.3">
      <c r="A15" s="5" t="s">
        <v>8</v>
      </c>
      <c r="C15" s="16" t="s">
        <v>84</v>
      </c>
      <c r="D15" s="17"/>
      <c r="E15" s="17"/>
      <c r="F15" s="18" t="s">
        <v>4</v>
      </c>
      <c r="G15" s="8"/>
      <c r="H15" s="9"/>
      <c r="Q15"/>
      <c r="R15"/>
      <c r="S15"/>
    </row>
    <row r="16" spans="1:21" ht="15.75" x14ac:dyDescent="0.3">
      <c r="C16" s="19" t="s">
        <v>9</v>
      </c>
      <c r="D16" s="17"/>
      <c r="E16" s="17"/>
      <c r="F16" s="20">
        <f>2+F20+2</f>
        <v>32.5</v>
      </c>
      <c r="G16" s="21" t="s">
        <v>10</v>
      </c>
      <c r="H16" s="22">
        <f>2+H20+2</f>
        <v>21.4</v>
      </c>
      <c r="Q16"/>
      <c r="R16"/>
      <c r="S16"/>
    </row>
    <row r="17" spans="1:19" ht="15.75" x14ac:dyDescent="0.3">
      <c r="C17" s="19" t="s">
        <v>85</v>
      </c>
      <c r="D17" s="17"/>
      <c r="E17" s="17"/>
      <c r="F17" s="18">
        <v>2</v>
      </c>
      <c r="G17" s="23" t="s">
        <v>11</v>
      </c>
      <c r="H17" s="9"/>
      <c r="Q17"/>
      <c r="R17"/>
      <c r="S17"/>
    </row>
    <row r="18" spans="1:19" ht="15.75" x14ac:dyDescent="0.3">
      <c r="C18" s="19" t="s">
        <v>86</v>
      </c>
      <c r="D18" s="17"/>
      <c r="E18" s="17"/>
      <c r="F18" s="7"/>
      <c r="G18" s="8"/>
      <c r="H18" s="9"/>
      <c r="Q18"/>
      <c r="R18"/>
      <c r="S18"/>
    </row>
    <row r="19" spans="1:19" ht="15.75" x14ac:dyDescent="0.3">
      <c r="C19" s="19" t="s">
        <v>87</v>
      </c>
      <c r="D19" s="17"/>
      <c r="E19" s="17"/>
      <c r="F19" s="7"/>
      <c r="G19" s="8"/>
      <c r="H19" s="9"/>
      <c r="Q19"/>
      <c r="R19"/>
      <c r="S19"/>
    </row>
    <row r="20" spans="1:19" ht="15.75" x14ac:dyDescent="0.3">
      <c r="C20" s="19"/>
      <c r="D20" s="17"/>
      <c r="E20" s="17"/>
      <c r="F20" s="20">
        <v>28.5</v>
      </c>
      <c r="G20" s="21" t="s">
        <v>10</v>
      </c>
      <c r="H20" s="22">
        <f>8.7+8.7</f>
        <v>17.399999999999999</v>
      </c>
      <c r="Q20"/>
      <c r="R20"/>
      <c r="S20"/>
    </row>
    <row r="21" spans="1:19" ht="15.75" x14ac:dyDescent="0.3">
      <c r="C21" s="19"/>
      <c r="D21" s="17"/>
      <c r="E21" s="17"/>
      <c r="F21" s="7"/>
      <c r="G21" s="8"/>
      <c r="H21" s="9"/>
      <c r="Q21"/>
      <c r="R21"/>
      <c r="S21"/>
    </row>
    <row r="22" spans="1:19" ht="16.5" thickBot="1" x14ac:dyDescent="0.35">
      <c r="C22" s="17"/>
      <c r="D22" s="17"/>
      <c r="E22" s="17"/>
      <c r="F22" s="24"/>
      <c r="G22" s="14"/>
      <c r="H22" s="15"/>
      <c r="Q22"/>
      <c r="R22"/>
      <c r="S22"/>
    </row>
    <row r="23" spans="1:19" ht="15.75" x14ac:dyDescent="0.3">
      <c r="A23" s="4" t="s">
        <v>12</v>
      </c>
      <c r="C23" s="25" t="s">
        <v>88</v>
      </c>
      <c r="D23" s="5" t="s">
        <v>13</v>
      </c>
      <c r="E23" s="26" t="s">
        <v>89</v>
      </c>
      <c r="F23" s="1" t="s">
        <v>90</v>
      </c>
      <c r="Q23"/>
      <c r="R23"/>
      <c r="S23"/>
    </row>
    <row r="24" spans="1:19" ht="15.75" x14ac:dyDescent="0.3">
      <c r="Q24"/>
      <c r="R24"/>
      <c r="S24"/>
    </row>
    <row r="25" spans="1:19" ht="15.75" x14ac:dyDescent="0.3">
      <c r="A25" s="4" t="s">
        <v>14</v>
      </c>
      <c r="C25" s="27">
        <v>66</v>
      </c>
      <c r="D25" s="26" t="s">
        <v>15</v>
      </c>
      <c r="E25" s="28">
        <v>101</v>
      </c>
      <c r="F25" s="29">
        <f>+C25</f>
        <v>66</v>
      </c>
      <c r="G25" s="30" t="s">
        <v>15</v>
      </c>
      <c r="H25" s="30">
        <f>+E25</f>
        <v>101</v>
      </c>
      <c r="Q25"/>
      <c r="R25"/>
      <c r="S25"/>
    </row>
    <row r="26" spans="1:19" ht="15.75" x14ac:dyDescent="0.3">
      <c r="A26" s="4" t="s">
        <v>16</v>
      </c>
      <c r="B26" s="3"/>
      <c r="C26" s="31">
        <f>+F16</f>
        <v>32.5</v>
      </c>
      <c r="D26" s="32" t="s">
        <v>15</v>
      </c>
      <c r="E26" s="31">
        <f>+H16</f>
        <v>21.4</v>
      </c>
      <c r="F26" s="33">
        <f>+E26</f>
        <v>21.4</v>
      </c>
      <c r="G26" s="33" t="s">
        <v>15</v>
      </c>
      <c r="H26" s="33">
        <f>+C26</f>
        <v>32.5</v>
      </c>
      <c r="I26" s="34"/>
      <c r="Q26"/>
      <c r="R26"/>
      <c r="S26"/>
    </row>
    <row r="27" spans="1:19" ht="16.5" thickBot="1" x14ac:dyDescent="0.35">
      <c r="A27" s="3" t="s">
        <v>17</v>
      </c>
      <c r="B27" s="35"/>
      <c r="C27" s="36">
        <f>+C25/C26</f>
        <v>2.0307692307692307</v>
      </c>
      <c r="D27" s="37"/>
      <c r="E27" s="36">
        <f>+E25/E26</f>
        <v>4.7196261682242993</v>
      </c>
      <c r="F27" s="36">
        <f>+F25/F26</f>
        <v>3.0841121495327104</v>
      </c>
      <c r="G27" s="37"/>
      <c r="H27" s="36">
        <f>+H25/H26</f>
        <v>3.1076923076923078</v>
      </c>
      <c r="I27" s="34"/>
      <c r="Q27"/>
      <c r="R27"/>
      <c r="S27"/>
    </row>
    <row r="28" spans="1:19" ht="16.5" thickBot="1" x14ac:dyDescent="0.35">
      <c r="A28" s="3" t="s">
        <v>18</v>
      </c>
      <c r="B28" s="38"/>
      <c r="C28" s="39"/>
      <c r="D28" s="40">
        <v>8</v>
      </c>
      <c r="E28" s="41"/>
      <c r="F28" s="42"/>
      <c r="G28" s="43">
        <v>9</v>
      </c>
      <c r="H28" s="44" t="s">
        <v>19</v>
      </c>
      <c r="Q28"/>
      <c r="R28"/>
      <c r="S28"/>
    </row>
    <row r="29" spans="1:19" ht="15.75" x14ac:dyDescent="0.3">
      <c r="A29" s="3"/>
      <c r="B29" s="25"/>
      <c r="C29" s="34"/>
      <c r="G29" s="45"/>
      <c r="H29" s="34"/>
      <c r="Q29"/>
      <c r="R29"/>
      <c r="S29"/>
    </row>
    <row r="30" spans="1:19" ht="15.75" x14ac:dyDescent="0.3">
      <c r="A30" s="29" t="s">
        <v>20</v>
      </c>
      <c r="B30" s="29" t="s">
        <v>80</v>
      </c>
      <c r="D30" s="45" t="s">
        <v>21</v>
      </c>
      <c r="E30" s="46">
        <f>+F30/1000</f>
        <v>31.632774400000002</v>
      </c>
      <c r="F30" s="76">
        <f>29842.24*1.06</f>
        <v>31632.774400000002</v>
      </c>
      <c r="G30" s="1" t="s">
        <v>22</v>
      </c>
      <c r="H30" s="47">
        <v>0.15</v>
      </c>
      <c r="Q30"/>
      <c r="R30"/>
      <c r="S30"/>
    </row>
    <row r="31" spans="1:19" ht="15.75" x14ac:dyDescent="0.3">
      <c r="A31" s="3"/>
      <c r="B31" s="3"/>
      <c r="C31" s="3"/>
      <c r="D31" s="48" t="s">
        <v>23</v>
      </c>
      <c r="E31" s="46">
        <f>+H30*E30</f>
        <v>4.7449161599999998</v>
      </c>
      <c r="H31" s="47"/>
      <c r="I31" s="34"/>
      <c r="Q31"/>
      <c r="R31"/>
      <c r="S31"/>
    </row>
    <row r="32" spans="1:19" ht="15.75" x14ac:dyDescent="0.3">
      <c r="D32" s="48" t="s">
        <v>24</v>
      </c>
      <c r="E32" s="49">
        <f>+E30-E31</f>
        <v>26.887858240000003</v>
      </c>
      <c r="I32" s="34"/>
      <c r="Q32"/>
      <c r="R32"/>
      <c r="S32"/>
    </row>
    <row r="33" spans="1:29" ht="15.75" x14ac:dyDescent="0.3">
      <c r="E33" s="25" t="s">
        <v>25</v>
      </c>
      <c r="F33" s="25" t="s">
        <v>26</v>
      </c>
      <c r="G33" s="25" t="s">
        <v>26</v>
      </c>
      <c r="H33" s="25" t="s">
        <v>26</v>
      </c>
      <c r="I33" s="34"/>
      <c r="Q33"/>
      <c r="R33"/>
      <c r="S33"/>
    </row>
    <row r="34" spans="1:29" ht="15.75" x14ac:dyDescent="0.3">
      <c r="D34" s="45" t="s">
        <v>27</v>
      </c>
      <c r="E34" s="50">
        <f>+E32</f>
        <v>26.887858240000003</v>
      </c>
      <c r="F34" s="50">
        <v>0</v>
      </c>
      <c r="G34" s="50">
        <v>0</v>
      </c>
      <c r="H34" s="50">
        <v>0</v>
      </c>
      <c r="Q34"/>
      <c r="R34"/>
      <c r="S34"/>
    </row>
    <row r="35" spans="1:29" ht="15.75" x14ac:dyDescent="0.3">
      <c r="D35" s="45" t="s">
        <v>28</v>
      </c>
      <c r="E35" s="50">
        <f>+E34*1.1</f>
        <v>29.576644064000007</v>
      </c>
      <c r="F35" s="50">
        <v>0</v>
      </c>
      <c r="G35" s="50">
        <v>0</v>
      </c>
      <c r="H35" s="50">
        <v>0</v>
      </c>
      <c r="Q35"/>
      <c r="R35"/>
      <c r="S35"/>
    </row>
    <row r="36" spans="1:29" ht="16.5" thickBot="1" x14ac:dyDescent="0.35">
      <c r="A36" s="3"/>
      <c r="G36" s="45"/>
      <c r="Q36"/>
      <c r="R36"/>
      <c r="S36"/>
    </row>
    <row r="37" spans="1:29" ht="15.75" x14ac:dyDescent="0.3">
      <c r="A37" s="3"/>
      <c r="B37" s="25"/>
      <c r="C37" s="34"/>
      <c r="E37" s="11" t="s">
        <v>29</v>
      </c>
      <c r="F37" s="12" t="s">
        <v>30</v>
      </c>
      <c r="G37" s="12"/>
      <c r="H37" s="13"/>
      <c r="Q37"/>
      <c r="R37"/>
      <c r="S37"/>
    </row>
    <row r="38" spans="1:29" ht="16.5" thickBot="1" x14ac:dyDescent="0.35">
      <c r="A38" s="4" t="s">
        <v>31</v>
      </c>
      <c r="C38" s="51">
        <v>9</v>
      </c>
      <c r="D38" s="52" t="s">
        <v>32</v>
      </c>
      <c r="E38" s="24"/>
      <c r="F38" s="14" t="s">
        <v>33</v>
      </c>
      <c r="G38" s="14"/>
      <c r="H38" s="15"/>
      <c r="Q38"/>
      <c r="R38"/>
      <c r="S38"/>
    </row>
    <row r="39" spans="1:29" ht="15.75" x14ac:dyDescent="0.3">
      <c r="A39" s="4"/>
      <c r="C39" s="25"/>
      <c r="D39" s="1" t="s">
        <v>34</v>
      </c>
      <c r="E39" s="3"/>
      <c r="F39" s="3"/>
      <c r="Q39"/>
      <c r="R39"/>
      <c r="S39"/>
    </row>
    <row r="40" spans="1:29" ht="15.75" x14ac:dyDescent="0.3">
      <c r="A40" s="4" t="s">
        <v>35</v>
      </c>
      <c r="B40" s="5"/>
      <c r="C40" s="53">
        <f>+B46/F17</f>
        <v>250</v>
      </c>
      <c r="D40" s="28">
        <v>50</v>
      </c>
      <c r="F40" s="48" t="s">
        <v>36</v>
      </c>
      <c r="G40" s="27">
        <v>1</v>
      </c>
      <c r="H40" s="3"/>
      <c r="Q40"/>
      <c r="R40"/>
      <c r="S40"/>
    </row>
    <row r="41" spans="1:29" ht="15.75" x14ac:dyDescent="0.3">
      <c r="A41" s="4" t="s">
        <v>37</v>
      </c>
      <c r="C41" s="38">
        <f>+C40+D40</f>
        <v>300</v>
      </c>
      <c r="F41" s="45" t="s">
        <v>39</v>
      </c>
      <c r="G41" s="27">
        <f>+C40/100</f>
        <v>2.5</v>
      </c>
      <c r="H41" s="3"/>
      <c r="Q41"/>
      <c r="R41"/>
      <c r="S41"/>
    </row>
    <row r="42" spans="1:29" ht="15.75" x14ac:dyDescent="0.3">
      <c r="A42" s="4" t="s">
        <v>38</v>
      </c>
      <c r="C42" s="38">
        <f>+C41/C38</f>
        <v>33.333333333333336</v>
      </c>
      <c r="F42" s="48" t="s">
        <v>40</v>
      </c>
      <c r="G42" s="54">
        <f>+C41*F17</f>
        <v>600</v>
      </c>
      <c r="H42" s="3"/>
      <c r="Q42"/>
      <c r="R42"/>
      <c r="S42"/>
    </row>
    <row r="43" spans="1:29" ht="15.75" x14ac:dyDescent="0.3">
      <c r="A43" s="4"/>
      <c r="C43" s="25"/>
      <c r="E43" s="48"/>
      <c r="F43" s="48"/>
      <c r="G43" s="34"/>
      <c r="I43" s="3"/>
      <c r="Q43"/>
      <c r="R43"/>
      <c r="S43"/>
    </row>
    <row r="44" spans="1:29" ht="15.75" x14ac:dyDescent="0.3">
      <c r="A44" s="4" t="s">
        <v>41</v>
      </c>
      <c r="C44" s="29">
        <f>+C42*C38</f>
        <v>300</v>
      </c>
      <c r="F44" s="48"/>
      <c r="G44" s="34"/>
      <c r="H44" s="3"/>
      <c r="Q44"/>
      <c r="R44"/>
      <c r="S44"/>
    </row>
    <row r="45" spans="1:29" ht="15.75" x14ac:dyDescent="0.3">
      <c r="A45" s="3"/>
      <c r="B45" s="3"/>
      <c r="C45" s="3"/>
      <c r="D45" s="3"/>
      <c r="E45" s="3"/>
      <c r="H45" s="3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15.75" x14ac:dyDescent="0.3">
      <c r="A46" s="4" t="s">
        <v>42</v>
      </c>
      <c r="B46" s="25">
        <v>500</v>
      </c>
      <c r="C46" s="55"/>
      <c r="D46" s="29" t="s">
        <v>43</v>
      </c>
      <c r="E46" s="29" t="s">
        <v>44</v>
      </c>
      <c r="F46" s="29" t="s">
        <v>45</v>
      </c>
      <c r="G46" s="29" t="s">
        <v>46</v>
      </c>
      <c r="H46" s="29" t="s">
        <v>47</v>
      </c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15.75" x14ac:dyDescent="0.3">
      <c r="A47" s="56" t="s">
        <v>48</v>
      </c>
      <c r="B47" s="57"/>
      <c r="C47" s="3"/>
      <c r="D47" s="25">
        <v>1</v>
      </c>
      <c r="E47" s="25">
        <v>1</v>
      </c>
      <c r="F47" s="25" t="s">
        <v>49</v>
      </c>
      <c r="G47" s="34">
        <v>240</v>
      </c>
      <c r="H47" s="34">
        <f>+(D47*E47)*G47</f>
        <v>240</v>
      </c>
      <c r="I47" s="1" t="s">
        <v>50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15.75" x14ac:dyDescent="0.3">
      <c r="A48" s="57" t="s">
        <v>51</v>
      </c>
      <c r="B48" s="58">
        <f>+E34*C42</f>
        <v>896.26194133333354</v>
      </c>
      <c r="C48" s="3"/>
      <c r="D48" s="25">
        <v>1</v>
      </c>
      <c r="E48" s="25">
        <v>3</v>
      </c>
      <c r="F48" s="25" t="s">
        <v>81</v>
      </c>
      <c r="G48" s="34">
        <v>140</v>
      </c>
      <c r="H48" s="34">
        <f>+(D48*E48)*G48</f>
        <v>420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15.75" x14ac:dyDescent="0.3">
      <c r="A49" s="57" t="s">
        <v>52</v>
      </c>
      <c r="B49" s="58">
        <f>+H58</f>
        <v>980</v>
      </c>
      <c r="C49" s="3"/>
      <c r="D49" s="25">
        <v>0</v>
      </c>
      <c r="E49" s="25">
        <v>0</v>
      </c>
      <c r="F49" s="25" t="s">
        <v>53</v>
      </c>
      <c r="G49" s="34">
        <v>0.8</v>
      </c>
      <c r="H49" s="34">
        <f>+(D49*E49)*G49</f>
        <v>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16.5" x14ac:dyDescent="0.3">
      <c r="A50" s="57" t="s">
        <v>54</v>
      </c>
      <c r="B50" s="58">
        <v>400</v>
      </c>
      <c r="C50" s="3"/>
      <c r="D50" s="25">
        <v>0</v>
      </c>
      <c r="E50" s="25">
        <v>0</v>
      </c>
      <c r="F50" s="25" t="s">
        <v>55</v>
      </c>
      <c r="G50" s="34">
        <v>3</v>
      </c>
      <c r="H50" s="34">
        <f>+G50*E50*D50</f>
        <v>0</v>
      </c>
      <c r="I50" s="59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15.75" x14ac:dyDescent="0.3">
      <c r="A51" s="60" t="s">
        <v>56</v>
      </c>
      <c r="B51" s="58">
        <v>0</v>
      </c>
      <c r="C51" s="62">
        <f>2.8*1.5</f>
        <v>4.1999999999999993</v>
      </c>
      <c r="D51" s="25">
        <v>1</v>
      </c>
      <c r="E51" s="25">
        <v>1</v>
      </c>
      <c r="F51" s="25" t="s">
        <v>57</v>
      </c>
      <c r="G51" s="34">
        <v>50</v>
      </c>
      <c r="H51" s="34">
        <f t="shared" ref="H51:H54" si="0">+(D51*E51)*G51</f>
        <v>50</v>
      </c>
      <c r="I51" s="66">
        <f>+B70/100</f>
        <v>34.308881354666667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15.75" x14ac:dyDescent="0.3">
      <c r="A52" s="60" t="s">
        <v>58</v>
      </c>
      <c r="B52" s="58">
        <v>0</v>
      </c>
      <c r="C52" s="3"/>
      <c r="D52" s="25">
        <v>1</v>
      </c>
      <c r="E52" s="25">
        <v>1</v>
      </c>
      <c r="F52" s="25" t="s">
        <v>59</v>
      </c>
      <c r="G52" s="34">
        <v>135</v>
      </c>
      <c r="H52" s="34">
        <f t="shared" si="0"/>
        <v>135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15.75" x14ac:dyDescent="0.3">
      <c r="A53" s="60" t="s">
        <v>60</v>
      </c>
      <c r="B53" s="58">
        <v>100</v>
      </c>
      <c r="D53" s="25">
        <v>1</v>
      </c>
      <c r="E53" s="25">
        <v>1</v>
      </c>
      <c r="F53" s="25" t="s">
        <v>61</v>
      </c>
      <c r="G53" s="34">
        <v>135</v>
      </c>
      <c r="H53" s="34">
        <f t="shared" si="0"/>
        <v>135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15.75" x14ac:dyDescent="0.3">
      <c r="A54" s="60" t="s">
        <v>62</v>
      </c>
      <c r="B54" s="58">
        <v>150</v>
      </c>
      <c r="D54" s="25">
        <v>0</v>
      </c>
      <c r="E54" s="25">
        <v>0</v>
      </c>
      <c r="F54" s="25" t="s">
        <v>63</v>
      </c>
      <c r="G54" s="34">
        <v>12</v>
      </c>
      <c r="H54" s="34">
        <f t="shared" si="0"/>
        <v>0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15.75" x14ac:dyDescent="0.3">
      <c r="A55" s="60"/>
      <c r="B55" s="60"/>
      <c r="D55" s="25">
        <v>0</v>
      </c>
      <c r="E55" s="25">
        <v>0</v>
      </c>
      <c r="F55" s="25" t="s">
        <v>64</v>
      </c>
      <c r="G55" s="34">
        <v>1</v>
      </c>
      <c r="H55" s="34">
        <f t="shared" ref="H55:H56" si="1">+G55*E55</f>
        <v>0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15.75" x14ac:dyDescent="0.3">
      <c r="A56" s="56" t="s">
        <v>65</v>
      </c>
      <c r="B56" s="61">
        <f>SUM(B48:B55)</f>
        <v>2526.2619413333337</v>
      </c>
      <c r="C56" s="3"/>
      <c r="D56" s="25">
        <v>0</v>
      </c>
      <c r="E56" s="25">
        <v>0</v>
      </c>
      <c r="F56" s="62" t="s">
        <v>66</v>
      </c>
      <c r="G56" s="34">
        <v>380</v>
      </c>
      <c r="H56" s="34">
        <f t="shared" si="1"/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15.75" x14ac:dyDescent="0.3">
      <c r="A57" s="10"/>
      <c r="B57" s="36">
        <f>+B56/B46</f>
        <v>5.0525238826666676</v>
      </c>
      <c r="C57" s="4" t="s">
        <v>67</v>
      </c>
      <c r="D57" s="25"/>
      <c r="E57" s="25"/>
      <c r="F57" s="3"/>
      <c r="G57" s="3"/>
      <c r="H57" s="34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15.75" x14ac:dyDescent="0.3">
      <c r="D58" s="3"/>
      <c r="E58" s="3"/>
      <c r="F58" s="3"/>
      <c r="G58" s="63" t="s">
        <v>68</v>
      </c>
      <c r="H58" s="34">
        <f>SUM(H47:H57)</f>
        <v>980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15.75" x14ac:dyDescent="0.3">
      <c r="A59" s="4" t="s">
        <v>70</v>
      </c>
      <c r="B59" s="3"/>
      <c r="C59" s="3"/>
      <c r="E59" s="36"/>
      <c r="G59" s="5" t="s">
        <v>69</v>
      </c>
      <c r="H59" s="64">
        <v>1.5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15.75" x14ac:dyDescent="0.3">
      <c r="A60" s="3"/>
      <c r="B60" s="4" t="s">
        <v>72</v>
      </c>
      <c r="C60" s="29" t="s">
        <v>73</v>
      </c>
      <c r="D60" s="3"/>
      <c r="E60" s="3"/>
      <c r="G60" s="1" t="s">
        <v>71</v>
      </c>
      <c r="H60" s="65">
        <v>1.75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15.75" x14ac:dyDescent="0.3">
      <c r="A61" s="56" t="s">
        <v>74</v>
      </c>
      <c r="B61" s="57"/>
      <c r="C61" s="3"/>
      <c r="D61" s="3"/>
      <c r="E61" s="3"/>
      <c r="F61" s="3"/>
      <c r="G61" s="1" t="s">
        <v>71</v>
      </c>
      <c r="H61" s="65">
        <v>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15.75" x14ac:dyDescent="0.3">
      <c r="A62" s="57" t="s">
        <v>51</v>
      </c>
      <c r="B62" s="58">
        <f>+E35*C42</f>
        <v>985.88813546666699</v>
      </c>
      <c r="C62" s="66"/>
      <c r="F62" s="3"/>
      <c r="G62" s="5" t="s">
        <v>75</v>
      </c>
      <c r="H62" s="65">
        <v>2.5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15.75" x14ac:dyDescent="0.3">
      <c r="A63" s="57" t="s">
        <v>52</v>
      </c>
      <c r="B63" s="58">
        <f>+H58*H59</f>
        <v>1470</v>
      </c>
      <c r="C63" s="66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15.75" x14ac:dyDescent="0.3">
      <c r="A64" s="57" t="str">
        <f>+A50</f>
        <v>Tabla de suaje</v>
      </c>
      <c r="B64" s="58">
        <f>+B50*H59</f>
        <v>600</v>
      </c>
      <c r="C64" s="66"/>
      <c r="F64" s="67" t="s">
        <v>76</v>
      </c>
      <c r="G64" s="36">
        <f>+B57</f>
        <v>5.0525238826666676</v>
      </c>
      <c r="H64" s="68">
        <f>+G64*B46</f>
        <v>2526.2619413333337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15.75" x14ac:dyDescent="0.3">
      <c r="A65" s="57" t="str">
        <f>+A51</f>
        <v>listón</v>
      </c>
      <c r="B65" s="58">
        <f>+B51*1.1</f>
        <v>0</v>
      </c>
      <c r="C65" s="66"/>
      <c r="F65" s="67" t="s">
        <v>77</v>
      </c>
      <c r="G65" s="36">
        <f>+C70</f>
        <v>6.8617762709333334</v>
      </c>
      <c r="H65" s="68">
        <f>+G65*B46</f>
        <v>3430.8881354666669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16.5" thickBot="1" x14ac:dyDescent="0.35">
      <c r="A66" s="57" t="str">
        <f>+A52</f>
        <v>Caple Refuerzo</v>
      </c>
      <c r="B66" s="58">
        <v>0</v>
      </c>
      <c r="C66" s="69"/>
      <c r="F66" s="70" t="s">
        <v>78</v>
      </c>
      <c r="G66" s="71">
        <f>+G65-G64</f>
        <v>1.8092523882666658</v>
      </c>
      <c r="H66" s="68">
        <f>+H65-H64</f>
        <v>904.62619413333323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16.5" thickBot="1" x14ac:dyDescent="0.35">
      <c r="A67" s="57" t="str">
        <f>+A53</f>
        <v>Empaque</v>
      </c>
      <c r="B67" s="58">
        <f>+B53*H59</f>
        <v>150</v>
      </c>
      <c r="C67" s="69"/>
      <c r="G67" s="72" t="s">
        <v>79</v>
      </c>
      <c r="H67" s="71">
        <f>+H66</f>
        <v>904.62619413333323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15.75" x14ac:dyDescent="0.3">
      <c r="A68" s="57" t="str">
        <f>+A54</f>
        <v>Mensajeria</v>
      </c>
      <c r="B68" s="58">
        <f>+B54*H59</f>
        <v>225</v>
      </c>
      <c r="C68" s="69"/>
      <c r="G68" s="74" t="s">
        <v>82</v>
      </c>
      <c r="H68" s="75">
        <f>+(B70/100)*2.5</f>
        <v>85.772203386666661</v>
      </c>
      <c r="I68" s="73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15.75" x14ac:dyDescent="0.3">
      <c r="A69" s="57"/>
      <c r="B69" s="58"/>
      <c r="C69" s="69"/>
      <c r="H69" s="47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15.75" x14ac:dyDescent="0.3">
      <c r="A70" s="56" t="s">
        <v>65</v>
      </c>
      <c r="B70" s="61">
        <f>SUM(B61:B69)</f>
        <v>3430.8881354666669</v>
      </c>
      <c r="C70" s="71">
        <f>+B70/B46</f>
        <v>6.8617762709333334</v>
      </c>
      <c r="D70" s="77"/>
      <c r="E70" s="77"/>
      <c r="F70" s="73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15.75" x14ac:dyDescent="0.3">
      <c r="D71" s="77"/>
      <c r="E71" s="77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3">
      <c r="C72" s="8"/>
      <c r="G72" s="8"/>
    </row>
  </sheetData>
  <mergeCells count="2">
    <mergeCell ref="D70:E70"/>
    <mergeCell ref="D71:E71"/>
  </mergeCells>
  <pageMargins left="0.70866141732283472" right="0.70866141732283472" top="0.74803149606299213" bottom="0.74803149606299213" header="0.31496062992125984" footer="0.31496062992125984"/>
  <pageSetup scale="62" orientation="portrait" r:id="rId1"/>
  <headerFooter>
    <oddFooter>&amp;R&amp;A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Cintillo Reloj</vt:lpstr>
      <vt:lpstr>Cintillo Pulsera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2017-02-20T19:48:28Z</cp:lastPrinted>
  <dcterms:created xsi:type="dcterms:W3CDTF">2017-02-10T18:31:13Z</dcterms:created>
  <dcterms:modified xsi:type="dcterms:W3CDTF">2017-02-20T19:48:47Z</dcterms:modified>
</cp:coreProperties>
</file>