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20" yWindow="1020" windowWidth="20115" windowHeight="8010"/>
  </bookViews>
  <sheets>
    <sheet name="50 bolsas" sheetId="6" r:id="rId1"/>
  </sheets>
  <calcPr calcId="145621"/>
</workbook>
</file>

<file path=xl/calcChain.xml><?xml version="1.0" encoding="utf-8"?>
<calcChain xmlns="http://schemas.openxmlformats.org/spreadsheetml/2006/main">
  <c r="G58" i="6" l="1"/>
  <c r="A79" i="6"/>
  <c r="C79" i="6" s="1"/>
  <c r="E79" i="6" s="1"/>
  <c r="B78" i="6"/>
  <c r="B81" i="6" s="1"/>
  <c r="A78" i="6"/>
  <c r="B82" i="6"/>
  <c r="A82" i="6"/>
  <c r="C82" i="6" s="1"/>
  <c r="E82" i="6" s="1"/>
  <c r="B79" i="6"/>
  <c r="A81" i="6"/>
  <c r="F30" i="6" l="1"/>
  <c r="E30" i="6" s="1"/>
  <c r="E26" i="6"/>
  <c r="E27" i="6" s="1"/>
  <c r="C26" i="6"/>
  <c r="C27" i="6" s="1"/>
  <c r="F25" i="6"/>
  <c r="E31" i="6" l="1"/>
  <c r="E32" i="6" s="1"/>
  <c r="E34" i="6" s="1"/>
  <c r="E35" i="6" s="1"/>
  <c r="F26" i="6"/>
  <c r="F27" i="6" s="1"/>
  <c r="A72" i="6"/>
  <c r="B71" i="6"/>
  <c r="A71" i="6"/>
  <c r="A70" i="6"/>
  <c r="A69" i="6"/>
  <c r="B68" i="6"/>
  <c r="A68" i="6"/>
  <c r="H59" i="6"/>
  <c r="H58" i="6"/>
  <c r="H57" i="6"/>
  <c r="H56" i="6"/>
  <c r="B56" i="6"/>
  <c r="B72" i="6" s="1"/>
  <c r="G55" i="6"/>
  <c r="H55" i="6" s="1"/>
  <c r="H54" i="6"/>
  <c r="B54" i="6"/>
  <c r="B70" i="6" s="1"/>
  <c r="H53" i="6"/>
  <c r="E52" i="6"/>
  <c r="H52" i="6" s="1"/>
  <c r="H51" i="6"/>
  <c r="H50" i="6"/>
  <c r="H49" i="6"/>
  <c r="C40" i="6"/>
  <c r="G43" i="6" s="1"/>
  <c r="H25" i="6"/>
  <c r="H16" i="6"/>
  <c r="B69" i="6" s="1"/>
  <c r="F16" i="6"/>
  <c r="C41" i="6" l="1"/>
  <c r="G44" i="6" s="1"/>
  <c r="H26" i="6"/>
  <c r="H27" i="6" s="1"/>
  <c r="H61" i="6"/>
  <c r="C42" i="6"/>
  <c r="C46" i="6" s="1"/>
  <c r="B66" i="6" l="1"/>
  <c r="B67" i="6"/>
  <c r="B51" i="6"/>
  <c r="B50" i="6"/>
  <c r="B58" i="6" s="1"/>
  <c r="B60" i="6" s="1"/>
  <c r="H70" i="6" s="1"/>
  <c r="I70" i="6" s="1"/>
  <c r="B74" i="6" l="1"/>
  <c r="C74" i="6" s="1"/>
  <c r="H71" i="6" s="1"/>
  <c r="D65" i="6"/>
  <c r="E63" i="6" l="1"/>
  <c r="I73" i="6"/>
  <c r="I71" i="6"/>
  <c r="H72" i="6"/>
  <c r="I72" i="6" s="1"/>
</calcChain>
</file>

<file path=xl/sharedStrings.xml><?xml version="1.0" encoding="utf-8"?>
<sst xmlns="http://schemas.openxmlformats.org/spreadsheetml/2006/main" count="119" uniqueCount="105">
  <si>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</si>
  <si>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</si>
  <si>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</si>
  <si>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</si>
  <si>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</si>
  <si>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</si>
  <si>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</si>
  <si>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</si>
  <si>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</si>
  <si>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</si>
  <si>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</si>
  <si>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</si>
  <si>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con asa de listón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</si>
  <si>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</si>
  <si>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</si>
  <si>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</si>
  <si>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</si>
  <si>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</si>
  <si>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</si>
  <si>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</si>
  <si>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</si>
  <si>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</si>
  <si>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</si>
  <si>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</si>
  <si>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</si>
  <si>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</si>
  <si>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</si>
  <si>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</si>
  <si>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</si>
  <si>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</si>
  <si>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</si>
  <si>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</si>
  <si>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</si>
  <si>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</si>
  <si>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</si>
  <si>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</si>
  <si>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</si>
  <si>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</si>
  <si>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</si>
  <si>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</si>
  <si>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</si>
  <si>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</si>
  <si>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</si>
  <si>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</si>
  <si>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</si>
  <si>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</si>
  <si>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</si>
  <si>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</si>
  <si>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</si>
  <si>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</si>
  <si>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</si>
  <si>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</si>
  <si>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</si>
  <si>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</si>
  <si>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pegado</t>
  </si>
  <si>
    <t>arreglo suaje</t>
  </si>
  <si>
    <t>Remaches</t>
  </si>
  <si>
    <t>75 millar</t>
  </si>
  <si>
    <t>suajado</t>
  </si>
  <si>
    <t>Mensajeria</t>
  </si>
  <si>
    <t>Listón</t>
  </si>
  <si>
    <t>UV Brillante a regisro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</si>
  <si>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</si>
  <si>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</si>
  <si>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</si>
  <si>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</si>
  <si>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</si>
  <si>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</si>
  <si>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</si>
  <si>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</si>
  <si>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</si>
  <si>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</si>
  <si>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</si>
  <si>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</si>
  <si>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</si>
  <si>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</si>
  <si>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</si>
  <si>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*</t>
  </si>
  <si>
    <t>Vintage</t>
  </si>
  <si>
    <t xml:space="preserve">Bolsa </t>
  </si>
  <si>
    <t>Serigrafía F</t>
  </si>
  <si>
    <t>Henri Abelé</t>
  </si>
  <si>
    <t>tamaño 17 X 35 X  9 cm.</t>
  </si>
  <si>
    <t>Tabla Suaje</t>
  </si>
  <si>
    <t>Tinta Serigrafia</t>
  </si>
  <si>
    <t xml:space="preserve">cartulina importación </t>
  </si>
  <si>
    <t>LUMEN</t>
  </si>
  <si>
    <t>Ganancia 2.5 %</t>
  </si>
  <si>
    <t>Bristol</t>
  </si>
  <si>
    <t xml:space="preserve">Rosa </t>
  </si>
  <si>
    <t>165 grs.</t>
  </si>
  <si>
    <t>LAMINADO + UV + EMPALME</t>
  </si>
  <si>
    <t>area + cantidad de hojas</t>
  </si>
  <si>
    <t>Area</t>
  </si>
  <si>
    <t>arreglo</t>
  </si>
  <si>
    <t>total a pagar</t>
  </si>
  <si>
    <t xml:space="preserve">laminado mate </t>
  </si>
  <si>
    <t xml:space="preserve">minimo </t>
  </si>
  <si>
    <t>Empalme</t>
  </si>
  <si>
    <t xml:space="preserve">arreglo hs </t>
  </si>
  <si>
    <t>HS</t>
  </si>
  <si>
    <t>Placa HS</t>
  </si>
  <si>
    <t xml:space="preserve">hot stamping 1 cara + </t>
  </si>
  <si>
    <t>remache metalico +</t>
  </si>
  <si>
    <t>21 de abril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</si>
</sst>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  <xf numFmtId="44" fontId="20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44" fontId="2" fillId="0" borderId="0" xfId="1" applyFont="1" applyAlignment="1">
      <alignment horizontal="center"/>
    </xf>
    <xf numFmtId="44" fontId="22" fillId="9" borderId="8" xfId="13" applyFont="1" applyFill="1" applyBorder="1" applyAlignment="1">
      <alignment vertical="center"/>
    </xf>
    <xf numFmtId="44" fontId="6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4" fontId="2" fillId="0" borderId="5" xfId="1" applyFont="1" applyBorder="1" applyAlignment="1">
      <alignment horizontal="center"/>
    </xf>
    <xf numFmtId="2" fontId="21" fillId="8" borderId="4" xfId="0" applyNumberFormat="1" applyFont="1" applyFill="1" applyBorder="1" applyAlignment="1">
      <alignment horizontal="right"/>
    </xf>
    <xf numFmtId="2" fontId="21" fillId="8" borderId="0" xfId="0" applyNumberFormat="1" applyFont="1" applyFill="1" applyBorder="1" applyAlignment="1">
      <alignment horizontal="right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143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7"/>
  <sheetViews>
    <sheetView tabSelected="1" topLeftCell="A48" zoomScale="85" zoomScaleNormal="85" workbookViewId="0">
      <selection activeCell="A71" sqref="A7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8.75" x14ac:dyDescent="0.3">
      <c r="J1" s="2"/>
      <c r="K1" s="3"/>
      <c r="L1" s="3"/>
      <c r="M1" s="3"/>
      <c r="N1" s="3"/>
      <c r="O1" s="3"/>
      <c r="P1" s="3"/>
    </row>
    <row r="2" spans="1:23" x14ac:dyDescent="0.3">
      <c r="J2" s="3"/>
      <c r="K2" s="3"/>
      <c r="L2" s="3"/>
      <c r="M2" s="3"/>
      <c r="N2" s="3"/>
      <c r="O2" s="4"/>
      <c r="P2" s="3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">
        <v>104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78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C13" s="1" t="s">
        <v>81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6" t="s">
        <v>79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9" t="s">
        <v>82</v>
      </c>
      <c r="D16" s="17"/>
      <c r="E16" s="17"/>
      <c r="F16" s="20">
        <f>2+F20+2</f>
        <v>32</v>
      </c>
      <c r="G16" s="21" t="s">
        <v>10</v>
      </c>
      <c r="H16" s="22">
        <f>2+H20+2</f>
        <v>49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9" t="s">
        <v>85</v>
      </c>
      <c r="D17" s="17"/>
      <c r="E17" s="17"/>
      <c r="F17" s="18">
        <v>0.5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 t="s">
        <v>102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7" t="s">
        <v>103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24" t="s">
        <v>12</v>
      </c>
      <c r="D20" s="17"/>
      <c r="E20" s="17"/>
      <c r="F20" s="20">
        <v>28</v>
      </c>
      <c r="G20" s="21" t="s">
        <v>10</v>
      </c>
      <c r="H20" s="22">
        <v>45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14</v>
      </c>
      <c r="C23" s="25" t="s">
        <v>88</v>
      </c>
      <c r="D23" s="5" t="s">
        <v>15</v>
      </c>
      <c r="E23" s="26" t="s">
        <v>89</v>
      </c>
      <c r="F23" s="1" t="s">
        <v>90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</v>
      </c>
      <c r="C25" s="27">
        <v>50</v>
      </c>
      <c r="D25" s="26" t="s">
        <v>17</v>
      </c>
      <c r="E25" s="28">
        <v>65</v>
      </c>
      <c r="F25" s="29">
        <f>+C25</f>
        <v>50</v>
      </c>
      <c r="G25" s="30" t="s">
        <v>17</v>
      </c>
      <c r="H25" s="30">
        <f>+E25</f>
        <v>65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18</v>
      </c>
      <c r="B26" s="3"/>
      <c r="C26" s="31">
        <f>+F16</f>
        <v>32</v>
      </c>
      <c r="D26" s="32" t="s">
        <v>17</v>
      </c>
      <c r="E26" s="31">
        <f>+H16</f>
        <v>49</v>
      </c>
      <c r="F26" s="33">
        <f>+E26</f>
        <v>49</v>
      </c>
      <c r="G26" s="33" t="s">
        <v>17</v>
      </c>
      <c r="H26" s="33">
        <f>+C26</f>
        <v>32</v>
      </c>
      <c r="I26" s="34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19</v>
      </c>
      <c r="B27" s="35"/>
      <c r="C27" s="36">
        <f>+C25/C26</f>
        <v>1.5625</v>
      </c>
      <c r="D27" s="37"/>
      <c r="E27" s="36">
        <f>+E25/E26</f>
        <v>1.3265306122448979</v>
      </c>
      <c r="F27" s="36">
        <f>+F25/F26</f>
        <v>1.0204081632653061</v>
      </c>
      <c r="G27" s="37"/>
      <c r="H27" s="36">
        <f>+H25/H26</f>
        <v>2.03125</v>
      </c>
      <c r="I27" s="34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20</v>
      </c>
      <c r="B28" s="38"/>
      <c r="C28" s="39"/>
      <c r="D28" s="40">
        <v>1</v>
      </c>
      <c r="E28" s="41"/>
      <c r="F28" s="42"/>
      <c r="G28" s="43">
        <v>2</v>
      </c>
      <c r="H28" s="44" t="s">
        <v>21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6.5" thickBot="1" x14ac:dyDescent="0.35">
      <c r="A30" s="29" t="s">
        <v>22</v>
      </c>
      <c r="B30" s="29" t="s">
        <v>86</v>
      </c>
      <c r="D30" s="45" t="s">
        <v>23</v>
      </c>
      <c r="E30" s="46">
        <f>+F30/1000</f>
        <v>5.1166200000000002</v>
      </c>
      <c r="F30" s="74">
        <f>4827*1.06</f>
        <v>5116.62</v>
      </c>
      <c r="G30" s="1" t="s">
        <v>24</v>
      </c>
      <c r="H30" s="47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8" t="s">
        <v>25</v>
      </c>
      <c r="E31" s="46">
        <f>+H30*E30</f>
        <v>0</v>
      </c>
      <c r="H31" s="47"/>
      <c r="I31" s="34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8" t="s">
        <v>26</v>
      </c>
      <c r="E32" s="49">
        <f>+E30-E31</f>
        <v>5.1166200000000002</v>
      </c>
      <c r="I32" s="34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5" t="s">
        <v>27</v>
      </c>
      <c r="F33" s="25" t="s">
        <v>28</v>
      </c>
      <c r="G33" s="25" t="s">
        <v>28</v>
      </c>
      <c r="H33" s="25" t="s">
        <v>28</v>
      </c>
      <c r="I33" s="34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5" t="s">
        <v>29</v>
      </c>
      <c r="E34" s="50">
        <f>+E32</f>
        <v>5.1166200000000002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5" t="s">
        <v>30</v>
      </c>
      <c r="E35" s="50">
        <f>+E34*1.15</f>
        <v>5.8841130000000001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5"/>
      <c r="C37" s="34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33</v>
      </c>
      <c r="C38" s="51">
        <v>2</v>
      </c>
      <c r="D38" s="52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5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37</v>
      </c>
      <c r="B40" s="5"/>
      <c r="C40" s="53">
        <f>+B48/F17</f>
        <v>100</v>
      </c>
      <c r="D40" s="28">
        <v>60</v>
      </c>
      <c r="F40" s="48" t="s">
        <v>38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39</v>
      </c>
      <c r="C41" s="38">
        <f>+C40+D40</f>
        <v>160</v>
      </c>
      <c r="F41" s="48" t="s">
        <v>40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41</v>
      </c>
      <c r="C42" s="38">
        <f>+C41/C38</f>
        <v>80</v>
      </c>
      <c r="F42" s="48" t="s">
        <v>42</v>
      </c>
      <c r="G42" s="2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5"/>
      <c r="F43" s="45" t="s">
        <v>43</v>
      </c>
      <c r="G43" s="27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4"/>
      <c r="F44" s="48" t="s">
        <v>44</v>
      </c>
      <c r="G44" s="51">
        <f>+C41*F17</f>
        <v>80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45</v>
      </c>
      <c r="C46" s="29">
        <f>+C42*C38</f>
        <v>160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46</v>
      </c>
      <c r="B48" s="25">
        <v>50</v>
      </c>
      <c r="C48" s="3"/>
      <c r="D48" s="29" t="s">
        <v>47</v>
      </c>
      <c r="E48" s="29" t="s">
        <v>48</v>
      </c>
      <c r="F48" s="29" t="s">
        <v>49</v>
      </c>
      <c r="G48" s="29" t="s">
        <v>50</v>
      </c>
      <c r="H48" s="29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5" t="s">
        <v>52</v>
      </c>
      <c r="B49" s="56"/>
      <c r="C49" s="3"/>
      <c r="D49" s="25">
        <v>1</v>
      </c>
      <c r="E49" s="25">
        <v>1</v>
      </c>
      <c r="F49" s="25" t="s">
        <v>99</v>
      </c>
      <c r="G49" s="34">
        <v>145</v>
      </c>
      <c r="H49" s="3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6" t="s">
        <v>53</v>
      </c>
      <c r="B50" s="57">
        <f>+E34*C42</f>
        <v>409.32960000000003</v>
      </c>
      <c r="C50" s="3"/>
      <c r="D50" s="25">
        <v>1</v>
      </c>
      <c r="E50" s="25">
        <v>1</v>
      </c>
      <c r="F50" s="25" t="s">
        <v>100</v>
      </c>
      <c r="G50" s="34">
        <v>400</v>
      </c>
      <c r="H50" s="34">
        <f>+(D50*E50)*G50</f>
        <v>400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6" t="s">
        <v>13</v>
      </c>
      <c r="B51" s="57">
        <f>+H61</f>
        <v>2045</v>
      </c>
      <c r="C51" s="3"/>
      <c r="D51" s="25">
        <v>0</v>
      </c>
      <c r="E51" s="25">
        <v>0</v>
      </c>
      <c r="F51" s="25" t="s">
        <v>84</v>
      </c>
      <c r="G51" s="34">
        <v>100</v>
      </c>
      <c r="H51" s="34">
        <f t="shared" ref="H51:H58" si="0"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6" t="s">
        <v>83</v>
      </c>
      <c r="B52" s="57">
        <v>0</v>
      </c>
      <c r="C52" s="3"/>
      <c r="D52" s="25">
        <v>1</v>
      </c>
      <c r="E52" s="25">
        <f>+B48*1.1</f>
        <v>55.000000000000007</v>
      </c>
      <c r="F52" s="25" t="s">
        <v>54</v>
      </c>
      <c r="G52" s="34">
        <v>12</v>
      </c>
      <c r="H52" s="34">
        <f t="shared" si="0"/>
        <v>660.00000000000011</v>
      </c>
      <c r="I52" s="58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6" t="s">
        <v>101</v>
      </c>
      <c r="B53" s="57">
        <v>300</v>
      </c>
      <c r="C53" s="3"/>
      <c r="D53" s="25">
        <v>1</v>
      </c>
      <c r="E53" s="25">
        <v>1</v>
      </c>
      <c r="F53" s="25" t="s">
        <v>55</v>
      </c>
      <c r="G53" s="34">
        <v>145</v>
      </c>
      <c r="H53" s="34">
        <f t="shared" si="0"/>
        <v>145</v>
      </c>
      <c r="I53" s="58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9" t="s">
        <v>56</v>
      </c>
      <c r="B54" s="57">
        <f>75*1</f>
        <v>75</v>
      </c>
      <c r="C54" s="3" t="s">
        <v>57</v>
      </c>
      <c r="D54" s="25">
        <v>1</v>
      </c>
      <c r="E54" s="25">
        <v>1</v>
      </c>
      <c r="F54" s="25" t="s">
        <v>58</v>
      </c>
      <c r="G54" s="34">
        <v>145</v>
      </c>
      <c r="H54" s="34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9" t="s">
        <v>59</v>
      </c>
      <c r="B55" s="57">
        <v>200</v>
      </c>
      <c r="D55" s="25">
        <v>0</v>
      </c>
      <c r="E55" s="25">
        <v>0</v>
      </c>
      <c r="F55" s="25" t="s">
        <v>80</v>
      </c>
      <c r="G55" s="34">
        <f>120+120</f>
        <v>240</v>
      </c>
      <c r="H55" s="34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9" t="s">
        <v>60</v>
      </c>
      <c r="B56" s="57">
        <f>85*1</f>
        <v>85</v>
      </c>
      <c r="D56" s="25">
        <v>0</v>
      </c>
      <c r="E56" s="25">
        <v>0</v>
      </c>
      <c r="F56" s="25" t="s">
        <v>61</v>
      </c>
      <c r="G56" s="34">
        <v>1350</v>
      </c>
      <c r="H56" s="34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9"/>
      <c r="B57" s="59"/>
      <c r="D57" s="25">
        <v>0</v>
      </c>
      <c r="E57" s="25">
        <v>0</v>
      </c>
      <c r="F57" s="25" t="s">
        <v>62</v>
      </c>
      <c r="G57" s="34">
        <v>0.5</v>
      </c>
      <c r="H57" s="3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5" t="s">
        <v>63</v>
      </c>
      <c r="B58" s="60">
        <f>SUM(B50:B54)</f>
        <v>2829.3296</v>
      </c>
      <c r="C58" s="3"/>
      <c r="D58" s="25">
        <v>1</v>
      </c>
      <c r="E58" s="25">
        <v>1</v>
      </c>
      <c r="F58" s="3" t="s">
        <v>64</v>
      </c>
      <c r="G58" s="34">
        <f>+G79</f>
        <v>550</v>
      </c>
      <c r="H58" s="34">
        <f t="shared" si="0"/>
        <v>550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61"/>
      <c r="C59" s="3"/>
      <c r="D59" s="25"/>
      <c r="E59" s="25"/>
      <c r="F59" s="3"/>
      <c r="G59" s="3"/>
      <c r="H59" s="34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6">
        <f>+B58/B48</f>
        <v>56.586592000000003</v>
      </c>
      <c r="C60" s="4" t="s">
        <v>65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2" t="s">
        <v>66</v>
      </c>
      <c r="H61" s="34">
        <f>SUM(H49:H60)</f>
        <v>2045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67</v>
      </c>
      <c r="H62" s="63"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68</v>
      </c>
      <c r="B63" s="3"/>
      <c r="C63" s="3"/>
      <c r="E63" s="36">
        <f>+B74/C40</f>
        <v>48.437290400000002</v>
      </c>
      <c r="G63" s="1" t="s">
        <v>69</v>
      </c>
      <c r="H63" s="64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70</v>
      </c>
      <c r="C64" s="29" t="s">
        <v>71</v>
      </c>
      <c r="D64" s="3"/>
      <c r="E64" s="3"/>
      <c r="F64" s="3"/>
      <c r="G64" s="1" t="s">
        <v>69</v>
      </c>
      <c r="H64" s="64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ht="15.75" x14ac:dyDescent="0.3">
      <c r="A65" s="55" t="s">
        <v>72</v>
      </c>
      <c r="B65" s="56"/>
      <c r="C65" s="3"/>
      <c r="D65" s="3">
        <f>+B74*C70</f>
        <v>0</v>
      </c>
      <c r="E65" s="3"/>
      <c r="F65" s="3"/>
      <c r="G65" s="5" t="s">
        <v>73</v>
      </c>
      <c r="H65" s="64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4" ht="15.75" x14ac:dyDescent="0.3">
      <c r="A66" s="56" t="s">
        <v>53</v>
      </c>
      <c r="B66" s="57">
        <f>+E35*C42</f>
        <v>470.72904</v>
      </c>
      <c r="C66" s="65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4" ht="15.75" x14ac:dyDescent="0.3">
      <c r="A67" s="56" t="s">
        <v>13</v>
      </c>
      <c r="B67" s="57">
        <f>+H61*H62</f>
        <v>3272</v>
      </c>
      <c r="C67" s="65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4" ht="15.75" x14ac:dyDescent="0.3">
      <c r="A68" s="56" t="str">
        <f>+A52</f>
        <v>Tabla Suaje</v>
      </c>
      <c r="B68" s="57">
        <f>+B52*H62</f>
        <v>0</v>
      </c>
      <c r="C68" s="65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4" ht="15.75" x14ac:dyDescent="0.3">
      <c r="A69" s="56" t="str">
        <f>+A53</f>
        <v>Placa HS</v>
      </c>
      <c r="B69" s="57">
        <f>+B53*H63</f>
        <v>525</v>
      </c>
      <c r="C69" s="65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4" ht="15.75" x14ac:dyDescent="0.3">
      <c r="A70" s="56" t="str">
        <f>+A54</f>
        <v>Remaches</v>
      </c>
      <c r="B70" s="57">
        <f>+B54*H62</f>
        <v>120</v>
      </c>
      <c r="C70" s="65"/>
      <c r="G70" s="66" t="s">
        <v>74</v>
      </c>
      <c r="H70" s="36">
        <f>+B60</f>
        <v>56.586592000000003</v>
      </c>
      <c r="I70" s="67">
        <f>+H70*B48</f>
        <v>2829.3296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4" ht="15.75" x14ac:dyDescent="0.3">
      <c r="A71" s="56" t="str">
        <f>+A55</f>
        <v>Mensajeria</v>
      </c>
      <c r="B71" s="57">
        <f>+B55*H62</f>
        <v>320</v>
      </c>
      <c r="C71" s="65"/>
      <c r="G71" s="66" t="s">
        <v>75</v>
      </c>
      <c r="H71" s="36">
        <f>+C74</f>
        <v>96.874580800000004</v>
      </c>
      <c r="I71" s="67">
        <f>+H71*B48</f>
        <v>4843.7290400000002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4" ht="15.75" x14ac:dyDescent="0.3">
      <c r="A72" s="56" t="str">
        <f>+A56</f>
        <v>Listón</v>
      </c>
      <c r="B72" s="57">
        <f>+B56*H62</f>
        <v>136</v>
      </c>
      <c r="C72" s="68"/>
      <c r="G72" s="69" t="s">
        <v>76</v>
      </c>
      <c r="H72" s="70">
        <f>+H71-H70</f>
        <v>40.287988800000001</v>
      </c>
      <c r="I72" s="73">
        <f>+H72*B48</f>
        <v>2014.3994400000001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4" ht="15.75" x14ac:dyDescent="0.3">
      <c r="A73" s="56"/>
      <c r="B73" s="57"/>
      <c r="C73" s="68"/>
      <c r="G73" s="79" t="s">
        <v>87</v>
      </c>
      <c r="H73" s="80"/>
      <c r="I73" s="73">
        <f>+(B74/100)*2.5</f>
        <v>121.093226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4" ht="16.5" x14ac:dyDescent="0.3">
      <c r="A74" s="55" t="s">
        <v>63</v>
      </c>
      <c r="B74" s="60">
        <f>SUM(B65:B73)</f>
        <v>4843.7290400000002</v>
      </c>
      <c r="C74" s="70">
        <f>+B74/B48</f>
        <v>96.874580800000004</v>
      </c>
      <c r="D74" s="71" t="s">
        <v>77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4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4" ht="16.5" thickBot="1" x14ac:dyDescent="0.35">
      <c r="A76" s="5" t="s">
        <v>91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x14ac:dyDescent="0.3">
      <c r="A77" s="10" t="s">
        <v>92</v>
      </c>
      <c r="B77" s="11"/>
      <c r="C77" s="11"/>
      <c r="D77" s="11"/>
      <c r="E77" s="11"/>
      <c r="F77" s="11"/>
      <c r="G77" s="12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20">
        <f>+F16</f>
        <v>32</v>
      </c>
      <c r="B78" s="21">
        <f>+H16</f>
        <v>49</v>
      </c>
      <c r="C78" s="7" t="s">
        <v>93</v>
      </c>
      <c r="D78" s="21" t="s">
        <v>94</v>
      </c>
      <c r="E78" s="7" t="s">
        <v>95</v>
      </c>
      <c r="F78" s="23" t="s">
        <v>96</v>
      </c>
      <c r="G78" s="75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A79" s="20">
        <f>0.32*0.49*C41</f>
        <v>25.088000000000001</v>
      </c>
      <c r="B79" s="76">
        <f>4*3.5</f>
        <v>14</v>
      </c>
      <c r="C79" s="76">
        <f>+A79*B79</f>
        <v>351.23200000000003</v>
      </c>
      <c r="D79" s="76">
        <v>0</v>
      </c>
      <c r="E79" s="76">
        <f>+C79+D79</f>
        <v>351.23200000000003</v>
      </c>
      <c r="F79" s="77" t="s">
        <v>97</v>
      </c>
      <c r="G79" s="75">
        <v>550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A80" s="6"/>
      <c r="B80" s="76"/>
      <c r="C80" s="76"/>
      <c r="D80" s="76"/>
      <c r="E80" s="76"/>
      <c r="G80" s="8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18" ht="15.75" x14ac:dyDescent="0.3">
      <c r="A81" s="20">
        <f>+A78</f>
        <v>32</v>
      </c>
      <c r="B81" s="21">
        <f>+B78</f>
        <v>49</v>
      </c>
      <c r="C81" s="7" t="s">
        <v>93</v>
      </c>
      <c r="D81" s="21" t="s">
        <v>94</v>
      </c>
      <c r="E81" s="7" t="s">
        <v>95</v>
      </c>
      <c r="F81" s="23" t="s">
        <v>98</v>
      </c>
      <c r="G81" s="8"/>
      <c r="H81"/>
      <c r="I81"/>
      <c r="J81" s="72"/>
    </row>
    <row r="82" spans="1:18" ht="15.75" x14ac:dyDescent="0.3">
      <c r="A82" s="20">
        <f>0.61*0.45*C31</f>
        <v>0</v>
      </c>
      <c r="B82" s="76">
        <f>3.9*3</f>
        <v>11.7</v>
      </c>
      <c r="C82" s="76">
        <f>+A82*B82</f>
        <v>0</v>
      </c>
      <c r="D82" s="76">
        <v>360</v>
      </c>
      <c r="E82" s="76">
        <f>+C82+D82</f>
        <v>360</v>
      </c>
      <c r="F82" s="77" t="s">
        <v>97</v>
      </c>
      <c r="G82" s="78">
        <v>1000</v>
      </c>
      <c r="H82"/>
      <c r="I82"/>
    </row>
    <row r="83" spans="1:18" ht="15.75" x14ac:dyDescent="0.3">
      <c r="A83" s="6"/>
      <c r="B83" s="7"/>
      <c r="C83" s="76"/>
      <c r="D83" s="76"/>
      <c r="E83" s="76"/>
      <c r="F83" s="76"/>
      <c r="G83" s="8"/>
      <c r="H83"/>
      <c r="I83"/>
    </row>
    <row r="84" spans="1:18" ht="16.5" thickBot="1" x14ac:dyDescent="0.35">
      <c r="A84" s="13"/>
      <c r="B84" s="14"/>
      <c r="C84" s="14"/>
      <c r="D84" s="14"/>
      <c r="E84" s="14"/>
      <c r="F84" s="14"/>
      <c r="G84" s="15"/>
      <c r="H84"/>
      <c r="I84"/>
    </row>
    <row r="85" spans="1:18" ht="15.75" x14ac:dyDescent="0.3">
      <c r="H85"/>
      <c r="I85"/>
    </row>
    <row r="88" spans="1:18" ht="16.5" x14ac:dyDescent="0.3"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6.5" x14ac:dyDescent="0.3">
      <c r="J92" s="58"/>
      <c r="K92" s="58"/>
      <c r="L92" s="58"/>
      <c r="M92" s="58"/>
      <c r="N92" s="58"/>
      <c r="O92" s="58"/>
      <c r="P92" s="58"/>
      <c r="Q92" s="58"/>
      <c r="R92" s="58"/>
    </row>
    <row r="93" spans="1:18" ht="16.5" x14ac:dyDescent="0.3">
      <c r="J93" s="58"/>
      <c r="K93" s="58"/>
      <c r="L93" s="58"/>
      <c r="M93" s="58"/>
      <c r="N93" s="58"/>
      <c r="O93" s="58"/>
      <c r="P93" s="58"/>
      <c r="Q93" s="58"/>
      <c r="R93" s="58"/>
    </row>
    <row r="94" spans="1:18" ht="16.5" x14ac:dyDescent="0.3">
      <c r="J94" s="58"/>
      <c r="K94" s="58"/>
      <c r="L94" s="58"/>
      <c r="M94" s="58"/>
      <c r="N94" s="58"/>
      <c r="O94" s="58"/>
      <c r="P94" s="58"/>
      <c r="Q94" s="58"/>
      <c r="R94" s="58"/>
    </row>
    <row r="95" spans="1:18" ht="16.5" x14ac:dyDescent="0.3">
      <c r="J95" s="58"/>
      <c r="K95" s="58"/>
      <c r="L95" s="58"/>
      <c r="M95" s="58"/>
      <c r="N95" s="58"/>
      <c r="O95" s="58"/>
      <c r="P95" s="58"/>
      <c r="Q95" s="58"/>
      <c r="R95" s="58"/>
    </row>
    <row r="96" spans="1:18" ht="16.5" x14ac:dyDescent="0.3">
      <c r="J96" s="58"/>
      <c r="K96" s="58"/>
      <c r="L96" s="58"/>
      <c r="M96" s="58"/>
      <c r="N96" s="58"/>
      <c r="O96" s="58"/>
      <c r="P96" s="58"/>
      <c r="Q96" s="58"/>
      <c r="R96" s="58"/>
    </row>
    <row r="97" spans="10:18" ht="16.5" x14ac:dyDescent="0.3">
      <c r="J97" s="58"/>
      <c r="K97" s="58"/>
      <c r="L97" s="58"/>
      <c r="M97" s="58"/>
      <c r="N97" s="58"/>
      <c r="O97" s="58"/>
      <c r="P97" s="58"/>
      <c r="Q97" s="58"/>
      <c r="R97" s="58"/>
    </row>
  </sheetData>
  <mergeCells count="1">
    <mergeCell ref="G73:H73"/>
  </mergeCells>
  <pageMargins left="0.70866141732283472" right="0.70866141732283472" top="0.74803149606299213" bottom="0.74803149606299213" header="0.31496062992125984" footer="0.31496062992125984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 bolsas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2017-04-22T19:25:40Z</cp:lastPrinted>
  <dcterms:created xsi:type="dcterms:W3CDTF">2015-04-13T23:38:41Z</dcterms:created>
  <dcterms:modified xsi:type="dcterms:W3CDTF">2017-04-22T19:26:56Z</dcterms:modified>
</cp:coreProperties>
</file>