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5" yWindow="-15" windowWidth="20550" windowHeight="4035" firstSheet="1" activeTab="6"/>
  </bookViews>
  <sheets>
    <sheet name="Caja Corbata" sheetId="48" r:id="rId1"/>
    <sheet name="cartón cajón" sheetId="39" r:id="rId2"/>
    <sheet name="cartón tapa" sheetId="40" r:id="rId3"/>
    <sheet name="empalme cajón INT" sheetId="34" r:id="rId4"/>
    <sheet name="forro cajón  EXT" sheetId="42" r:id="rId5"/>
    <sheet name="Empalme tapa INT " sheetId="43" r:id="rId6"/>
    <sheet name="forro tapa EXT" sheetId="38" r:id="rId7"/>
  </sheets>
  <calcPr calcId="145621"/>
</workbook>
</file>

<file path=xl/calcChain.xml><?xml version="1.0" encoding="utf-8"?>
<calcChain xmlns="http://schemas.openxmlformats.org/spreadsheetml/2006/main">
  <c r="D89" i="38" l="1"/>
  <c r="D88" i="38"/>
  <c r="E86" i="38"/>
  <c r="C9" i="39" l="1"/>
  <c r="G74" i="48"/>
  <c r="G67" i="48"/>
  <c r="G43" i="48"/>
  <c r="G30" i="48"/>
  <c r="A81" i="43" l="1"/>
  <c r="A82" i="34"/>
  <c r="G81" i="48"/>
  <c r="H79" i="48"/>
  <c r="H72" i="48"/>
  <c r="H65" i="48"/>
  <c r="E62" i="48"/>
  <c r="G61" i="48"/>
  <c r="C61" i="48"/>
  <c r="H57" i="48"/>
  <c r="C57" i="48"/>
  <c r="G53" i="48"/>
  <c r="E77" i="48" s="1"/>
  <c r="C53" i="48"/>
  <c r="B53" i="48"/>
  <c r="C66" i="48" s="1"/>
  <c r="F16" i="40" s="1"/>
  <c r="E52" i="48"/>
  <c r="H41" i="48"/>
  <c r="G37" i="48"/>
  <c r="H34" i="48"/>
  <c r="H27" i="48"/>
  <c r="E24" i="48"/>
  <c r="G23" i="48"/>
  <c r="C23" i="48"/>
  <c r="H19" i="48"/>
  <c r="C19" i="48"/>
  <c r="G15" i="48"/>
  <c r="E39" i="48" s="1"/>
  <c r="C15" i="48"/>
  <c r="E14" i="48"/>
  <c r="E80" i="48" l="1"/>
  <c r="H16" i="38" s="1"/>
  <c r="H20" i="38"/>
  <c r="C77" i="48"/>
  <c r="B15" i="48"/>
  <c r="C28" i="48" s="1"/>
  <c r="F16" i="39" s="1"/>
  <c r="C39" i="48"/>
  <c r="E42" i="48"/>
  <c r="H16" i="42" s="1"/>
  <c r="H20" i="42"/>
  <c r="C68" i="48"/>
  <c r="C67" i="48"/>
  <c r="E82" i="48"/>
  <c r="E81" i="48"/>
  <c r="C29" i="48"/>
  <c r="C30" i="48"/>
  <c r="E44" i="48"/>
  <c r="C32" i="48"/>
  <c r="C70" i="48"/>
  <c r="G24" i="48"/>
  <c r="E28" i="48" s="1"/>
  <c r="H16" i="39" s="1"/>
  <c r="E32" i="48"/>
  <c r="G62" i="48"/>
  <c r="E66" i="48" s="1"/>
  <c r="H16" i="40" s="1"/>
  <c r="E70" i="48"/>
  <c r="H20" i="43" l="1"/>
  <c r="E73" i="48"/>
  <c r="H16" i="43" s="1"/>
  <c r="F20" i="43"/>
  <c r="C73" i="48"/>
  <c r="F16" i="43" s="1"/>
  <c r="C80" i="48"/>
  <c r="F20" i="38"/>
  <c r="F20" i="34"/>
  <c r="C35" i="48"/>
  <c r="F16" i="34" s="1"/>
  <c r="H20" i="34"/>
  <c r="E35" i="48"/>
  <c r="H16" i="34" s="1"/>
  <c r="E43" i="48"/>
  <c r="C42" i="48"/>
  <c r="F20" i="42"/>
  <c r="E75" i="48"/>
  <c r="E37" i="48"/>
  <c r="E36" i="48"/>
  <c r="C74" i="48"/>
  <c r="E68" i="48"/>
  <c r="E67" i="48"/>
  <c r="E30" i="48"/>
  <c r="E29" i="48"/>
  <c r="C37" i="48"/>
  <c r="C36" i="48"/>
  <c r="C75" i="48" l="1"/>
  <c r="E74" i="48"/>
  <c r="F16" i="38"/>
  <c r="C81" i="48"/>
  <c r="C82" i="48"/>
  <c r="F16" i="42"/>
  <c r="C43" i="48"/>
  <c r="C44" i="48"/>
  <c r="C13" i="43"/>
  <c r="C13" i="42"/>
  <c r="B69" i="38" l="1"/>
  <c r="B67" i="38"/>
  <c r="C13" i="38"/>
  <c r="B81" i="43"/>
  <c r="C81" i="43"/>
  <c r="E81" i="43" s="1"/>
  <c r="G53" i="43" s="1"/>
  <c r="C78" i="43"/>
  <c r="E78" i="43" s="1"/>
  <c r="A78" i="43"/>
  <c r="B77" i="43"/>
  <c r="B80" i="43" s="1"/>
  <c r="A77" i="43"/>
  <c r="A80" i="43" s="1"/>
  <c r="B56" i="42"/>
  <c r="G58" i="34"/>
  <c r="B82" i="34"/>
  <c r="C82" i="34"/>
  <c r="E82" i="34" s="1"/>
  <c r="G53" i="34" s="1"/>
  <c r="B78" i="34"/>
  <c r="B81" i="34" s="1"/>
  <c r="A78" i="34"/>
  <c r="A81" i="34" s="1"/>
  <c r="C13" i="34"/>
  <c r="C13" i="40"/>
  <c r="A69" i="38" l="1"/>
  <c r="D40" i="38"/>
  <c r="D40" i="43"/>
  <c r="D40" i="42"/>
  <c r="D40" i="34"/>
  <c r="D40" i="40"/>
  <c r="B48" i="38"/>
  <c r="B54" i="38" s="1"/>
  <c r="B48" i="34"/>
  <c r="C40" i="34" s="1"/>
  <c r="F89" i="38"/>
  <c r="F88" i="38"/>
  <c r="C40" i="39"/>
  <c r="B48" i="40"/>
  <c r="C40" i="40" s="1"/>
  <c r="C41" i="40" s="1"/>
  <c r="B70" i="38"/>
  <c r="B71" i="38"/>
  <c r="E31" i="38"/>
  <c r="E32" i="38" s="1"/>
  <c r="E34" i="38" s="1"/>
  <c r="H52" i="38"/>
  <c r="H49" i="38"/>
  <c r="H50" i="38"/>
  <c r="H51" i="38"/>
  <c r="H53" i="38"/>
  <c r="H54" i="38"/>
  <c r="H55" i="38"/>
  <c r="H56" i="38"/>
  <c r="H57" i="38"/>
  <c r="G58" i="38"/>
  <c r="H58" i="38" s="1"/>
  <c r="H59" i="38"/>
  <c r="B66" i="38"/>
  <c r="B48" i="43"/>
  <c r="C40" i="43" s="1"/>
  <c r="C41" i="43" s="1"/>
  <c r="H52" i="43"/>
  <c r="H50" i="43"/>
  <c r="B68" i="43"/>
  <c r="B69" i="43"/>
  <c r="B70" i="43"/>
  <c r="B71" i="43"/>
  <c r="B48" i="42"/>
  <c r="C40" i="42"/>
  <c r="H52" i="42"/>
  <c r="B71" i="42"/>
  <c r="B68" i="42"/>
  <c r="B69" i="42"/>
  <c r="B70" i="42"/>
  <c r="H52" i="34"/>
  <c r="B68" i="34"/>
  <c r="B69" i="34"/>
  <c r="B70" i="34"/>
  <c r="H52" i="40"/>
  <c r="H52" i="39"/>
  <c r="H61" i="39" s="1"/>
  <c r="B88" i="38"/>
  <c r="E31" i="43"/>
  <c r="E32" i="43"/>
  <c r="E34" i="43" s="1"/>
  <c r="E35" i="43" s="1"/>
  <c r="E31" i="42"/>
  <c r="E32" i="42" s="1"/>
  <c r="E34" i="42" s="1"/>
  <c r="E35" i="42" s="1"/>
  <c r="E31" i="34"/>
  <c r="E32" i="34" s="1"/>
  <c r="E34" i="34" s="1"/>
  <c r="E35" i="34" s="1"/>
  <c r="H58" i="34"/>
  <c r="H25" i="38"/>
  <c r="C26" i="38"/>
  <c r="F25" i="38"/>
  <c r="E26" i="38"/>
  <c r="F26" i="38" s="1"/>
  <c r="F27" i="38" s="1"/>
  <c r="H25" i="43"/>
  <c r="C26" i="43"/>
  <c r="H26" i="43" s="1"/>
  <c r="H27" i="43" s="1"/>
  <c r="F25" i="43"/>
  <c r="C27" i="43"/>
  <c r="H25" i="42"/>
  <c r="C26" i="42"/>
  <c r="H26" i="42" s="1"/>
  <c r="H27" i="42" s="1"/>
  <c r="F25" i="42"/>
  <c r="E26" i="42"/>
  <c r="F23" i="40"/>
  <c r="E30" i="40"/>
  <c r="E31" i="39"/>
  <c r="E32" i="39"/>
  <c r="E34" i="39" s="1"/>
  <c r="E31" i="40"/>
  <c r="E32" i="40" s="1"/>
  <c r="E34" i="40" s="1"/>
  <c r="C82" i="38"/>
  <c r="C83" i="38" s="1"/>
  <c r="C85" i="38"/>
  <c r="C84" i="38"/>
  <c r="D77" i="38"/>
  <c r="B87" i="38" s="1"/>
  <c r="D76" i="38"/>
  <c r="B86" i="38" s="1"/>
  <c r="D75" i="38"/>
  <c r="B85" i="38" s="1"/>
  <c r="D74" i="38"/>
  <c r="B84" i="38" s="1"/>
  <c r="D73" i="38"/>
  <c r="B83" i="38" s="1"/>
  <c r="B82" i="38"/>
  <c r="H49" i="43"/>
  <c r="E26" i="43"/>
  <c r="H49" i="34"/>
  <c r="H50" i="34"/>
  <c r="H49" i="42"/>
  <c r="H50" i="42"/>
  <c r="H55" i="42"/>
  <c r="H54" i="42"/>
  <c r="C11" i="38"/>
  <c r="G58" i="42"/>
  <c r="H58" i="42" s="1"/>
  <c r="G58" i="43"/>
  <c r="H58" i="43" s="1"/>
  <c r="C11" i="43"/>
  <c r="C11" i="42"/>
  <c r="C26" i="34"/>
  <c r="C11" i="34"/>
  <c r="C11" i="40"/>
  <c r="E26" i="39"/>
  <c r="E27" i="39" s="1"/>
  <c r="C26" i="39"/>
  <c r="C27" i="39" s="1"/>
  <c r="E26" i="34"/>
  <c r="E27" i="34" s="1"/>
  <c r="C9" i="38"/>
  <c r="C9" i="43"/>
  <c r="C9" i="42"/>
  <c r="C9" i="34"/>
  <c r="C9" i="40"/>
  <c r="A71" i="43"/>
  <c r="A70" i="43"/>
  <c r="A69" i="43"/>
  <c r="A68" i="43"/>
  <c r="H59" i="43"/>
  <c r="H57" i="43"/>
  <c r="H56" i="43"/>
  <c r="H55" i="43"/>
  <c r="H54" i="43"/>
  <c r="H51" i="43"/>
  <c r="G43" i="43"/>
  <c r="H59" i="42"/>
  <c r="H57" i="42"/>
  <c r="H56" i="42"/>
  <c r="H51" i="42"/>
  <c r="A71" i="42"/>
  <c r="A70" i="42"/>
  <c r="A69" i="42"/>
  <c r="A68" i="42"/>
  <c r="B71" i="34"/>
  <c r="A70" i="38"/>
  <c r="A68" i="38"/>
  <c r="A67" i="38"/>
  <c r="A71" i="38"/>
  <c r="A66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H49" i="39"/>
  <c r="H50" i="39"/>
  <c r="H51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H26" i="39"/>
  <c r="H27" i="39" s="1"/>
  <c r="F25" i="39"/>
  <c r="H51" i="34"/>
  <c r="H54" i="34"/>
  <c r="H55" i="34"/>
  <c r="H56" i="34"/>
  <c r="H57" i="34"/>
  <c r="H59" i="34"/>
  <c r="A71" i="34"/>
  <c r="A70" i="34"/>
  <c r="A69" i="34"/>
  <c r="H25" i="34"/>
  <c r="F25" i="34"/>
  <c r="G43" i="40"/>
  <c r="C27" i="40" l="1"/>
  <c r="F26" i="40"/>
  <c r="F27" i="40" s="1"/>
  <c r="F26" i="39"/>
  <c r="F27" i="39" s="1"/>
  <c r="H60" i="38"/>
  <c r="B65" i="38" s="1"/>
  <c r="E27" i="38"/>
  <c r="H26" i="38"/>
  <c r="H27" i="38" s="1"/>
  <c r="C27" i="38"/>
  <c r="E35" i="38"/>
  <c r="D82" i="38"/>
  <c r="D83" i="38" s="1"/>
  <c r="F26" i="43"/>
  <c r="F27" i="43" s="1"/>
  <c r="E27" i="43"/>
  <c r="C41" i="34"/>
  <c r="G43" i="34"/>
  <c r="F26" i="42"/>
  <c r="F27" i="42" s="1"/>
  <c r="E27" i="42"/>
  <c r="C27" i="42"/>
  <c r="F26" i="34"/>
  <c r="F27" i="34" s="1"/>
  <c r="C27" i="34"/>
  <c r="H26" i="34"/>
  <c r="H27" i="34" s="1"/>
  <c r="H61" i="40"/>
  <c r="E35" i="39"/>
  <c r="D87" i="38"/>
  <c r="D86" i="38"/>
  <c r="E35" i="40"/>
  <c r="B67" i="40"/>
  <c r="B51" i="40"/>
  <c r="B51" i="39"/>
  <c r="B67" i="39"/>
  <c r="C42" i="43"/>
  <c r="E83" i="38" s="1"/>
  <c r="H53" i="43"/>
  <c r="H61" i="43" s="1"/>
  <c r="G44" i="43"/>
  <c r="C42" i="40"/>
  <c r="G44" i="40"/>
  <c r="C41" i="42"/>
  <c r="G43" i="42"/>
  <c r="C41" i="39"/>
  <c r="G43" i="39"/>
  <c r="H53" i="34"/>
  <c r="H61" i="34" s="1"/>
  <c r="C40" i="38"/>
  <c r="B68" i="38"/>
  <c r="B51" i="38" l="1"/>
  <c r="D84" i="38"/>
  <c r="G44" i="34"/>
  <c r="A79" i="34"/>
  <c r="C79" i="34" s="1"/>
  <c r="E79" i="34" s="1"/>
  <c r="C42" i="34"/>
  <c r="C41" i="38"/>
  <c r="G43" i="38"/>
  <c r="G44" i="39"/>
  <c r="C42" i="39"/>
  <c r="B67" i="43"/>
  <c r="B51" i="43"/>
  <c r="B51" i="34"/>
  <c r="B67" i="34"/>
  <c r="G44" i="42"/>
  <c r="C42" i="42"/>
  <c r="E84" i="38" s="1"/>
  <c r="G53" i="42"/>
  <c r="H53" i="42" s="1"/>
  <c r="H61" i="42" s="1"/>
  <c r="B66" i="40"/>
  <c r="B72" i="40" s="1"/>
  <c r="B50" i="40"/>
  <c r="B58" i="40" s="1"/>
  <c r="B60" i="40" s="1"/>
  <c r="F86" i="38"/>
  <c r="C46" i="40"/>
  <c r="F83" i="38"/>
  <c r="C43" i="43"/>
  <c r="B66" i="43"/>
  <c r="C46" i="43"/>
  <c r="B50" i="43"/>
  <c r="B73" i="43" l="1"/>
  <c r="C73" i="43" s="1"/>
  <c r="D85" i="38"/>
  <c r="B58" i="43"/>
  <c r="B60" i="43" s="1"/>
  <c r="F73" i="38" s="1"/>
  <c r="C46" i="34"/>
  <c r="B66" i="34"/>
  <c r="B73" i="34" s="1"/>
  <c r="C43" i="34"/>
  <c r="B50" i="34"/>
  <c r="F76" i="38"/>
  <c r="H68" i="40"/>
  <c r="I68" i="40" s="1"/>
  <c r="F87" i="38"/>
  <c r="B50" i="39"/>
  <c r="B58" i="39" s="1"/>
  <c r="B60" i="39" s="1"/>
  <c r="C46" i="39"/>
  <c r="B66" i="39"/>
  <c r="B72" i="39" s="1"/>
  <c r="C72" i="40"/>
  <c r="I52" i="40"/>
  <c r="D65" i="40"/>
  <c r="E63" i="40"/>
  <c r="B67" i="42"/>
  <c r="B51" i="42"/>
  <c r="B66" i="42"/>
  <c r="B73" i="42" s="1"/>
  <c r="C43" i="42"/>
  <c r="F84" i="38"/>
  <c r="C46" i="42"/>
  <c r="B50" i="42"/>
  <c r="B58" i="42" s="1"/>
  <c r="B60" i="42" s="1"/>
  <c r="C42" i="38"/>
  <c r="G44" i="38"/>
  <c r="E63" i="43" l="1"/>
  <c r="I52" i="43"/>
  <c r="D65" i="43"/>
  <c r="H69" i="43"/>
  <c r="I69" i="43" s="1"/>
  <c r="F85" i="38"/>
  <c r="C73" i="34"/>
  <c r="C75" i="38" s="1"/>
  <c r="I52" i="34"/>
  <c r="C50" i="34"/>
  <c r="B58" i="34"/>
  <c r="B60" i="34" s="1"/>
  <c r="I52" i="42"/>
  <c r="E63" i="42"/>
  <c r="C73" i="42"/>
  <c r="D65" i="42"/>
  <c r="C46" i="38"/>
  <c r="B64" i="38"/>
  <c r="B50" i="38"/>
  <c r="B58" i="38" s="1"/>
  <c r="B59" i="38" s="1"/>
  <c r="E82" i="38"/>
  <c r="F82" i="38" s="1"/>
  <c r="C43" i="38"/>
  <c r="C76" i="38"/>
  <c r="H69" i="40"/>
  <c r="F74" i="38"/>
  <c r="H69" i="42"/>
  <c r="I69" i="42" s="1"/>
  <c r="C72" i="39"/>
  <c r="I52" i="39"/>
  <c r="E63" i="39"/>
  <c r="D65" i="39"/>
  <c r="F77" i="38"/>
  <c r="H68" i="39"/>
  <c r="I68" i="39" s="1"/>
  <c r="H70" i="43"/>
  <c r="C73" i="38"/>
  <c r="H70" i="34"/>
  <c r="H69" i="34" l="1"/>
  <c r="I69" i="34" s="1"/>
  <c r="F75" i="38"/>
  <c r="H71" i="43"/>
  <c r="I71" i="43" s="1"/>
  <c r="I70" i="43"/>
  <c r="C77" i="38"/>
  <c r="H69" i="39"/>
  <c r="B72" i="38"/>
  <c r="I70" i="34"/>
  <c r="H70" i="40"/>
  <c r="I70" i="40" s="1"/>
  <c r="I69" i="40"/>
  <c r="F72" i="38"/>
  <c r="H68" i="38"/>
  <c r="I68" i="38" s="1"/>
  <c r="C74" i="38"/>
  <c r="H70" i="42"/>
  <c r="H71" i="34" l="1"/>
  <c r="I71" i="34" s="1"/>
  <c r="F78" i="38"/>
  <c r="G78" i="38" s="1"/>
  <c r="F93" i="38"/>
  <c r="I69" i="39"/>
  <c r="H70" i="39"/>
  <c r="I70" i="39" s="1"/>
  <c r="I70" i="42"/>
  <c r="H71" i="42"/>
  <c r="I71" i="42" s="1"/>
  <c r="C72" i="38"/>
  <c r="I52" i="38"/>
  <c r="C78" i="38" l="1"/>
  <c r="A78" i="38" s="1"/>
  <c r="H69" i="38"/>
  <c r="H70" i="38" l="1"/>
  <c r="I70" i="38" s="1"/>
  <c r="I69" i="38"/>
  <c r="H78" i="38"/>
  <c r="I71" i="38"/>
</calcChain>
</file>

<file path=xl/sharedStrings.xml><?xml version="1.0" encoding="utf-8"?>
<sst xmlns="http://schemas.openxmlformats.org/spreadsheetml/2006/main" count="700" uniqueCount="167">
  <si>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</si>
  <si>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</si>
  <si>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</si>
  <si>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</si>
  <si>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</si>
  <si>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</si>
  <si>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</si>
  <si>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</si>
  <si>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</si>
  <si>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</si>
  <si>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</si>
  <si>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</si>
  <si>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</si>
  <si>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</si>
  <si>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</si>
  <si>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</si>
  <si>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</si>
  <si>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</si>
  <si>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</si>
  <si>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</si>
  <si>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</si>
  <si>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</si>
  <si>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</si>
  <si>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</si>
  <si>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</si>
  <si>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</si>
  <si>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</si>
  <si>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</si>
  <si>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</si>
  <si>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</si>
  <si>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</si>
  <si>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</si>
  <si>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</si>
  <si>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</si>
  <si>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</si>
  <si>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</si>
  <si>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</si>
  <si>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</si>
  <si>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</si>
  <si>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</si>
  <si>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</si>
  <si>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</si>
  <si>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</si>
  <si>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</si>
  <si>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</si>
  <si>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</si>
  <si>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</si>
  <si>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</si>
  <si>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</si>
  <si>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</si>
  <si>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</si>
  <si>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</si>
  <si>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</si>
  <si>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</si>
  <si>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</si>
  <si>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</si>
  <si>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</si>
  <si>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</si>
  <si>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</si>
  <si>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</si>
  <si>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</si>
  <si>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</si>
  <si>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</si>
  <si>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</si>
  <si>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</si>
  <si>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Costo</t>
  </si>
  <si>
    <t>Precio final</t>
  </si>
  <si>
    <t>Utilidad</t>
  </si>
  <si>
    <t>Ganancia %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</si>
  <si>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</si>
  <si>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</si>
  <si>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</si>
  <si>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</si>
  <si>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</si>
  <si>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</si>
  <si>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</si>
  <si>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</si>
  <si>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</si>
  <si>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</si>
  <si>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</si>
  <si>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</si>
  <si>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</si>
  <si>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</si>
  <si>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</si>
  <si>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</si>
  <si>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</si>
  <si>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</si>
  <si>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</si>
  <si>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</si>
  <si>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</si>
  <si>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</si>
  <si>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</si>
  <si>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</si>
  <si>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</si>
  <si>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</si>
  <si>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</si>
  <si>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</si>
  <si>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</si>
  <si>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</si>
  <si>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Cartón Gris</t>
  </si>
  <si>
    <t>empalme</t>
  </si>
  <si>
    <t>Arreglo</t>
  </si>
  <si>
    <t>Empaque</t>
  </si>
  <si>
    <t>Comisiones</t>
  </si>
  <si>
    <t>Venta</t>
  </si>
  <si>
    <t>Envio</t>
  </si>
  <si>
    <t>Pruebas de color</t>
  </si>
  <si>
    <t>Arreglo Grabado</t>
  </si>
  <si>
    <t>Grabado</t>
  </si>
  <si>
    <t>Tabla de suaje + Placa</t>
  </si>
  <si>
    <t>Tinta V</t>
  </si>
  <si>
    <t>Material</t>
  </si>
  <si>
    <t>$ compra dcto</t>
  </si>
  <si>
    <t>Gris #4</t>
  </si>
  <si>
    <t>TT</t>
  </si>
  <si>
    <t>Pliegos</t>
  </si>
  <si>
    <t>#4</t>
  </si>
  <si>
    <t>Tablas</t>
  </si>
  <si>
    <t>IPADE</t>
  </si>
  <si>
    <t>La Posta</t>
  </si>
  <si>
    <t>Fecha:</t>
  </si>
  <si>
    <t>Cliente:</t>
  </si>
  <si>
    <t>IPADE / LA POSTA</t>
  </si>
  <si>
    <t>Proyecto:</t>
  </si>
  <si>
    <t>Cantidad:</t>
  </si>
  <si>
    <t>piezas</t>
  </si>
  <si>
    <t>merma</t>
  </si>
  <si>
    <t>Medida Cajón</t>
  </si>
  <si>
    <t>Horizontal</t>
  </si>
  <si>
    <t>Vertical</t>
  </si>
  <si>
    <t>Fondo</t>
  </si>
  <si>
    <t>TT Horizontal</t>
  </si>
  <si>
    <t>TT Vertical</t>
  </si>
  <si>
    <t>CARTÓN</t>
  </si>
  <si>
    <t>#3</t>
  </si>
  <si>
    <t>TT Pliegos</t>
  </si>
  <si>
    <t>Empalme Interior</t>
  </si>
  <si>
    <t xml:space="preserve">Rainbow </t>
  </si>
  <si>
    <t>Azul Marino</t>
  </si>
  <si>
    <t>Empalme Exterior</t>
  </si>
  <si>
    <t>TAPA</t>
  </si>
  <si>
    <t xml:space="preserve">Cartón </t>
  </si>
  <si>
    <t>hot stamping 1 cara frente</t>
  </si>
  <si>
    <t>White House</t>
  </si>
  <si>
    <t>Rainbow</t>
  </si>
  <si>
    <t>empalme Cajón INT</t>
  </si>
  <si>
    <t>LAMINADOS + UV + EMPALME</t>
  </si>
  <si>
    <t>Empalme</t>
  </si>
  <si>
    <t xml:space="preserve">mínimo </t>
  </si>
  <si>
    <t>forrado en papel importación azul marino</t>
  </si>
  <si>
    <t>forro cajón EXT</t>
  </si>
  <si>
    <t>Hot Stamping</t>
  </si>
  <si>
    <t>Placa HS</t>
  </si>
  <si>
    <t>Dummy</t>
  </si>
  <si>
    <t>forro Tapa EXT</t>
  </si>
  <si>
    <t>Empalme Tapa INT</t>
  </si>
  <si>
    <t>cartón tapa</t>
  </si>
  <si>
    <t>UTILIDAD GRAL.</t>
  </si>
  <si>
    <t>cartón cajón</t>
  </si>
  <si>
    <t>CAJON</t>
  </si>
  <si>
    <t>Caja IPADE CORBATA</t>
  </si>
  <si>
    <t>Medida TAPA</t>
  </si>
  <si>
    <t>tamaño extendido 36 X 19 cm.</t>
  </si>
  <si>
    <t>tamaño extendido 39 X 22 cm.</t>
  </si>
  <si>
    <t>Caja Corbata modelo Regalo</t>
  </si>
  <si>
    <t>tamaño 29 X  12 X 3.5 cm.</t>
  </si>
  <si>
    <t>07 de marzo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</si>
</sst>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7" applyNumberFormat="0" applyAlignment="0" applyProtection="0"/>
    <xf numFmtId="0" fontId="15" fillId="6" borderId="18" applyNumberFormat="0" applyAlignment="0" applyProtection="0"/>
    <xf numFmtId="0" fontId="16" fillId="7" borderId="0" applyNumberFormat="0" applyBorder="0" applyAlignment="0" applyProtection="0"/>
    <xf numFmtId="0" fontId="17" fillId="0" borderId="19" applyNumberFormat="0" applyFill="0" applyAlignment="0" applyProtection="0"/>
    <xf numFmtId="0" fontId="18" fillId="0" borderId="20" applyNumberFormat="0" applyFill="0" applyAlignment="0" applyProtection="0"/>
    <xf numFmtId="0" fontId="19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22" applyNumberFormat="0" applyFont="0" applyAlignment="0" applyProtection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9" borderId="0" xfId="1" applyFont="1" applyFill="1"/>
    <xf numFmtId="44" fontId="6" fillId="0" borderId="0" xfId="1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0" fillId="0" borderId="12" xfId="0" applyBorder="1"/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25" fillId="0" borderId="23" xfId="0" applyFont="1" applyBorder="1"/>
    <xf numFmtId="44" fontId="25" fillId="0" borderId="24" xfId="0" applyNumberFormat="1" applyFont="1" applyBorder="1"/>
    <xf numFmtId="0" fontId="26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left"/>
    </xf>
    <xf numFmtId="44" fontId="26" fillId="0" borderId="26" xfId="0" applyNumberFormat="1" applyFont="1" applyBorder="1" applyAlignment="1">
      <alignment horizontal="center"/>
    </xf>
    <xf numFmtId="1" fontId="26" fillId="0" borderId="26" xfId="0" applyNumberFormat="1" applyFont="1" applyBorder="1" applyAlignment="1">
      <alignment horizontal="center"/>
    </xf>
    <xf numFmtId="44" fontId="26" fillId="0" borderId="27" xfId="0" applyNumberFormat="1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44" fontId="10" fillId="0" borderId="0" xfId="1" applyFont="1"/>
    <xf numFmtId="44" fontId="27" fillId="0" borderId="0" xfId="1" applyFont="1"/>
    <xf numFmtId="2" fontId="10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right"/>
    </xf>
    <xf numFmtId="44" fontId="6" fillId="0" borderId="0" xfId="1" applyFont="1" applyAlignment="1">
      <alignment horizontal="center"/>
    </xf>
    <xf numFmtId="2" fontId="24" fillId="9" borderId="0" xfId="0" applyNumberFormat="1" applyFont="1" applyFill="1" applyBorder="1" applyAlignment="1">
      <alignment horizontal="center"/>
    </xf>
    <xf numFmtId="44" fontId="25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9524</xdr:rowOff>
    </xdr:from>
    <xdr:to>
      <xdr:col>6</xdr:col>
      <xdr:colOff>19842</xdr:colOff>
      <xdr:row>20</xdr:row>
      <xdr:rowOff>208358</xdr:rowOff>
    </xdr:to>
    <xdr:sp macro="" textlink="">
      <xdr:nvSpPr>
        <xdr:cNvPr id="2" name="1 Rectángulo"/>
        <xdr:cNvSpPr/>
      </xdr:nvSpPr>
      <xdr:spPr>
        <a:xfrm>
          <a:off x="2524125" y="3200399"/>
          <a:ext cx="2296317" cy="12465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39290</xdr:colOff>
      <xdr:row>21</xdr:row>
      <xdr:rowOff>24606</xdr:rowOff>
    </xdr:from>
    <xdr:to>
      <xdr:col>5</xdr:col>
      <xdr:colOff>754063</xdr:colOff>
      <xdr:row>22</xdr:row>
      <xdr:rowOff>39687</xdr:rowOff>
    </xdr:to>
    <xdr:sp macro="" textlink="">
      <xdr:nvSpPr>
        <xdr:cNvPr id="3" name="2 Rectángulo"/>
        <xdr:cNvSpPr/>
      </xdr:nvSpPr>
      <xdr:spPr>
        <a:xfrm>
          <a:off x="2553890" y="4472781"/>
          <a:ext cx="2238773" cy="2246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39290</xdr:colOff>
      <xdr:row>15</xdr:row>
      <xdr:rowOff>19844</xdr:rowOff>
    </xdr:from>
    <xdr:to>
      <xdr:col>6</xdr:col>
      <xdr:colOff>277812</xdr:colOff>
      <xdr:row>20</xdr:row>
      <xdr:rowOff>193675</xdr:rowOff>
    </xdr:to>
    <xdr:sp macro="" textlink="">
      <xdr:nvSpPr>
        <xdr:cNvPr id="4" name="3 Rectángulo"/>
        <xdr:cNvSpPr/>
      </xdr:nvSpPr>
      <xdr:spPr>
        <a:xfrm>
          <a:off x="4839890" y="3210719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9525</xdr:colOff>
      <xdr:row>53</xdr:row>
      <xdr:rowOff>9524</xdr:rowOff>
    </xdr:from>
    <xdr:to>
      <xdr:col>4</xdr:col>
      <xdr:colOff>752475</xdr:colOff>
      <xdr:row>59</xdr:row>
      <xdr:rowOff>95249</xdr:rowOff>
    </xdr:to>
    <xdr:sp macro="" textlink="">
      <xdr:nvSpPr>
        <xdr:cNvPr id="5" name="4 Rectángulo"/>
        <xdr:cNvSpPr/>
      </xdr:nvSpPr>
      <xdr:spPr>
        <a:xfrm>
          <a:off x="2524125" y="10982324"/>
          <a:ext cx="1504950" cy="1343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19050</xdr:colOff>
      <xdr:row>52</xdr:row>
      <xdr:rowOff>0</xdr:rowOff>
    </xdr:from>
    <xdr:to>
      <xdr:col>4</xdr:col>
      <xdr:colOff>752475</xdr:colOff>
      <xdr:row>53</xdr:row>
      <xdr:rowOff>9525</xdr:rowOff>
    </xdr:to>
    <xdr:sp macro="" textlink="">
      <xdr:nvSpPr>
        <xdr:cNvPr id="6" name="5 Rectángulo"/>
        <xdr:cNvSpPr/>
      </xdr:nvSpPr>
      <xdr:spPr>
        <a:xfrm>
          <a:off x="2533650" y="10763250"/>
          <a:ext cx="149542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542925</xdr:colOff>
      <xdr:row>53</xdr:row>
      <xdr:rowOff>0</xdr:rowOff>
    </xdr:from>
    <xdr:to>
      <xdr:col>3</xdr:col>
      <xdr:colOff>9525</xdr:colOff>
      <xdr:row>59</xdr:row>
      <xdr:rowOff>95250</xdr:rowOff>
    </xdr:to>
    <xdr:sp macro="" textlink="">
      <xdr:nvSpPr>
        <xdr:cNvPr id="7" name="6 Rectángulo"/>
        <xdr:cNvSpPr/>
      </xdr:nvSpPr>
      <xdr:spPr>
        <a:xfrm>
          <a:off x="2295525" y="10972800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9525</xdr:colOff>
      <xdr:row>53</xdr:row>
      <xdr:rowOff>19050</xdr:rowOff>
    </xdr:from>
    <xdr:to>
      <xdr:col>5</xdr:col>
      <xdr:colOff>238125</xdr:colOff>
      <xdr:row>59</xdr:row>
      <xdr:rowOff>114300</xdr:rowOff>
    </xdr:to>
    <xdr:sp macro="" textlink="">
      <xdr:nvSpPr>
        <xdr:cNvPr id="8" name="7 Rectángulo"/>
        <xdr:cNvSpPr/>
      </xdr:nvSpPr>
      <xdr:spPr>
        <a:xfrm>
          <a:off x="4048125" y="10991850"/>
          <a:ext cx="22860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515944</xdr:colOff>
      <xdr:row>15</xdr:row>
      <xdr:rowOff>0</xdr:rowOff>
    </xdr:from>
    <xdr:to>
      <xdr:col>2</xdr:col>
      <xdr:colOff>754466</xdr:colOff>
      <xdr:row>20</xdr:row>
      <xdr:rowOff>173831</xdr:rowOff>
    </xdr:to>
    <xdr:sp macro="" textlink="">
      <xdr:nvSpPr>
        <xdr:cNvPr id="9" name="8 Rectángulo"/>
        <xdr:cNvSpPr/>
      </xdr:nvSpPr>
      <xdr:spPr>
        <a:xfrm>
          <a:off x="2268544" y="3190875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9922</xdr:colOff>
      <xdr:row>13</xdr:row>
      <xdr:rowOff>188516</xdr:rowOff>
    </xdr:from>
    <xdr:to>
      <xdr:col>6</xdr:col>
      <xdr:colOff>10300</xdr:colOff>
      <xdr:row>15</xdr:row>
      <xdr:rowOff>15082</xdr:rowOff>
    </xdr:to>
    <xdr:sp macro="" textlink="">
      <xdr:nvSpPr>
        <xdr:cNvPr id="10" name="9 Rectángulo"/>
        <xdr:cNvSpPr/>
      </xdr:nvSpPr>
      <xdr:spPr>
        <a:xfrm>
          <a:off x="2524522" y="2960291"/>
          <a:ext cx="2286378" cy="245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9525</xdr:colOff>
      <xdr:row>53</xdr:row>
      <xdr:rowOff>9524</xdr:rowOff>
    </xdr:from>
    <xdr:to>
      <xdr:col>6</xdr:col>
      <xdr:colOff>19842</xdr:colOff>
      <xdr:row>58</xdr:row>
      <xdr:rowOff>208358</xdr:rowOff>
    </xdr:to>
    <xdr:sp macro="" textlink="">
      <xdr:nvSpPr>
        <xdr:cNvPr id="11" name="10 Rectángulo"/>
        <xdr:cNvSpPr/>
      </xdr:nvSpPr>
      <xdr:spPr>
        <a:xfrm>
          <a:off x="2524125" y="10982324"/>
          <a:ext cx="2296317" cy="12465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39290</xdr:colOff>
      <xdr:row>59</xdr:row>
      <xdr:rowOff>24606</xdr:rowOff>
    </xdr:from>
    <xdr:to>
      <xdr:col>5</xdr:col>
      <xdr:colOff>754063</xdr:colOff>
      <xdr:row>60</xdr:row>
      <xdr:rowOff>39687</xdr:rowOff>
    </xdr:to>
    <xdr:sp macro="" textlink="">
      <xdr:nvSpPr>
        <xdr:cNvPr id="12" name="11 Rectángulo"/>
        <xdr:cNvSpPr/>
      </xdr:nvSpPr>
      <xdr:spPr>
        <a:xfrm>
          <a:off x="2553890" y="12254706"/>
          <a:ext cx="2238773" cy="2246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39290</xdr:colOff>
      <xdr:row>53</xdr:row>
      <xdr:rowOff>19844</xdr:rowOff>
    </xdr:from>
    <xdr:to>
      <xdr:col>6</xdr:col>
      <xdr:colOff>277812</xdr:colOff>
      <xdr:row>58</xdr:row>
      <xdr:rowOff>193675</xdr:rowOff>
    </xdr:to>
    <xdr:sp macro="" textlink="">
      <xdr:nvSpPr>
        <xdr:cNvPr id="13" name="12 Rectángulo"/>
        <xdr:cNvSpPr/>
      </xdr:nvSpPr>
      <xdr:spPr>
        <a:xfrm>
          <a:off x="4839890" y="10992644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515944</xdr:colOff>
      <xdr:row>53</xdr:row>
      <xdr:rowOff>0</xdr:rowOff>
    </xdr:from>
    <xdr:to>
      <xdr:col>2</xdr:col>
      <xdr:colOff>754466</xdr:colOff>
      <xdr:row>58</xdr:row>
      <xdr:rowOff>173831</xdr:rowOff>
    </xdr:to>
    <xdr:sp macro="" textlink="">
      <xdr:nvSpPr>
        <xdr:cNvPr id="14" name="13 Rectángulo"/>
        <xdr:cNvSpPr/>
      </xdr:nvSpPr>
      <xdr:spPr>
        <a:xfrm>
          <a:off x="2268544" y="10972800"/>
          <a:ext cx="238522" cy="12215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9922</xdr:colOff>
      <xdr:row>51</xdr:row>
      <xdr:rowOff>188516</xdr:rowOff>
    </xdr:from>
    <xdr:to>
      <xdr:col>6</xdr:col>
      <xdr:colOff>10300</xdr:colOff>
      <xdr:row>53</xdr:row>
      <xdr:rowOff>15082</xdr:rowOff>
    </xdr:to>
    <xdr:sp macro="" textlink="">
      <xdr:nvSpPr>
        <xdr:cNvPr id="15" name="14 Rectángulo"/>
        <xdr:cNvSpPr/>
      </xdr:nvSpPr>
      <xdr:spPr>
        <a:xfrm>
          <a:off x="2524522" y="10742216"/>
          <a:ext cx="2286378" cy="245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topLeftCell="A57" zoomScale="96" zoomScaleNormal="96" workbookViewId="0">
      <selection activeCell="H81" sqref="H81"/>
    </sheetView>
  </sheetViews>
  <sheetFormatPr baseColWidth="10" defaultRowHeight="16.5" x14ac:dyDescent="0.3"/>
  <cols>
    <col min="1" max="1" width="12.5703125" style="54" customWidth="1"/>
    <col min="2" max="2" width="13.7109375" style="54" customWidth="1"/>
    <col min="3" max="7" width="11.42578125" style="54"/>
    <col min="8" max="8" width="14.28515625" style="54" customWidth="1"/>
    <col min="9" max="16384" width="11.42578125" style="54"/>
  </cols>
  <sheetData>
    <row r="1" spans="1:8" x14ac:dyDescent="0.3">
      <c r="A1" s="105" t="s">
        <v>120</v>
      </c>
      <c r="B1" s="54" t="s">
        <v>166</v>
      </c>
    </row>
    <row r="3" spans="1:8" x14ac:dyDescent="0.3">
      <c r="A3" s="105" t="s">
        <v>121</v>
      </c>
      <c r="B3" s="54" t="s">
        <v>122</v>
      </c>
    </row>
    <row r="5" spans="1:8" x14ac:dyDescent="0.3">
      <c r="A5" s="105" t="s">
        <v>123</v>
      </c>
      <c r="B5" s="54" t="s">
        <v>160</v>
      </c>
    </row>
    <row r="6" spans="1:8" x14ac:dyDescent="0.3">
      <c r="A6" s="105"/>
    </row>
    <row r="7" spans="1:8" x14ac:dyDescent="0.3">
      <c r="A7" s="105" t="s">
        <v>124</v>
      </c>
      <c r="B7" s="106">
        <v>300</v>
      </c>
      <c r="C7" s="54" t="s">
        <v>125</v>
      </c>
      <c r="D7" s="54">
        <v>100</v>
      </c>
      <c r="E7" s="54" t="s">
        <v>126</v>
      </c>
    </row>
    <row r="8" spans="1:8" x14ac:dyDescent="0.3">
      <c r="C8" s="106"/>
    </row>
    <row r="10" spans="1:8" ht="20.25" x14ac:dyDescent="0.3">
      <c r="A10" s="107" t="s">
        <v>159</v>
      </c>
      <c r="C10" s="109" t="s">
        <v>128</v>
      </c>
      <c r="D10" s="109" t="s">
        <v>129</v>
      </c>
      <c r="E10" s="109" t="s">
        <v>130</v>
      </c>
    </row>
    <row r="11" spans="1:8" x14ac:dyDescent="0.3">
      <c r="A11" s="108" t="s">
        <v>127</v>
      </c>
      <c r="C11" s="106">
        <v>29</v>
      </c>
      <c r="D11" s="106">
        <v>12</v>
      </c>
      <c r="E11" s="106">
        <v>5</v>
      </c>
    </row>
    <row r="14" spans="1:8" x14ac:dyDescent="0.3">
      <c r="E14" s="54">
        <f>+C11</f>
        <v>29</v>
      </c>
    </row>
    <row r="15" spans="1:8" x14ac:dyDescent="0.3">
      <c r="A15" s="110" t="s">
        <v>131</v>
      </c>
      <c r="B15" s="110">
        <f>+G15+E14+C15</f>
        <v>39</v>
      </c>
      <c r="C15" s="54">
        <f>+E11</f>
        <v>5</v>
      </c>
      <c r="G15" s="111">
        <f>+E11</f>
        <v>5</v>
      </c>
      <c r="H15" s="111"/>
    </row>
    <row r="16" spans="1:8" x14ac:dyDescent="0.3">
      <c r="G16" s="111"/>
      <c r="H16" s="111"/>
    </row>
    <row r="17" spans="1:8" x14ac:dyDescent="0.3">
      <c r="G17" s="111"/>
      <c r="H17" s="111"/>
    </row>
    <row r="18" spans="1:8" x14ac:dyDescent="0.3">
      <c r="G18" s="111"/>
      <c r="H18" s="111"/>
    </row>
    <row r="19" spans="1:8" x14ac:dyDescent="0.3">
      <c r="C19" s="111">
        <f>+D11</f>
        <v>12</v>
      </c>
      <c r="G19" s="111"/>
      <c r="H19" s="111">
        <f>+D11</f>
        <v>12</v>
      </c>
    </row>
    <row r="20" spans="1:8" x14ac:dyDescent="0.3">
      <c r="G20" s="111"/>
      <c r="H20" s="111"/>
    </row>
    <row r="21" spans="1:8" x14ac:dyDescent="0.3">
      <c r="G21" s="111"/>
      <c r="H21" s="111"/>
    </row>
    <row r="22" spans="1:8" x14ac:dyDescent="0.3">
      <c r="G22" s="111"/>
      <c r="H22" s="111"/>
    </row>
    <row r="23" spans="1:8" x14ac:dyDescent="0.3">
      <c r="C23" s="54">
        <f>+E11</f>
        <v>5</v>
      </c>
      <c r="G23" s="111">
        <f>+E11</f>
        <v>5</v>
      </c>
      <c r="H23" s="111"/>
    </row>
    <row r="24" spans="1:8" x14ac:dyDescent="0.3">
      <c r="E24" s="54">
        <f>+C11</f>
        <v>29</v>
      </c>
      <c r="G24" s="108">
        <f>+G15+H19+G23</f>
        <v>22</v>
      </c>
      <c r="H24" s="110" t="s">
        <v>132</v>
      </c>
    </row>
    <row r="27" spans="1:8" s="108" customFormat="1" x14ac:dyDescent="0.3">
      <c r="A27" s="108" t="s">
        <v>133</v>
      </c>
      <c r="B27" s="108" t="s">
        <v>134</v>
      </c>
      <c r="C27" s="109">
        <v>90</v>
      </c>
      <c r="D27" s="109" t="s">
        <v>74</v>
      </c>
      <c r="E27" s="109">
        <v>130</v>
      </c>
      <c r="F27" s="112">
        <v>38.161999999999999</v>
      </c>
      <c r="H27" s="113">
        <f>+F27*H28</f>
        <v>1297.508</v>
      </c>
    </row>
    <row r="28" spans="1:8" x14ac:dyDescent="0.3">
      <c r="C28" s="106">
        <f>+B15</f>
        <v>39</v>
      </c>
      <c r="D28" s="106" t="s">
        <v>74</v>
      </c>
      <c r="E28" s="106">
        <f>+G24</f>
        <v>22</v>
      </c>
      <c r="G28" s="108" t="s">
        <v>135</v>
      </c>
      <c r="H28" s="108">
        <v>34</v>
      </c>
    </row>
    <row r="29" spans="1:8" x14ac:dyDescent="0.3">
      <c r="C29" s="114">
        <f>+C27/C28</f>
        <v>2.3076923076923075</v>
      </c>
      <c r="D29" s="114"/>
      <c r="E29" s="114">
        <f>+E27/E28</f>
        <v>5.9090909090909092</v>
      </c>
      <c r="F29" s="54">
        <v>10</v>
      </c>
    </row>
    <row r="30" spans="1:8" x14ac:dyDescent="0.3">
      <c r="C30" s="114">
        <f>+E27/C28</f>
        <v>3.3333333333333335</v>
      </c>
      <c r="D30" s="114"/>
      <c r="E30" s="114">
        <f>+C27/E28</f>
        <v>4.0909090909090908</v>
      </c>
      <c r="F30" s="108">
        <v>12</v>
      </c>
      <c r="G30" s="108">
        <f>+((B7+D7)/F30)</f>
        <v>33.333333333333336</v>
      </c>
    </row>
    <row r="31" spans="1:8" x14ac:dyDescent="0.3">
      <c r="C31" s="106"/>
      <c r="D31" s="106"/>
      <c r="E31" s="106"/>
    </row>
    <row r="32" spans="1:8" x14ac:dyDescent="0.3">
      <c r="A32" s="108" t="s">
        <v>136</v>
      </c>
      <c r="C32" s="106">
        <f>0.25+C23+E24+0.25+G23</f>
        <v>39.5</v>
      </c>
      <c r="D32" s="106" t="s">
        <v>74</v>
      </c>
      <c r="E32" s="106">
        <f>+G15+0.25+H19+0.25+G23</f>
        <v>22.5</v>
      </c>
    </row>
    <row r="33" spans="1:8" ht="7.5" customHeight="1" x14ac:dyDescent="0.3">
      <c r="A33" s="108"/>
      <c r="C33" s="106"/>
      <c r="D33" s="106"/>
      <c r="E33" s="106"/>
    </row>
    <row r="34" spans="1:8" s="108" customFormat="1" x14ac:dyDescent="0.3">
      <c r="A34" s="108" t="s">
        <v>137</v>
      </c>
      <c r="B34" s="108" t="s">
        <v>138</v>
      </c>
      <c r="C34" s="109">
        <v>100</v>
      </c>
      <c r="D34" s="109" t="s">
        <v>74</v>
      </c>
      <c r="E34" s="109">
        <v>135</v>
      </c>
      <c r="F34" s="112">
        <v>43</v>
      </c>
      <c r="H34" s="113">
        <f>+F34*H35</f>
        <v>1462</v>
      </c>
    </row>
    <row r="35" spans="1:8" x14ac:dyDescent="0.3">
      <c r="C35" s="106">
        <f>1+C32+1</f>
        <v>41.5</v>
      </c>
      <c r="D35" s="106" t="s">
        <v>74</v>
      </c>
      <c r="E35" s="106">
        <f>1+E32+1</f>
        <v>24.5</v>
      </c>
      <c r="G35" s="108" t="s">
        <v>135</v>
      </c>
      <c r="H35" s="108">
        <v>34</v>
      </c>
    </row>
    <row r="36" spans="1:8" x14ac:dyDescent="0.3">
      <c r="C36" s="114">
        <f>+C34/C35</f>
        <v>2.4096385542168677</v>
      </c>
      <c r="D36" s="114"/>
      <c r="E36" s="114">
        <f>+E34/E35</f>
        <v>5.5102040816326534</v>
      </c>
      <c r="F36" s="54">
        <v>10</v>
      </c>
    </row>
    <row r="37" spans="1:8" x14ac:dyDescent="0.3">
      <c r="C37" s="114">
        <f>+E34/C35</f>
        <v>3.2530120481927711</v>
      </c>
      <c r="D37" s="114"/>
      <c r="E37" s="114">
        <f>+C34/E35</f>
        <v>4.0816326530612246</v>
      </c>
      <c r="F37" s="108">
        <v>12</v>
      </c>
      <c r="G37" s="54">
        <f>+((B7+D7)/F37)</f>
        <v>33.333333333333336</v>
      </c>
    </row>
    <row r="39" spans="1:8" x14ac:dyDescent="0.3">
      <c r="A39" s="108" t="s">
        <v>139</v>
      </c>
      <c r="C39" s="106">
        <f>1.5+0.25+C23+0.25+E24+0.25+G23+0.25+1.5</f>
        <v>43</v>
      </c>
      <c r="D39" s="106" t="s">
        <v>74</v>
      </c>
      <c r="E39" s="106">
        <f>1.5+0.25+G15+0.25+H19+0.25+G23+0.25+1.5</f>
        <v>26</v>
      </c>
    </row>
    <row r="40" spans="1:8" ht="7.5" customHeight="1" x14ac:dyDescent="0.3">
      <c r="A40" s="108"/>
      <c r="C40" s="106"/>
      <c r="D40" s="106"/>
      <c r="E40" s="106"/>
    </row>
    <row r="41" spans="1:8" s="108" customFormat="1" x14ac:dyDescent="0.3">
      <c r="A41" s="108" t="s">
        <v>137</v>
      </c>
      <c r="B41" s="108" t="s">
        <v>138</v>
      </c>
      <c r="C41" s="109">
        <v>100</v>
      </c>
      <c r="D41" s="109" t="s">
        <v>74</v>
      </c>
      <c r="E41" s="109">
        <v>135</v>
      </c>
      <c r="F41" s="112">
        <v>43</v>
      </c>
      <c r="H41" s="113">
        <f>+F41*H42</f>
        <v>2150</v>
      </c>
    </row>
    <row r="42" spans="1:8" x14ac:dyDescent="0.3">
      <c r="C42" s="106">
        <f>2+C39+2</f>
        <v>47</v>
      </c>
      <c r="D42" s="106" t="s">
        <v>74</v>
      </c>
      <c r="E42" s="106">
        <f>2+E39+2</f>
        <v>30</v>
      </c>
      <c r="G42" s="108" t="s">
        <v>135</v>
      </c>
      <c r="H42" s="108">
        <v>50</v>
      </c>
    </row>
    <row r="43" spans="1:8" x14ac:dyDescent="0.3">
      <c r="C43" s="114">
        <f>+C41/C42</f>
        <v>2.1276595744680851</v>
      </c>
      <c r="D43" s="114"/>
      <c r="E43" s="114">
        <f>+E41/E42</f>
        <v>4.5</v>
      </c>
      <c r="F43" s="108">
        <v>8</v>
      </c>
      <c r="G43" s="54">
        <f>+((B7+D7)/F43)</f>
        <v>50</v>
      </c>
    </row>
    <row r="44" spans="1:8" x14ac:dyDescent="0.3">
      <c r="C44" s="114">
        <f>+E41/C42</f>
        <v>2.8723404255319149</v>
      </c>
      <c r="D44" s="114"/>
      <c r="E44" s="114">
        <f>+C41/E42</f>
        <v>3.3333333333333335</v>
      </c>
      <c r="F44" s="54">
        <v>6</v>
      </c>
    </row>
    <row r="48" spans="1:8" ht="20.25" x14ac:dyDescent="0.3">
      <c r="A48" s="107" t="s">
        <v>140</v>
      </c>
      <c r="C48" s="109" t="s">
        <v>128</v>
      </c>
      <c r="D48" s="109" t="s">
        <v>129</v>
      </c>
      <c r="E48" s="109" t="s">
        <v>130</v>
      </c>
    </row>
    <row r="49" spans="1:8" x14ac:dyDescent="0.3">
      <c r="A49" s="108" t="s">
        <v>161</v>
      </c>
      <c r="C49" s="106">
        <v>30</v>
      </c>
      <c r="D49" s="106">
        <v>13</v>
      </c>
      <c r="E49" s="106">
        <v>5.5</v>
      </c>
    </row>
    <row r="50" spans="1:8" x14ac:dyDescent="0.3">
      <c r="A50" s="108"/>
      <c r="B50" s="108"/>
    </row>
    <row r="52" spans="1:8" x14ac:dyDescent="0.3">
      <c r="E52" s="54">
        <f>+C49</f>
        <v>30</v>
      </c>
    </row>
    <row r="53" spans="1:8" x14ac:dyDescent="0.3">
      <c r="A53" s="110" t="s">
        <v>131</v>
      </c>
      <c r="B53" s="110">
        <f>+G53+E52+C53</f>
        <v>41</v>
      </c>
      <c r="C53" s="54">
        <f>+E49</f>
        <v>5.5</v>
      </c>
      <c r="G53" s="111">
        <f>+E49</f>
        <v>5.5</v>
      </c>
      <c r="H53" s="111"/>
    </row>
    <row r="54" spans="1:8" x14ac:dyDescent="0.3">
      <c r="G54" s="111"/>
      <c r="H54" s="111"/>
    </row>
    <row r="55" spans="1:8" x14ac:dyDescent="0.3">
      <c r="G55" s="111"/>
      <c r="H55" s="111"/>
    </row>
    <row r="56" spans="1:8" x14ac:dyDescent="0.3">
      <c r="G56" s="111"/>
      <c r="H56" s="111"/>
    </row>
    <row r="57" spans="1:8" x14ac:dyDescent="0.3">
      <c r="C57" s="111">
        <f>+D49</f>
        <v>13</v>
      </c>
      <c r="G57" s="111"/>
      <c r="H57" s="111">
        <f>+D49</f>
        <v>13</v>
      </c>
    </row>
    <row r="58" spans="1:8" x14ac:dyDescent="0.3">
      <c r="G58" s="111"/>
      <c r="H58" s="111"/>
    </row>
    <row r="59" spans="1:8" x14ac:dyDescent="0.3">
      <c r="G59" s="111"/>
      <c r="H59" s="111"/>
    </row>
    <row r="60" spans="1:8" x14ac:dyDescent="0.3">
      <c r="G60" s="111"/>
      <c r="H60" s="111"/>
    </row>
    <row r="61" spans="1:8" x14ac:dyDescent="0.3">
      <c r="C61" s="54">
        <f>+E49</f>
        <v>5.5</v>
      </c>
      <c r="G61" s="111">
        <f>+E49</f>
        <v>5.5</v>
      </c>
      <c r="H61" s="111"/>
    </row>
    <row r="62" spans="1:8" x14ac:dyDescent="0.3">
      <c r="E62" s="54">
        <f>+C49</f>
        <v>30</v>
      </c>
      <c r="G62" s="108">
        <f>+G53+H57+G61</f>
        <v>24</v>
      </c>
      <c r="H62" s="110" t="s">
        <v>132</v>
      </c>
    </row>
    <row r="65" spans="1:8" s="108" customFormat="1" x14ac:dyDescent="0.3">
      <c r="A65" s="108" t="s">
        <v>141</v>
      </c>
      <c r="B65" s="108" t="s">
        <v>134</v>
      </c>
      <c r="C65" s="109">
        <v>90</v>
      </c>
      <c r="D65" s="109" t="s">
        <v>74</v>
      </c>
      <c r="E65" s="109">
        <v>130</v>
      </c>
      <c r="F65" s="112">
        <v>38.161999999999999</v>
      </c>
      <c r="H65" s="113">
        <f>+F65*H66</f>
        <v>1526.48</v>
      </c>
    </row>
    <row r="66" spans="1:8" x14ac:dyDescent="0.3">
      <c r="C66" s="106">
        <f>+B53</f>
        <v>41</v>
      </c>
      <c r="D66" s="106" t="s">
        <v>74</v>
      </c>
      <c r="E66" s="106">
        <f>+G62</f>
        <v>24</v>
      </c>
      <c r="G66" s="108" t="s">
        <v>135</v>
      </c>
      <c r="H66" s="108">
        <v>40</v>
      </c>
    </row>
    <row r="67" spans="1:8" x14ac:dyDescent="0.3">
      <c r="C67" s="114">
        <f>+C65/C66</f>
        <v>2.1951219512195124</v>
      </c>
      <c r="D67" s="114"/>
      <c r="E67" s="114">
        <f>+E65/E66</f>
        <v>5.416666666666667</v>
      </c>
      <c r="F67" s="108">
        <v>10</v>
      </c>
      <c r="G67" s="108">
        <f>+((B7+D7)/F67)</f>
        <v>40</v>
      </c>
    </row>
    <row r="68" spans="1:8" x14ac:dyDescent="0.3">
      <c r="C68" s="114">
        <f>+E65/C66</f>
        <v>3.1707317073170733</v>
      </c>
      <c r="D68" s="114"/>
      <c r="E68" s="114">
        <f>+C65/E66</f>
        <v>3.75</v>
      </c>
      <c r="F68" s="54">
        <v>9</v>
      </c>
    </row>
    <row r="69" spans="1:8" x14ac:dyDescent="0.3">
      <c r="C69" s="106"/>
      <c r="D69" s="106"/>
      <c r="E69" s="106"/>
    </row>
    <row r="70" spans="1:8" x14ac:dyDescent="0.3">
      <c r="A70" s="108" t="s">
        <v>136</v>
      </c>
      <c r="C70" s="106">
        <f>0.25+C61+E62+0.25+G61</f>
        <v>41.5</v>
      </c>
      <c r="D70" s="106" t="s">
        <v>74</v>
      </c>
      <c r="E70" s="106">
        <f>+G53+0.25+H57+0.25+G61</f>
        <v>24.5</v>
      </c>
    </row>
    <row r="71" spans="1:8" ht="7.5" customHeight="1" x14ac:dyDescent="0.3">
      <c r="A71" s="108"/>
      <c r="C71" s="106"/>
      <c r="D71" s="106"/>
      <c r="E71" s="106"/>
    </row>
    <row r="72" spans="1:8" s="108" customFormat="1" x14ac:dyDescent="0.3">
      <c r="A72" s="108" t="s">
        <v>137</v>
      </c>
      <c r="B72" s="108" t="s">
        <v>138</v>
      </c>
      <c r="C72" s="109">
        <v>100</v>
      </c>
      <c r="D72" s="109" t="s">
        <v>74</v>
      </c>
      <c r="E72" s="109">
        <v>135</v>
      </c>
      <c r="F72" s="112">
        <v>43</v>
      </c>
      <c r="H72" s="113">
        <f>+F72*H73</f>
        <v>1720</v>
      </c>
    </row>
    <row r="73" spans="1:8" x14ac:dyDescent="0.3">
      <c r="C73" s="106">
        <f>1+C70+1</f>
        <v>43.5</v>
      </c>
      <c r="D73" s="106" t="s">
        <v>74</v>
      </c>
      <c r="E73" s="106">
        <f>1+E70+1</f>
        <v>26.5</v>
      </c>
      <c r="G73" s="108" t="s">
        <v>135</v>
      </c>
      <c r="H73" s="108">
        <v>40</v>
      </c>
    </row>
    <row r="74" spans="1:8" x14ac:dyDescent="0.3">
      <c r="C74" s="114">
        <f>+C72/C73</f>
        <v>2.2988505747126435</v>
      </c>
      <c r="D74" s="114"/>
      <c r="E74" s="114">
        <f>+E72/E73</f>
        <v>5.0943396226415096</v>
      </c>
      <c r="F74" s="108">
        <v>10</v>
      </c>
      <c r="G74" s="108">
        <f>+((B7+D7)/F74)</f>
        <v>40</v>
      </c>
    </row>
    <row r="75" spans="1:8" x14ac:dyDescent="0.3">
      <c r="C75" s="114">
        <f>+E72/C73</f>
        <v>3.103448275862069</v>
      </c>
      <c r="D75" s="114"/>
      <c r="E75" s="114">
        <f>+C72/E73</f>
        <v>3.7735849056603774</v>
      </c>
      <c r="F75" s="54">
        <v>9</v>
      </c>
    </row>
    <row r="77" spans="1:8" x14ac:dyDescent="0.3">
      <c r="A77" s="108" t="s">
        <v>139</v>
      </c>
      <c r="C77" s="106">
        <f>1.5+0.25+C61+0.25+E62+0.25+G61+0.25+1.5</f>
        <v>45</v>
      </c>
      <c r="D77" s="106" t="s">
        <v>74</v>
      </c>
      <c r="E77" s="106">
        <f>1.5+0.25+G53+0.25+H57+0.25+G61+0.25+1.5</f>
        <v>28</v>
      </c>
    </row>
    <row r="78" spans="1:8" ht="7.5" customHeight="1" x14ac:dyDescent="0.3">
      <c r="A78" s="108"/>
      <c r="C78" s="106"/>
      <c r="D78" s="106"/>
      <c r="E78" s="106"/>
    </row>
    <row r="79" spans="1:8" s="108" customFormat="1" x14ac:dyDescent="0.3">
      <c r="A79" s="108" t="s">
        <v>137</v>
      </c>
      <c r="B79" s="108" t="s">
        <v>138</v>
      </c>
      <c r="C79" s="109">
        <v>100</v>
      </c>
      <c r="D79" s="109" t="s">
        <v>74</v>
      </c>
      <c r="E79" s="109">
        <v>135</v>
      </c>
      <c r="F79" s="112">
        <v>43</v>
      </c>
      <c r="H79" s="113">
        <f>+F79*H80</f>
        <v>2150</v>
      </c>
    </row>
    <row r="80" spans="1:8" x14ac:dyDescent="0.3">
      <c r="C80" s="106">
        <f>2+C77+2</f>
        <v>49</v>
      </c>
      <c r="D80" s="106" t="s">
        <v>74</v>
      </c>
      <c r="E80" s="106">
        <f>2+E77+2</f>
        <v>32</v>
      </c>
      <c r="G80" s="108" t="s">
        <v>135</v>
      </c>
      <c r="H80" s="108">
        <v>50</v>
      </c>
    </row>
    <row r="81" spans="3:7" x14ac:dyDescent="0.3">
      <c r="C81" s="114">
        <f>+C79/C80</f>
        <v>2.0408163265306123</v>
      </c>
      <c r="D81" s="114"/>
      <c r="E81" s="114">
        <f>+E79/E80</f>
        <v>4.21875</v>
      </c>
      <c r="F81" s="108">
        <v>8</v>
      </c>
      <c r="G81" s="54">
        <f>+((B7+D7)/F81)</f>
        <v>50</v>
      </c>
    </row>
    <row r="82" spans="3:7" x14ac:dyDescent="0.3">
      <c r="C82" s="114">
        <f>+E79/C80</f>
        <v>2.7551020408163267</v>
      </c>
      <c r="D82" s="114"/>
      <c r="E82" s="114">
        <f>+C79/E80</f>
        <v>3.125</v>
      </c>
      <c r="F82" s="54">
        <v>6</v>
      </c>
    </row>
  </sheetData>
  <pageMargins left="0.70866141732283472" right="0.70866141732283472" top="0.74803149606299213" bottom="0.74803149606299213" header="0.31496062992125984" footer="0.31496062992125984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tr">
        <f>+'Caja Corbata'!B1</f>
        <v>07 de marzo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118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C13" s="1" t="s">
        <v>119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85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162</v>
      </c>
      <c r="D16" s="17"/>
      <c r="E16" s="17"/>
      <c r="F16" s="45">
        <f>+'Caja Corbata'!C28</f>
        <v>39</v>
      </c>
      <c r="G16" s="71" t="s">
        <v>74</v>
      </c>
      <c r="H16" s="72">
        <f>+'Caja Corbata'!E28</f>
        <v>22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/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">
        <v>116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39</v>
      </c>
      <c r="D26" s="27" t="s">
        <v>14</v>
      </c>
      <c r="E26" s="26">
        <f>+H16</f>
        <v>22</v>
      </c>
      <c r="F26" s="28">
        <f>+E26</f>
        <v>22</v>
      </c>
      <c r="G26" s="28" t="s">
        <v>14</v>
      </c>
      <c r="H26" s="28">
        <f>+C26</f>
        <v>39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2.3076923076923075</v>
      </c>
      <c r="D27" s="32"/>
      <c r="E27" s="31">
        <f>+E25/E26</f>
        <v>5.9090909090909092</v>
      </c>
      <c r="F27" s="31">
        <f>+F25/F26</f>
        <v>4.0909090909090908</v>
      </c>
      <c r="G27" s="32"/>
      <c r="H27" s="31">
        <f>+H25/H26</f>
        <v>3.3333333333333335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10</v>
      </c>
      <c r="E28" s="36"/>
      <c r="F28" s="37"/>
      <c r="G28" s="38">
        <v>12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81</v>
      </c>
      <c r="D30" s="40" t="s">
        <v>20</v>
      </c>
      <c r="E30" s="41">
        <v>38.159999999999997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38.159999999999997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38.159999999999997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41.975999999999999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12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33.333333333333336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1272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:H59" si="0">+G52*E52</f>
        <v>300</v>
      </c>
      <c r="I52" s="29">
        <f>+(B72/100)*2</f>
        <v>35.783999999999999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120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120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1572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5.24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+B72/C40</f>
        <v>5.9640000000000004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1399.2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390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5.24</v>
      </c>
      <c r="I68" s="62">
        <f>+H68*B48</f>
        <v>1572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5.9640000000000004</v>
      </c>
      <c r="I69" s="62">
        <f>+H69*B48</f>
        <v>1789.2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0.7240000000000002</v>
      </c>
      <c r="I70" s="62">
        <f>+H70*B48</f>
        <v>217.20000000000005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1" t="s">
        <v>55</v>
      </c>
      <c r="B72" s="56">
        <f>SUM(B65:B71)</f>
        <v>1789.2</v>
      </c>
      <c r="C72" s="65">
        <f>+B72/B48</f>
        <v>5.9640000000000004</v>
      </c>
      <c r="D72" s="5" t="s">
        <v>158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7"/>
      <c r="C76" s="68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6" spans="10:22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22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22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22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22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22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22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22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22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22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32" zoomScale="80" zoomScaleNormal="80" workbookViewId="0">
      <selection activeCell="D84" sqref="D8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5</v>
      </c>
      <c r="C9" s="5" t="str">
        <f>+'cartón cajón'!C9</f>
        <v>07 de marzo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9</v>
      </c>
      <c r="C15" s="18" t="s">
        <v>140</v>
      </c>
      <c r="D15" s="17"/>
      <c r="E15" s="17"/>
      <c r="F15" s="70" t="s">
        <v>80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6" t="s">
        <v>163</v>
      </c>
      <c r="D16" s="17"/>
      <c r="E16" s="17"/>
      <c r="F16" s="45">
        <f>+'Caja Corbata'!C66</f>
        <v>41</v>
      </c>
      <c r="G16" s="71" t="s">
        <v>74</v>
      </c>
      <c r="H16" s="72">
        <f>+'Caja Corbata'!E66</f>
        <v>24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6"/>
      <c r="D18" s="17"/>
      <c r="E18" s="17"/>
      <c r="F18" s="70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19"/>
      <c r="D19" s="17"/>
      <c r="E19" s="17"/>
      <c r="F19" s="45"/>
      <c r="G19" s="71"/>
      <c r="H19" s="7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7"/>
      <c r="D20" s="17"/>
      <c r="E20" s="17"/>
      <c r="F20" s="70"/>
      <c r="G20" s="73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11</v>
      </c>
      <c r="C23" s="20" t="s">
        <v>99</v>
      </c>
      <c r="D23" s="5" t="s">
        <v>12</v>
      </c>
      <c r="E23" s="21" t="s">
        <v>87</v>
      </c>
      <c r="F23" s="1" t="str">
        <f>+'cartón cajón'!F23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13</v>
      </c>
      <c r="C25" s="22">
        <v>90</v>
      </c>
      <c r="D25" s="21" t="s">
        <v>14</v>
      </c>
      <c r="E25" s="23">
        <v>130</v>
      </c>
      <c r="F25" s="24">
        <f>+C25</f>
        <v>90</v>
      </c>
      <c r="G25" s="25" t="s">
        <v>14</v>
      </c>
      <c r="H25" s="25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15</v>
      </c>
      <c r="B26" s="3"/>
      <c r="C26" s="26">
        <f>+F16</f>
        <v>41</v>
      </c>
      <c r="D26" s="27" t="s">
        <v>14</v>
      </c>
      <c r="E26" s="26">
        <f>+H16</f>
        <v>24</v>
      </c>
      <c r="F26" s="28">
        <f>+E26</f>
        <v>24</v>
      </c>
      <c r="G26" s="28" t="s">
        <v>14</v>
      </c>
      <c r="H26" s="28">
        <f>+C26</f>
        <v>41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16</v>
      </c>
      <c r="B27" s="30"/>
      <c r="C27" s="31">
        <f>+C25/C26</f>
        <v>2.1951219512195124</v>
      </c>
      <c r="D27" s="32"/>
      <c r="E27" s="31">
        <f>+E25/E26</f>
        <v>5.416666666666667</v>
      </c>
      <c r="F27" s="31">
        <f>+F25/F26</f>
        <v>3.75</v>
      </c>
      <c r="G27" s="32"/>
      <c r="H27" s="31">
        <f>+H25/H26</f>
        <v>3.1707317073170733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17</v>
      </c>
      <c r="B28" s="33"/>
      <c r="C28" s="34"/>
      <c r="D28" s="35">
        <v>10</v>
      </c>
      <c r="E28" s="36"/>
      <c r="F28" s="37"/>
      <c r="G28" s="38">
        <v>9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4" t="s">
        <v>19</v>
      </c>
      <c r="B30" s="24" t="s">
        <v>81</v>
      </c>
      <c r="D30" s="40" t="s">
        <v>20</v>
      </c>
      <c r="E30" s="41">
        <f>+'cartón cajón'!E30</f>
        <v>38.159999999999997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3" t="s">
        <v>23</v>
      </c>
      <c r="E32" s="44">
        <f>+E30-E31</f>
        <v>38.159999999999997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0" t="s">
        <v>27</v>
      </c>
      <c r="E34" s="46">
        <f>+E32</f>
        <v>38.159999999999997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0" t="s">
        <v>28</v>
      </c>
      <c r="E35" s="46">
        <f>+E34*1.1</f>
        <v>41.975999999999999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32</v>
      </c>
      <c r="C38" s="47">
        <v>10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38</v>
      </c>
      <c r="C41" s="33">
        <f>+C40+D40</f>
        <v>400</v>
      </c>
      <c r="F41" s="43" t="s">
        <v>39</v>
      </c>
      <c r="G41" s="22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40</v>
      </c>
      <c r="C42" s="33">
        <f>+C41/C38</f>
        <v>40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0"/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69</v>
      </c>
      <c r="B48" s="20">
        <f>+'cartón cajón'!B48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82</v>
      </c>
      <c r="G49" s="29">
        <v>7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52</v>
      </c>
      <c r="B50" s="53">
        <f>+E34*C42</f>
        <v>1526.3999999999999</v>
      </c>
      <c r="C50" s="3"/>
      <c r="D50" s="20">
        <v>0</v>
      </c>
      <c r="E50" s="20">
        <v>0</v>
      </c>
      <c r="F50" s="20" t="s">
        <v>83</v>
      </c>
      <c r="G50" s="29">
        <v>250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2" t="s">
        <v>10</v>
      </c>
      <c r="B51" s="53">
        <f>+H61</f>
        <v>300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300</v>
      </c>
      <c r="H52" s="29">
        <f t="shared" ref="H52" si="0">+G52*E52</f>
        <v>300</v>
      </c>
      <c r="I52" s="29">
        <f>+(B72/100)*2</f>
        <v>41.380800000000001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2" t="s">
        <v>24</v>
      </c>
      <c r="B53" s="53">
        <v>0</v>
      </c>
      <c r="C53" s="3"/>
      <c r="D53" s="20">
        <v>1</v>
      </c>
      <c r="E53" s="20">
        <v>0</v>
      </c>
      <c r="F53" s="20" t="s">
        <v>71</v>
      </c>
      <c r="G53" s="29">
        <v>130</v>
      </c>
      <c r="H53" s="29">
        <f t="shared" ref="H53:H59" si="1">+G53*E53</f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5" t="s">
        <v>77</v>
      </c>
      <c r="B54" s="53">
        <v>0</v>
      </c>
      <c r="C54" s="3"/>
      <c r="D54" s="20">
        <v>1</v>
      </c>
      <c r="E54" s="20">
        <v>0</v>
      </c>
      <c r="F54" s="20" t="s">
        <v>72</v>
      </c>
      <c r="G54" s="29">
        <v>130</v>
      </c>
      <c r="H54" s="29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5" t="s">
        <v>78</v>
      </c>
      <c r="B55" s="53">
        <v>0</v>
      </c>
      <c r="D55" s="20">
        <v>0</v>
      </c>
      <c r="E55" s="20">
        <v>0</v>
      </c>
      <c r="F55" s="20" t="s">
        <v>29</v>
      </c>
      <c r="G55" s="29">
        <v>1.5</v>
      </c>
      <c r="H55" s="29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5" t="s">
        <v>79</v>
      </c>
      <c r="B56" s="53">
        <v>0</v>
      </c>
      <c r="D56" s="20">
        <v>1</v>
      </c>
      <c r="E56" s="20">
        <v>0</v>
      </c>
      <c r="F56" s="20" t="s">
        <v>53</v>
      </c>
      <c r="G56" s="29">
        <v>1.5</v>
      </c>
      <c r="H56" s="29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1" t="s">
        <v>55</v>
      </c>
      <c r="B58" s="56">
        <f>SUM(B50:B57)</f>
        <v>1826.3999999999999</v>
      </c>
      <c r="C58" s="3"/>
      <c r="D58" s="20">
        <v>0</v>
      </c>
      <c r="E58" s="20">
        <v>0</v>
      </c>
      <c r="F58" s="3" t="s">
        <v>56</v>
      </c>
      <c r="G58" s="29">
        <v>600</v>
      </c>
      <c r="H58" s="29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7"/>
      <c r="C59" s="3"/>
      <c r="D59" s="20"/>
      <c r="E59" s="20"/>
      <c r="F59" s="3"/>
      <c r="G59" s="3"/>
      <c r="H59" s="29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1">
        <f>+B58/B48</f>
        <v>6.0879999999999992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300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60</v>
      </c>
      <c r="B63" s="3"/>
      <c r="C63" s="3"/>
      <c r="E63" s="31">
        <f>+B72/C40</f>
        <v>6.8967999999999998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1" t="s">
        <v>64</v>
      </c>
      <c r="B65" s="52"/>
      <c r="C65" s="3"/>
      <c r="D65" s="3">
        <f>+B72*C68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52</v>
      </c>
      <c r="B66" s="53">
        <f>+E35*C42</f>
        <v>1679.04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2" t="s">
        <v>10</v>
      </c>
      <c r="B67" s="53">
        <f>+H61*H62</f>
        <v>390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2" t="str">
        <f>+A54</f>
        <v>Placas</v>
      </c>
      <c r="B68" s="53">
        <f>+B54*H63</f>
        <v>0</v>
      </c>
      <c r="C68" s="60"/>
      <c r="G68" s="61" t="s">
        <v>65</v>
      </c>
      <c r="H68" s="31">
        <f>+B60</f>
        <v>6.0879999999999992</v>
      </c>
      <c r="I68" s="62">
        <f>+H68*C46</f>
        <v>2435.1999999999998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2" t="str">
        <f>+A55</f>
        <v>Mensajeria</v>
      </c>
      <c r="B69" s="53">
        <f>+B55*H62</f>
        <v>0</v>
      </c>
      <c r="C69" s="60"/>
      <c r="G69" s="61" t="s">
        <v>66</v>
      </c>
      <c r="H69" s="31">
        <f>+C72</f>
        <v>6.8967999999999998</v>
      </c>
      <c r="I69" s="62">
        <f>+H69*C46</f>
        <v>2758.72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6.5" thickBot="1" x14ac:dyDescent="0.35">
      <c r="A70" s="52" t="str">
        <f>+A56</f>
        <v>Listón</v>
      </c>
      <c r="B70" s="53">
        <f>+B56*H63</f>
        <v>0</v>
      </c>
      <c r="C70" s="63"/>
      <c r="G70" s="64" t="s">
        <v>67</v>
      </c>
      <c r="H70" s="65">
        <f>+H69-H68</f>
        <v>0.80880000000000063</v>
      </c>
      <c r="I70" s="62">
        <f>+H70*C46</f>
        <v>323.52000000000027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6.5" thickBot="1" x14ac:dyDescent="0.35">
      <c r="A71" s="52"/>
      <c r="B71" s="53"/>
      <c r="C71" s="63"/>
      <c r="G71" s="66" t="s">
        <v>68</v>
      </c>
      <c r="H71" s="42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1" t="s">
        <v>55</v>
      </c>
      <c r="B72" s="56">
        <f>SUM(B65:B71)</f>
        <v>2069.04</v>
      </c>
      <c r="C72" s="65">
        <f>+B72/B48</f>
        <v>6.8967999999999998</v>
      </c>
      <c r="D72" s="5" t="s">
        <v>156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">
      <c r="A75" s="5"/>
    </row>
    <row r="76" spans="1:24" x14ac:dyDescent="0.3">
      <c r="B76" s="67"/>
      <c r="C76" s="68"/>
    </row>
    <row r="80" spans="1:24" x14ac:dyDescent="0.3">
      <c r="J80" s="69"/>
    </row>
    <row r="86" spans="10:18" ht="16.5" x14ac:dyDescent="0.3">
      <c r="J86" s="54"/>
      <c r="K86" s="54"/>
      <c r="L86" s="54"/>
      <c r="M86" s="54"/>
      <c r="N86" s="54"/>
      <c r="O86" s="54"/>
      <c r="P86" s="54"/>
      <c r="Q86" s="54"/>
      <c r="R86" s="54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57" zoomScale="80" zoomScaleNormal="80" workbookViewId="0">
      <selection activeCell="C71" sqref="C7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5</v>
      </c>
      <c r="C9" s="5" t="str">
        <f>+'cartón cajón'!C9</f>
        <v>07 de marzo de 2017.</v>
      </c>
      <c r="H9" s="5" t="s">
        <v>6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9</v>
      </c>
      <c r="C15" s="18" t="s">
        <v>164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6" t="s">
        <v>165</v>
      </c>
      <c r="D16" s="17"/>
      <c r="E16" s="17"/>
      <c r="F16" s="45">
        <f>+'Caja Corbata'!C35</f>
        <v>41.5</v>
      </c>
      <c r="G16" s="71" t="s">
        <v>74</v>
      </c>
      <c r="H16" s="72">
        <f>+'Caja Corbata'!E35</f>
        <v>24.5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6" t="s">
        <v>149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6" t="s">
        <v>142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7"/>
      <c r="D20" s="17"/>
      <c r="E20" s="17"/>
      <c r="F20" s="45">
        <f>+'Caja Corbata'!C32</f>
        <v>39.5</v>
      </c>
      <c r="G20" s="71" t="s">
        <v>74</v>
      </c>
      <c r="H20" s="72">
        <f>+'Caja Corbata'!E32</f>
        <v>22.5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11</v>
      </c>
      <c r="C23" s="78" t="s">
        <v>144</v>
      </c>
      <c r="D23" s="5" t="s">
        <v>12</v>
      </c>
      <c r="E23" s="21" t="s">
        <v>138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15</v>
      </c>
      <c r="B26" s="3"/>
      <c r="C26" s="26">
        <f>+F16</f>
        <v>41.5</v>
      </c>
      <c r="D26" s="27" t="s">
        <v>14</v>
      </c>
      <c r="E26" s="26">
        <f>+H16</f>
        <v>24.5</v>
      </c>
      <c r="F26" s="28">
        <f>+E26</f>
        <v>24.5</v>
      </c>
      <c r="G26" s="28" t="s">
        <v>14</v>
      </c>
      <c r="H26" s="28">
        <f>+C26</f>
        <v>41.5</v>
      </c>
      <c r="I26" s="29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16</v>
      </c>
      <c r="B27" s="30"/>
      <c r="C27" s="31">
        <f>+C25/C26</f>
        <v>3.2530120481927711</v>
      </c>
      <c r="D27" s="32"/>
      <c r="E27" s="31">
        <f>+E25/E26</f>
        <v>4.0816326530612246</v>
      </c>
      <c r="F27" s="31">
        <f>+F25/F26</f>
        <v>5.5102040816326534</v>
      </c>
      <c r="G27" s="32"/>
      <c r="H27" s="31">
        <f>+H25/H26</f>
        <v>2.4096385542168677</v>
      </c>
      <c r="I27" s="29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17</v>
      </c>
      <c r="B28" s="33"/>
      <c r="C28" s="34"/>
      <c r="D28" s="35">
        <v>8</v>
      </c>
      <c r="E28" s="36"/>
      <c r="F28" s="37"/>
      <c r="G28" s="38">
        <v>10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9" ht="15.75" x14ac:dyDescent="0.3">
      <c r="A30" s="24" t="s">
        <v>19</v>
      </c>
      <c r="B30" s="24" t="s">
        <v>143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32</v>
      </c>
      <c r="C38" s="47">
        <v>10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40</v>
      </c>
      <c r="C42" s="33">
        <f>+C41/C38</f>
        <v>40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52</v>
      </c>
      <c r="B50" s="53">
        <f>+E34*C42</f>
        <v>1720</v>
      </c>
      <c r="C50" s="3">
        <f>+B50/2</f>
        <v>860</v>
      </c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2" t="s">
        <v>10</v>
      </c>
      <c r="B51" s="53">
        <f>+H61</f>
        <v>997.38699999999994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250</v>
      </c>
      <c r="H52" s="29">
        <f t="shared" ref="H52:H59" si="0">+G52*E52</f>
        <v>250</v>
      </c>
      <c r="I52" s="29">
        <f>+(B73/100)*2</f>
        <v>70.272062000000005</v>
      </c>
      <c r="J52"/>
      <c r="K52"/>
      <c r="L52"/>
      <c r="M52"/>
      <c r="N52"/>
      <c r="O52"/>
      <c r="P52"/>
      <c r="Q52"/>
      <c r="R52"/>
      <c r="S52"/>
    </row>
    <row r="53" spans="1:23" ht="16.5" x14ac:dyDescent="0.3">
      <c r="A53" s="52" t="s">
        <v>24</v>
      </c>
      <c r="B53" s="53">
        <v>250</v>
      </c>
      <c r="C53" s="3"/>
      <c r="D53" s="20">
        <v>1</v>
      </c>
      <c r="E53" s="20">
        <v>1</v>
      </c>
      <c r="F53" s="20" t="s">
        <v>100</v>
      </c>
      <c r="G53" s="29">
        <f>+E82</f>
        <v>747.38699999999994</v>
      </c>
      <c r="H53" s="29">
        <f t="shared" si="0"/>
        <v>747.38699999999994</v>
      </c>
      <c r="I53" s="54"/>
      <c r="J53"/>
      <c r="K53"/>
      <c r="L53"/>
      <c r="M53"/>
      <c r="N53"/>
      <c r="O53"/>
      <c r="P53"/>
      <c r="Q53"/>
      <c r="R53"/>
      <c r="S53"/>
    </row>
    <row r="54" spans="1:23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</row>
    <row r="55" spans="1:23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3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</row>
    <row r="57" spans="1:23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1" t="s">
        <v>55</v>
      </c>
      <c r="B58" s="56">
        <f>SUM(B50:B57)</f>
        <v>2967.3869999999997</v>
      </c>
      <c r="C58" s="3"/>
      <c r="D58" s="20">
        <v>0</v>
      </c>
      <c r="E58" s="20">
        <v>0</v>
      </c>
      <c r="F58" s="3" t="s">
        <v>56</v>
      </c>
      <c r="G58" s="29">
        <f>+F82</f>
        <v>500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1">
        <f>+B58/B48</f>
        <v>9.8912899999999997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997.38699999999994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60</v>
      </c>
      <c r="B63" s="3"/>
      <c r="C63" s="3"/>
      <c r="E63" s="31"/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1" t="s">
        <v>64</v>
      </c>
      <c r="B65" s="52"/>
      <c r="C65" s="3"/>
      <c r="D65" s="3"/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52</v>
      </c>
      <c r="B66" s="53">
        <f>+E35*C42</f>
        <v>1892.0000000000002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2" t="s">
        <v>10</v>
      </c>
      <c r="B67" s="53">
        <f>+H61*H62</f>
        <v>1296.6031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2" t="str">
        <f>+A53</f>
        <v>Tabla de suaje</v>
      </c>
      <c r="B68" s="53">
        <f>+B53*H62</f>
        <v>325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9.8912899999999997</v>
      </c>
      <c r="I69" s="62">
        <f>+H69*B48</f>
        <v>2967.3869999999997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11.712010333333334</v>
      </c>
      <c r="I70" s="62">
        <f>+H70*B48</f>
        <v>3513.6031000000003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52" t="str">
        <f>+A56</f>
        <v>Encuadernación</v>
      </c>
      <c r="B71" s="53">
        <f>+B56*1.2</f>
        <v>0</v>
      </c>
      <c r="C71" s="63"/>
      <c r="G71" s="64" t="s">
        <v>67</v>
      </c>
      <c r="H71" s="65">
        <f>+H70-H69</f>
        <v>1.8207203333333339</v>
      </c>
      <c r="I71" s="80">
        <f>+H71*B48</f>
        <v>546.21610000000021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1" t="s">
        <v>55</v>
      </c>
      <c r="B73" s="56">
        <f>SUM(B65:B72)</f>
        <v>3513.6031000000003</v>
      </c>
      <c r="C73" s="65">
        <f>+B73/B48</f>
        <v>11.712010333333334</v>
      </c>
      <c r="D73" s="5" t="s">
        <v>145</v>
      </c>
      <c r="J73"/>
      <c r="K73"/>
      <c r="L73"/>
      <c r="M73"/>
      <c r="N73"/>
      <c r="O73"/>
      <c r="P73"/>
      <c r="Q73"/>
      <c r="R73"/>
    </row>
    <row r="74" spans="1:23" ht="15.75" x14ac:dyDescent="0.3">
      <c r="C74" s="75"/>
      <c r="D74" s="5"/>
      <c r="J74"/>
      <c r="K74"/>
      <c r="L74"/>
      <c r="M74"/>
      <c r="N74"/>
      <c r="O74"/>
      <c r="P74"/>
      <c r="Q74"/>
      <c r="R74"/>
    </row>
    <row r="75" spans="1:23" x14ac:dyDescent="0.3">
      <c r="C75" s="75"/>
      <c r="D75" s="5"/>
    </row>
    <row r="76" spans="1:23" ht="15" thickBot="1" x14ac:dyDescent="0.35">
      <c r="A76" s="5" t="s">
        <v>146</v>
      </c>
    </row>
    <row r="77" spans="1:23" ht="15.75" x14ac:dyDescent="0.3">
      <c r="A77" s="10" t="s">
        <v>95</v>
      </c>
      <c r="B77" s="11"/>
      <c r="C77" s="11"/>
      <c r="D77" s="11"/>
      <c r="E77" s="11"/>
      <c r="F77" s="11"/>
      <c r="G77" s="12"/>
      <c r="H77"/>
      <c r="I77"/>
    </row>
    <row r="78" spans="1:23" ht="15.75" x14ac:dyDescent="0.3">
      <c r="A78" s="45">
        <f>+F16</f>
        <v>41.5</v>
      </c>
      <c r="B78" s="71">
        <f>+H16</f>
        <v>24.5</v>
      </c>
      <c r="C78" s="7" t="s">
        <v>94</v>
      </c>
      <c r="D78" s="71" t="s">
        <v>96</v>
      </c>
      <c r="E78" s="7" t="s">
        <v>97</v>
      </c>
      <c r="F78" s="73" t="s">
        <v>98</v>
      </c>
      <c r="G78" s="8"/>
      <c r="I78"/>
    </row>
    <row r="79" spans="1:23" ht="15.75" x14ac:dyDescent="0.3">
      <c r="A79" s="45">
        <f>0.165*0.175*C41</f>
        <v>11.549999999999999</v>
      </c>
      <c r="B79" s="76">
        <v>3.9</v>
      </c>
      <c r="C79" s="76">
        <f>+A79*B79</f>
        <v>45.044999999999995</v>
      </c>
      <c r="D79" s="76">
        <v>0</v>
      </c>
      <c r="E79" s="76">
        <f>+C79+D79</f>
        <v>45.044999999999995</v>
      </c>
      <c r="F79" s="84">
        <v>500</v>
      </c>
      <c r="G79" s="115" t="s">
        <v>148</v>
      </c>
      <c r="H79"/>
      <c r="I79"/>
    </row>
    <row r="80" spans="1:23" ht="15.75" x14ac:dyDescent="0.3">
      <c r="A80" s="6"/>
      <c r="B80" s="7"/>
      <c r="C80" s="76"/>
      <c r="D80" s="76"/>
      <c r="E80" s="76"/>
      <c r="F80" s="76"/>
      <c r="G80" s="8"/>
      <c r="H80"/>
      <c r="I80"/>
    </row>
    <row r="81" spans="1:18" ht="15.75" x14ac:dyDescent="0.3">
      <c r="A81" s="45">
        <f>+A78</f>
        <v>41.5</v>
      </c>
      <c r="B81" s="71">
        <f>+B78</f>
        <v>24.5</v>
      </c>
      <c r="C81" s="7" t="s">
        <v>94</v>
      </c>
      <c r="D81" s="71" t="s">
        <v>96</v>
      </c>
      <c r="E81" s="7" t="s">
        <v>97</v>
      </c>
      <c r="F81" s="73" t="s">
        <v>147</v>
      </c>
      <c r="G81" s="8"/>
      <c r="H81"/>
      <c r="I81"/>
      <c r="J81" s="69"/>
    </row>
    <row r="82" spans="1:18" ht="15.75" x14ac:dyDescent="0.3">
      <c r="A82" s="45">
        <f>0.385*0.215*C41</f>
        <v>33.11</v>
      </c>
      <c r="B82" s="76">
        <f>3.9*3</f>
        <v>11.7</v>
      </c>
      <c r="C82" s="76">
        <f>+A82*B82</f>
        <v>387.38699999999994</v>
      </c>
      <c r="D82" s="76">
        <v>360</v>
      </c>
      <c r="E82" s="76">
        <f>+C82+D82</f>
        <v>747.38699999999994</v>
      </c>
      <c r="F82" s="84">
        <v>500</v>
      </c>
      <c r="G82" s="115" t="s">
        <v>148</v>
      </c>
      <c r="H82"/>
      <c r="I82"/>
    </row>
    <row r="83" spans="1:18" ht="15.75" x14ac:dyDescent="0.3">
      <c r="A83" s="6"/>
      <c r="B83" s="7"/>
      <c r="C83" s="76"/>
      <c r="D83" s="76"/>
      <c r="E83" s="76"/>
      <c r="F83" s="76"/>
      <c r="G83" s="8"/>
      <c r="H83"/>
      <c r="I83"/>
    </row>
    <row r="84" spans="1:18" ht="16.5" thickBot="1" x14ac:dyDescent="0.35">
      <c r="A84" s="13"/>
      <c r="B84" s="14"/>
      <c r="C84" s="14"/>
      <c r="D84" s="14"/>
      <c r="E84" s="14"/>
      <c r="F84" s="14"/>
      <c r="G84" s="15"/>
      <c r="H84"/>
      <c r="I84"/>
    </row>
    <row r="85" spans="1:18" ht="15.75" x14ac:dyDescent="0.3">
      <c r="H85"/>
      <c r="I85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6"/>
  <sheetViews>
    <sheetView topLeftCell="A45" zoomScale="80" zoomScaleNormal="80" workbookViewId="0">
      <selection activeCell="B57" sqref="B5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8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5" customFormat="1" ht="15" x14ac:dyDescent="0.25">
      <c r="A9" s="5" t="s">
        <v>5</v>
      </c>
      <c r="C9" s="5" t="str">
        <f>+'cartón cajón'!C9</f>
        <v>07 de marzo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5.75" x14ac:dyDescent="0.3">
      <c r="A15" s="5" t="s">
        <v>9</v>
      </c>
      <c r="C15" s="18" t="s">
        <v>164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5.75" x14ac:dyDescent="0.3">
      <c r="C16" s="16" t="s">
        <v>165</v>
      </c>
      <c r="D16" s="17"/>
      <c r="E16" s="17"/>
      <c r="F16" s="45">
        <f>+'Caja Corbata'!C42</f>
        <v>47</v>
      </c>
      <c r="G16" s="71" t="s">
        <v>74</v>
      </c>
      <c r="H16" s="72">
        <f>+'Caja Corbata'!E42</f>
        <v>30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ht="15.75" x14ac:dyDescent="0.3">
      <c r="C18" s="16" t="s">
        <v>149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5.75" x14ac:dyDescent="0.3">
      <c r="C19" s="16" t="s">
        <v>142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5.75" x14ac:dyDescent="0.3">
      <c r="C20" s="17"/>
      <c r="D20" s="17"/>
      <c r="E20" s="17"/>
      <c r="F20" s="45">
        <f>+'Caja Corbata'!C39</f>
        <v>43</v>
      </c>
      <c r="G20" s="71" t="s">
        <v>74</v>
      </c>
      <c r="H20" s="72">
        <f>+'Caja Corbata'!E39</f>
        <v>26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15.75" x14ac:dyDescent="0.3">
      <c r="A23" s="4" t="s">
        <v>11</v>
      </c>
      <c r="C23" s="78" t="s">
        <v>144</v>
      </c>
      <c r="D23" s="5" t="s">
        <v>12</v>
      </c>
      <c r="E23" s="21" t="s">
        <v>138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ht="15.75" x14ac:dyDescent="0.3">
      <c r="A26" s="4" t="s">
        <v>15</v>
      </c>
      <c r="B26" s="3"/>
      <c r="C26" s="26">
        <f>+F16</f>
        <v>47</v>
      </c>
      <c r="D26" s="27" t="s">
        <v>14</v>
      </c>
      <c r="E26" s="26">
        <f>+H16</f>
        <v>30</v>
      </c>
      <c r="F26" s="28">
        <f>+E26</f>
        <v>30</v>
      </c>
      <c r="G26" s="28" t="s">
        <v>14</v>
      </c>
      <c r="H26" s="28">
        <f>+C26</f>
        <v>47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ht="16.5" thickBot="1" x14ac:dyDescent="0.35">
      <c r="A27" s="3" t="s">
        <v>16</v>
      </c>
      <c r="B27" s="30"/>
      <c r="C27" s="31">
        <f>+C25/C26</f>
        <v>2.8723404255319149</v>
      </c>
      <c r="D27" s="32"/>
      <c r="E27" s="31">
        <f>+E25/E26</f>
        <v>3.3333333333333335</v>
      </c>
      <c r="F27" s="31">
        <f>+F25/F26</f>
        <v>4.5</v>
      </c>
      <c r="G27" s="32"/>
      <c r="H27" s="31">
        <f>+H25/H26</f>
        <v>2.1276595744680851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8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x14ac:dyDescent="0.3">
      <c r="A30" s="24" t="s">
        <v>19</v>
      </c>
      <c r="B30" s="24" t="s">
        <v>143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ht="16.5" thickBot="1" x14ac:dyDescent="0.35">
      <c r="A38" s="4" t="s">
        <v>32</v>
      </c>
      <c r="C38" s="47">
        <v>8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15.75" x14ac:dyDescent="0.3">
      <c r="A42" s="4" t="s">
        <v>40</v>
      </c>
      <c r="C42" s="33">
        <f>+C41/C38</f>
        <v>50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51</v>
      </c>
      <c r="G49" s="29">
        <v>295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5.75" x14ac:dyDescent="0.3">
      <c r="A50" s="52" t="s">
        <v>52</v>
      </c>
      <c r="B50" s="53">
        <f>+E34*C42</f>
        <v>2150</v>
      </c>
      <c r="C50" s="3"/>
      <c r="D50" s="20">
        <v>0</v>
      </c>
      <c r="E50" s="20">
        <v>0</v>
      </c>
      <c r="F50" s="20" t="s">
        <v>70</v>
      </c>
      <c r="G50" s="29">
        <v>140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ht="15.75" x14ac:dyDescent="0.3">
      <c r="A51" s="52" t="s">
        <v>10</v>
      </c>
      <c r="B51" s="53">
        <f>+H61</f>
        <v>520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250</v>
      </c>
      <c r="H52" s="29">
        <f t="shared" ref="H52:H59" si="0">+G52*E52</f>
        <v>250</v>
      </c>
      <c r="I52" s="29">
        <f>+(B73/100)*2</f>
        <v>153.12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16.5" x14ac:dyDescent="0.3">
      <c r="A53" s="52" t="s">
        <v>24</v>
      </c>
      <c r="B53" s="53">
        <v>250</v>
      </c>
      <c r="C53" s="3"/>
      <c r="D53" s="20">
        <v>0</v>
      </c>
      <c r="E53" s="20">
        <v>0</v>
      </c>
      <c r="F53" s="20" t="s">
        <v>100</v>
      </c>
      <c r="G53" s="29">
        <f>+O53</f>
        <v>0</v>
      </c>
      <c r="H53" s="29">
        <f t="shared" si="0"/>
        <v>0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ht="15.75" x14ac:dyDescent="0.3">
      <c r="A54" s="55" t="s">
        <v>106</v>
      </c>
      <c r="B54" s="53">
        <v>0</v>
      </c>
      <c r="C54" s="3"/>
      <c r="D54" s="20">
        <v>1</v>
      </c>
      <c r="E54" s="20">
        <v>1</v>
      </c>
      <c r="F54" s="20" t="s">
        <v>71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ht="15.75" x14ac:dyDescent="0.3">
      <c r="A55" s="55" t="s">
        <v>91</v>
      </c>
      <c r="B55" s="53">
        <v>0</v>
      </c>
      <c r="D55" s="20">
        <v>1</v>
      </c>
      <c r="E55" s="20">
        <v>1</v>
      </c>
      <c r="F55" s="20" t="s">
        <v>72</v>
      </c>
      <c r="G55" s="29">
        <v>135</v>
      </c>
      <c r="H55" s="29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5.75" x14ac:dyDescent="0.3">
      <c r="A56" s="55" t="s">
        <v>90</v>
      </c>
      <c r="B56" s="53">
        <f>+((10*B48)*1.1)</f>
        <v>3300.0000000000005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5.75" x14ac:dyDescent="0.3">
      <c r="A58" s="51" t="s">
        <v>55</v>
      </c>
      <c r="B58" s="56">
        <f>SUM(B50:B57)</f>
        <v>6220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5.75" x14ac:dyDescent="0.3">
      <c r="A60" s="9"/>
      <c r="B60" s="31">
        <f>+B58/B48</f>
        <v>20.733333333333334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520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5.75" x14ac:dyDescent="0.3">
      <c r="A63" s="4" t="s">
        <v>60</v>
      </c>
      <c r="B63" s="3"/>
      <c r="C63" s="3"/>
      <c r="E63" s="31">
        <f>+B73/C40</f>
        <v>25.520000000000003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5.75" x14ac:dyDescent="0.3">
      <c r="A66" s="52" t="s">
        <v>52</v>
      </c>
      <c r="B66" s="53">
        <f>+E35*C42</f>
        <v>2365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5.75" x14ac:dyDescent="0.3">
      <c r="A67" s="52" t="s">
        <v>10</v>
      </c>
      <c r="B67" s="53">
        <f>+H61*H62</f>
        <v>676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5.75" x14ac:dyDescent="0.3">
      <c r="A68" s="52" t="str">
        <f>+A53</f>
        <v>Tabla de suaje</v>
      </c>
      <c r="B68" s="53">
        <f>+B53*H62</f>
        <v>325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5.75" x14ac:dyDescent="0.3">
      <c r="A69" s="52" t="str">
        <f>+A54</f>
        <v>Pruebas de color</v>
      </c>
      <c r="B69" s="53">
        <f>+B54*H62</f>
        <v>0</v>
      </c>
      <c r="C69" s="60"/>
      <c r="G69" s="61" t="s">
        <v>65</v>
      </c>
      <c r="H69" s="31">
        <f>+B60</f>
        <v>20.733333333333334</v>
      </c>
      <c r="I69" s="62">
        <f>+H69*B48</f>
        <v>6220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25.520000000000003</v>
      </c>
      <c r="I70" s="62">
        <f>+H70*B48</f>
        <v>7656.0000000000009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16.5" thickBot="1" x14ac:dyDescent="0.35">
      <c r="A71" s="52" t="str">
        <f>+A56</f>
        <v>Encuadernación</v>
      </c>
      <c r="B71" s="53">
        <f>+B56*H62</f>
        <v>4290.0000000000009</v>
      </c>
      <c r="C71" s="63"/>
      <c r="G71" s="64" t="s">
        <v>67</v>
      </c>
      <c r="H71" s="65">
        <f>+H70-H69</f>
        <v>4.7866666666666688</v>
      </c>
      <c r="I71" s="80">
        <f>+H71*B48</f>
        <v>1436.0000000000007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x14ac:dyDescent="0.3">
      <c r="A73" s="51" t="s">
        <v>55</v>
      </c>
      <c r="B73" s="56">
        <f>SUM(B65:B72)</f>
        <v>7656.0000000000009</v>
      </c>
      <c r="C73" s="65">
        <f>+B73/B48</f>
        <v>25.520000000000003</v>
      </c>
      <c r="D73" s="5" t="s">
        <v>150</v>
      </c>
    </row>
    <row r="74" spans="1:28" x14ac:dyDescent="0.3">
      <c r="C74" s="75"/>
      <c r="D74" s="5"/>
    </row>
    <row r="75" spans="1:28" x14ac:dyDescent="0.3">
      <c r="C75" s="75"/>
      <c r="D75" s="5"/>
    </row>
    <row r="76" spans="1:28" x14ac:dyDescent="0.3">
      <c r="A76" s="5"/>
      <c r="C76" s="62"/>
      <c r="D76" s="5"/>
    </row>
    <row r="77" spans="1:28" x14ac:dyDescent="0.3">
      <c r="B77" s="67"/>
      <c r="C77" s="68"/>
    </row>
    <row r="81" spans="10:18" x14ac:dyDescent="0.3">
      <c r="J81" s="69"/>
    </row>
    <row r="87" spans="10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0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0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0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0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0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0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0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0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0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71" zoomScale="80" zoomScaleNormal="80" workbookViewId="0">
      <selection activeCell="B81" sqref="B8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tr">
        <f>+'cartón cajón'!C9</f>
        <v>07 de marzo de 2017.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8</v>
      </c>
      <c r="C13" s="1" t="str">
        <f>+'forro cajón  EXT'!C13</f>
        <v>La Posta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9</v>
      </c>
      <c r="C15" s="18" t="s">
        <v>164</v>
      </c>
      <c r="D15" s="17"/>
      <c r="E15" s="17"/>
      <c r="F15" s="70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6" t="s">
        <v>165</v>
      </c>
      <c r="D16" s="17"/>
      <c r="E16" s="17"/>
      <c r="F16" s="45">
        <f>+'Caja Corbata'!C73</f>
        <v>43.5</v>
      </c>
      <c r="G16" s="71" t="s">
        <v>74</v>
      </c>
      <c r="H16" s="72">
        <f>+'Caja Corbata'!E73</f>
        <v>26.5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6" t="s">
        <v>149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6" t="s">
        <v>142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/>
      <c r="D20" s="17"/>
      <c r="E20" s="17"/>
      <c r="F20" s="45">
        <f>+'Caja Corbata'!C70</f>
        <v>41.5</v>
      </c>
      <c r="G20" s="71" t="s">
        <v>74</v>
      </c>
      <c r="H20" s="72">
        <f>+'Caja Corbata'!E70</f>
        <v>24.5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70">
        <v>1</v>
      </c>
      <c r="G21" s="73" t="s">
        <v>75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11</v>
      </c>
      <c r="C23" s="78" t="s">
        <v>144</v>
      </c>
      <c r="D23" s="5" t="s">
        <v>12</v>
      </c>
      <c r="E23" s="21" t="s">
        <v>138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15</v>
      </c>
      <c r="B26" s="3"/>
      <c r="C26" s="26">
        <f>+F16</f>
        <v>43.5</v>
      </c>
      <c r="D26" s="27" t="s">
        <v>14</v>
      </c>
      <c r="E26" s="26">
        <f>+H16</f>
        <v>26.5</v>
      </c>
      <c r="F26" s="28">
        <f>+E26</f>
        <v>26.5</v>
      </c>
      <c r="G26" s="28" t="s">
        <v>14</v>
      </c>
      <c r="H26" s="28">
        <f>+C26</f>
        <v>43.5</v>
      </c>
      <c r="I26" s="29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16</v>
      </c>
      <c r="B27" s="30"/>
      <c r="C27" s="31">
        <f>+C25/C26</f>
        <v>3.103448275862069</v>
      </c>
      <c r="D27" s="32"/>
      <c r="E27" s="31">
        <f>+E25/E26</f>
        <v>3.7735849056603774</v>
      </c>
      <c r="F27" s="31">
        <f>+F25/F26</f>
        <v>5.0943396226415096</v>
      </c>
      <c r="G27" s="32"/>
      <c r="H27" s="31">
        <f>+H25/H26</f>
        <v>2.2988505747126435</v>
      </c>
      <c r="I27" s="29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17</v>
      </c>
      <c r="B28" s="33"/>
      <c r="C28" s="34"/>
      <c r="D28" s="35">
        <v>9</v>
      </c>
      <c r="E28" s="36"/>
      <c r="F28" s="37"/>
      <c r="G28" s="38">
        <v>10</v>
      </c>
      <c r="H28" s="39" t="s">
        <v>18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4" t="s">
        <v>19</v>
      </c>
      <c r="B30" s="24" t="s">
        <v>143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0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32</v>
      </c>
      <c r="C38" s="47">
        <v>10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40</v>
      </c>
      <c r="C42" s="33">
        <f>+C41/C38</f>
        <v>40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+C40/1000</f>
        <v>0.3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69</v>
      </c>
      <c r="B48" s="20">
        <f>+'cartón cajón'!B48</f>
        <v>300</v>
      </c>
      <c r="C48" s="20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1" t="s">
        <v>50</v>
      </c>
      <c r="B49" s="52"/>
      <c r="C49" s="3"/>
      <c r="D49" s="20">
        <v>0</v>
      </c>
      <c r="E49" s="20">
        <v>0</v>
      </c>
      <c r="F49" s="20" t="s">
        <v>101</v>
      </c>
      <c r="G49" s="29">
        <v>240</v>
      </c>
      <c r="H49" s="29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2" t="s">
        <v>52</v>
      </c>
      <c r="B50" s="53">
        <f>+E34*C42</f>
        <v>1720</v>
      </c>
      <c r="C50" s="3"/>
      <c r="D50" s="20">
        <v>0</v>
      </c>
      <c r="E50" s="20">
        <v>0</v>
      </c>
      <c r="F50" s="20" t="s">
        <v>70</v>
      </c>
      <c r="G50" s="29">
        <v>120</v>
      </c>
      <c r="H50" s="29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2" t="s">
        <v>10</v>
      </c>
      <c r="B51" s="53">
        <f>+H61</f>
        <v>966.87924999999996</v>
      </c>
      <c r="C51" s="3"/>
      <c r="D51" s="20">
        <v>0</v>
      </c>
      <c r="E51" s="20">
        <v>0</v>
      </c>
      <c r="F51" s="20" t="s">
        <v>76</v>
      </c>
      <c r="G51" s="29">
        <v>500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2"/>
      <c r="B52" s="53"/>
      <c r="C52" s="3"/>
      <c r="D52" s="20">
        <v>1</v>
      </c>
      <c r="E52" s="20">
        <v>1</v>
      </c>
      <c r="F52" s="20" t="s">
        <v>92</v>
      </c>
      <c r="G52" s="29">
        <v>250</v>
      </c>
      <c r="H52" s="29">
        <f t="shared" ref="H52:H59" si="0">+G52*E52</f>
        <v>250</v>
      </c>
      <c r="I52" s="29">
        <f>+(B73/100)*2</f>
        <v>69.47886050000001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2" t="s">
        <v>24</v>
      </c>
      <c r="B53" s="53">
        <v>250</v>
      </c>
      <c r="C53" s="3"/>
      <c r="D53" s="20">
        <v>1</v>
      </c>
      <c r="E53" s="20">
        <v>1</v>
      </c>
      <c r="F53" s="20" t="s">
        <v>147</v>
      </c>
      <c r="G53" s="29">
        <f>+E81</f>
        <v>716.87924999999996</v>
      </c>
      <c r="H53" s="29">
        <f t="shared" si="0"/>
        <v>716.87924999999996</v>
      </c>
      <c r="I53" s="54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5" t="s">
        <v>88</v>
      </c>
      <c r="B54" s="53">
        <v>0</v>
      </c>
      <c r="C54" s="3"/>
      <c r="D54" s="20">
        <v>0</v>
      </c>
      <c r="E54" s="20">
        <v>0</v>
      </c>
      <c r="F54" s="20" t="s">
        <v>72</v>
      </c>
      <c r="G54" s="29">
        <v>130</v>
      </c>
      <c r="H54" s="29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5" t="s">
        <v>91</v>
      </c>
      <c r="B55" s="53">
        <v>0</v>
      </c>
      <c r="D55" s="20">
        <v>0</v>
      </c>
      <c r="E55" s="20">
        <v>0</v>
      </c>
      <c r="F55" s="20" t="s">
        <v>89</v>
      </c>
      <c r="G55" s="29">
        <v>120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5" t="s">
        <v>90</v>
      </c>
      <c r="B56" s="53">
        <v>0</v>
      </c>
      <c r="D56" s="20">
        <v>0</v>
      </c>
      <c r="E56" s="20">
        <v>0</v>
      </c>
      <c r="F56" s="20" t="s">
        <v>29</v>
      </c>
      <c r="G56" s="29">
        <v>1.5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5"/>
      <c r="B57" s="55"/>
      <c r="D57" s="20">
        <v>0</v>
      </c>
      <c r="E57" s="20">
        <v>0</v>
      </c>
      <c r="F57" s="20" t="s">
        <v>54</v>
      </c>
      <c r="G57" s="29">
        <v>1.5</v>
      </c>
      <c r="H57" s="29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1" t="s">
        <v>55</v>
      </c>
      <c r="B58" s="56">
        <f>SUM(B50:B57)</f>
        <v>2936.87925</v>
      </c>
      <c r="C58" s="3"/>
      <c r="D58" s="20">
        <v>0</v>
      </c>
      <c r="E58" s="20">
        <v>0</v>
      </c>
      <c r="F58" s="3" t="s">
        <v>56</v>
      </c>
      <c r="G58" s="29">
        <f>+Q49</f>
        <v>0</v>
      </c>
      <c r="H58" s="29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7"/>
      <c r="C59" s="3"/>
      <c r="D59" s="20"/>
      <c r="E59" s="20"/>
      <c r="F59" s="3"/>
      <c r="G59" s="3"/>
      <c r="H59" s="29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1">
        <f>+B58/B48</f>
        <v>9.7895974999999993</v>
      </c>
      <c r="C60" s="4" t="s">
        <v>57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58" t="s">
        <v>58</v>
      </c>
      <c r="H61" s="29">
        <f>SUM(H49:H60)</f>
        <v>966.87924999999996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59</v>
      </c>
      <c r="H62" s="74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60</v>
      </c>
      <c r="B63" s="3"/>
      <c r="C63" s="3"/>
      <c r="E63" s="31">
        <f>+B73/C40</f>
        <v>11.579810083333335</v>
      </c>
      <c r="G63" s="1" t="s">
        <v>61</v>
      </c>
      <c r="H63" s="59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62</v>
      </c>
      <c r="C64" s="24" t="s">
        <v>63</v>
      </c>
      <c r="D64" s="3"/>
      <c r="E64" s="3"/>
      <c r="F64" s="3"/>
      <c r="G64" s="1" t="s">
        <v>61</v>
      </c>
      <c r="H64" s="59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1" t="s">
        <v>64</v>
      </c>
      <c r="B65" s="52"/>
      <c r="C65" s="3"/>
      <c r="D65" s="3">
        <f>+B73*C69</f>
        <v>0</v>
      </c>
      <c r="E65" s="3"/>
      <c r="F65" s="3"/>
      <c r="G65" s="5" t="s">
        <v>73</v>
      </c>
      <c r="H65" s="5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2" t="s">
        <v>52</v>
      </c>
      <c r="B66" s="53">
        <f>+E35*C42</f>
        <v>1892.0000000000002</v>
      </c>
      <c r="C66" s="60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2" t="s">
        <v>10</v>
      </c>
      <c r="B67" s="53">
        <f>+H61*H62</f>
        <v>1256.943025</v>
      </c>
      <c r="C67" s="60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2" t="str">
        <f>+A53</f>
        <v>Tabla de suaje</v>
      </c>
      <c r="B68" s="53">
        <f>+B53*H62</f>
        <v>325</v>
      </c>
      <c r="C68" s="60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2" t="str">
        <f>+A54</f>
        <v>Placas HS</v>
      </c>
      <c r="B69" s="53">
        <f>+B54*H62</f>
        <v>0</v>
      </c>
      <c r="C69" s="60"/>
      <c r="G69" s="61" t="s">
        <v>65</v>
      </c>
      <c r="H69" s="31">
        <f>+B60</f>
        <v>9.7895974999999993</v>
      </c>
      <c r="I69" s="62">
        <f>+H69*B48</f>
        <v>2936.87925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2" t="str">
        <f>+A55</f>
        <v>Imán</v>
      </c>
      <c r="B70" s="53">
        <f>+B55*H62</f>
        <v>0</v>
      </c>
      <c r="C70" s="60"/>
      <c r="G70" s="61" t="s">
        <v>66</v>
      </c>
      <c r="H70" s="31">
        <f>+C73</f>
        <v>11.579810083333335</v>
      </c>
      <c r="I70" s="62">
        <f>+H70*B48</f>
        <v>3473.9430250000005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2" t="str">
        <f>+A56</f>
        <v>Encuadernación</v>
      </c>
      <c r="B71" s="53">
        <f>+B56*H62</f>
        <v>0</v>
      </c>
      <c r="C71" s="63"/>
      <c r="G71" s="64" t="s">
        <v>67</v>
      </c>
      <c r="H71" s="65">
        <f>+H70-H69</f>
        <v>1.7902125833333358</v>
      </c>
      <c r="I71" s="80">
        <f>+H71*B48</f>
        <v>537.06377500000076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6.5" thickBot="1" x14ac:dyDescent="0.35">
      <c r="A72" s="52"/>
      <c r="B72" s="53"/>
      <c r="C72" s="63"/>
      <c r="G72" s="66" t="s">
        <v>68</v>
      </c>
      <c r="H72" s="4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1" t="s">
        <v>55</v>
      </c>
      <c r="B73" s="56">
        <f>SUM(B65:B72)</f>
        <v>3473.9430250000005</v>
      </c>
      <c r="C73" s="65">
        <f>+B73/B48</f>
        <v>11.579810083333335</v>
      </c>
      <c r="D73" s="5" t="s">
        <v>155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5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" thickBot="1" x14ac:dyDescent="0.35">
      <c r="A75" s="5" t="s">
        <v>146</v>
      </c>
    </row>
    <row r="76" spans="1:22" ht="15.75" x14ac:dyDescent="0.3">
      <c r="A76" s="10" t="s">
        <v>95</v>
      </c>
      <c r="B76" s="11"/>
      <c r="C76" s="11"/>
      <c r="D76" s="11"/>
      <c r="E76" s="11"/>
      <c r="F76" s="11"/>
      <c r="G76" s="12"/>
      <c r="H76"/>
      <c r="I76"/>
    </row>
    <row r="77" spans="1:22" ht="15.75" x14ac:dyDescent="0.3">
      <c r="A77" s="45">
        <f>+F16</f>
        <v>43.5</v>
      </c>
      <c r="B77" s="71">
        <f>+H16</f>
        <v>26.5</v>
      </c>
      <c r="C77" s="7" t="s">
        <v>94</v>
      </c>
      <c r="D77" s="71" t="s">
        <v>96</v>
      </c>
      <c r="E77" s="7" t="s">
        <v>97</v>
      </c>
      <c r="F77" s="73" t="s">
        <v>98</v>
      </c>
      <c r="G77" s="8"/>
      <c r="I77"/>
    </row>
    <row r="78" spans="1:22" ht="15.75" x14ac:dyDescent="0.3">
      <c r="A78" s="45">
        <f>0.165*0.175*C40</f>
        <v>8.6624999999999996</v>
      </c>
      <c r="B78" s="76">
        <v>3.9</v>
      </c>
      <c r="C78" s="76">
        <f>+A78*B78</f>
        <v>33.783749999999998</v>
      </c>
      <c r="D78" s="76">
        <v>0</v>
      </c>
      <c r="E78" s="76">
        <f>+C78+D78</f>
        <v>33.783749999999998</v>
      </c>
      <c r="F78" s="84">
        <v>500</v>
      </c>
      <c r="G78" s="115" t="s">
        <v>148</v>
      </c>
      <c r="H78"/>
      <c r="I78"/>
    </row>
    <row r="79" spans="1:22" ht="15.75" x14ac:dyDescent="0.3">
      <c r="A79" s="6"/>
      <c r="B79" s="7"/>
      <c r="C79" s="76"/>
      <c r="D79" s="76"/>
      <c r="E79" s="76"/>
      <c r="F79" s="76"/>
      <c r="G79" s="8"/>
      <c r="H79"/>
      <c r="I79"/>
    </row>
    <row r="80" spans="1:22" ht="15.75" x14ac:dyDescent="0.3">
      <c r="A80" s="45">
        <f>+A77</f>
        <v>43.5</v>
      </c>
      <c r="B80" s="71">
        <f>+B77</f>
        <v>26.5</v>
      </c>
      <c r="C80" s="7" t="s">
        <v>94</v>
      </c>
      <c r="D80" s="71" t="s">
        <v>96</v>
      </c>
      <c r="E80" s="7" t="s">
        <v>97</v>
      </c>
      <c r="F80" s="73" t="s">
        <v>147</v>
      </c>
      <c r="G80" s="8"/>
      <c r="H80"/>
      <c r="I80"/>
      <c r="J80" s="69"/>
    </row>
    <row r="81" spans="1:18" ht="15.75" x14ac:dyDescent="0.3">
      <c r="A81" s="45">
        <f>0.415*0.245*C40</f>
        <v>30.502499999999998</v>
      </c>
      <c r="B81" s="76">
        <f>3.9*3</f>
        <v>11.7</v>
      </c>
      <c r="C81" s="76">
        <f>+A81*B81</f>
        <v>356.87924999999996</v>
      </c>
      <c r="D81" s="76">
        <v>360</v>
      </c>
      <c r="E81" s="76">
        <f>+C81+D81</f>
        <v>716.87924999999996</v>
      </c>
      <c r="F81" s="84">
        <v>500</v>
      </c>
      <c r="G81" s="115" t="s">
        <v>148</v>
      </c>
      <c r="H81"/>
      <c r="I81"/>
    </row>
    <row r="82" spans="1:18" ht="15.75" x14ac:dyDescent="0.3">
      <c r="A82" s="6"/>
      <c r="B82" s="7"/>
      <c r="C82" s="76"/>
      <c r="D82" s="76"/>
      <c r="E82" s="76"/>
      <c r="F82" s="76"/>
      <c r="G82" s="8"/>
      <c r="H82"/>
      <c r="I82"/>
    </row>
    <row r="83" spans="1:18" ht="16.5" thickBot="1" x14ac:dyDescent="0.35">
      <c r="A83" s="13"/>
      <c r="B83" s="14"/>
      <c r="C83" s="14"/>
      <c r="D83" s="14"/>
      <c r="E83" s="14"/>
      <c r="F83" s="14"/>
      <c r="G83" s="15"/>
      <c r="H83"/>
      <c r="I83"/>
    </row>
    <row r="87" spans="1:18" ht="16.5" x14ac:dyDescent="0.3">
      <c r="J87" s="54"/>
      <c r="K87" s="54"/>
      <c r="L87" s="54"/>
      <c r="M87" s="54"/>
      <c r="N87" s="54"/>
      <c r="O87" s="54"/>
      <c r="P87" s="54"/>
      <c r="Q87" s="54"/>
      <c r="R87" s="54"/>
    </row>
    <row r="88" spans="1:18" ht="16.5" x14ac:dyDescent="0.3">
      <c r="J88" s="54"/>
      <c r="K88" s="54"/>
      <c r="L88" s="54"/>
      <c r="M88" s="54"/>
      <c r="N88" s="54"/>
      <c r="O88" s="54"/>
      <c r="P88" s="54"/>
      <c r="Q88" s="54"/>
      <c r="R88" s="54"/>
    </row>
    <row r="89" spans="1:18" ht="16.5" x14ac:dyDescent="0.3">
      <c r="J89" s="54"/>
      <c r="K89" s="54"/>
      <c r="L89" s="54"/>
      <c r="M89" s="54"/>
      <c r="N89" s="54"/>
      <c r="O89" s="54"/>
      <c r="P89" s="54"/>
      <c r="Q89" s="54"/>
      <c r="R89" s="54"/>
    </row>
    <row r="90" spans="1:18" ht="16.5" x14ac:dyDescent="0.3">
      <c r="J90" s="54"/>
      <c r="K90" s="54"/>
      <c r="L90" s="54"/>
      <c r="M90" s="54"/>
      <c r="N90" s="54"/>
      <c r="O90" s="54"/>
      <c r="P90" s="54"/>
      <c r="Q90" s="54"/>
      <c r="R90" s="54"/>
    </row>
    <row r="91" spans="1:18" ht="16.5" x14ac:dyDescent="0.3">
      <c r="J91" s="54"/>
      <c r="K91" s="54"/>
      <c r="L91" s="54"/>
      <c r="M91" s="54"/>
      <c r="N91" s="54"/>
      <c r="O91" s="54"/>
      <c r="P91" s="54"/>
      <c r="Q91" s="54"/>
      <c r="R91" s="54"/>
    </row>
    <row r="92" spans="1:18" ht="16.5" x14ac:dyDescent="0.3">
      <c r="J92" s="54"/>
      <c r="K92" s="54"/>
      <c r="L92" s="54"/>
      <c r="M92" s="54"/>
      <c r="N92" s="54"/>
      <c r="O92" s="54"/>
      <c r="P92" s="54"/>
      <c r="Q92" s="54"/>
      <c r="R92" s="54"/>
    </row>
    <row r="93" spans="1:18" ht="16.5" x14ac:dyDescent="0.3">
      <c r="J93" s="54"/>
      <c r="K93" s="54"/>
      <c r="L93" s="54"/>
      <c r="M93" s="54"/>
      <c r="N93" s="54"/>
      <c r="O93" s="54"/>
      <c r="P93" s="54"/>
      <c r="Q93" s="54"/>
      <c r="R93" s="54"/>
    </row>
    <row r="94" spans="1:18" ht="16.5" x14ac:dyDescent="0.3">
      <c r="J94" s="54"/>
      <c r="K94" s="54"/>
      <c r="L94" s="54"/>
      <c r="M94" s="54"/>
      <c r="N94" s="54"/>
      <c r="O94" s="54"/>
      <c r="P94" s="54"/>
      <c r="Q94" s="54"/>
      <c r="R94" s="54"/>
    </row>
    <row r="95" spans="1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  <row r="96" spans="1:18" ht="16.5" x14ac:dyDescent="0.3">
      <c r="J96" s="54"/>
      <c r="K96" s="54"/>
      <c r="L96" s="54"/>
      <c r="M96" s="54"/>
      <c r="N96" s="54"/>
      <c r="O96" s="54"/>
      <c r="P96" s="54"/>
      <c r="Q96" s="54"/>
      <c r="R96" s="54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zoomScale="80" zoomScaleNormal="80" workbookViewId="0">
      <selection activeCell="H7" sqref="H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10.855468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1</v>
      </c>
      <c r="E6" s="5" t="s">
        <v>2</v>
      </c>
      <c r="F6" s="1" t="s">
        <v>3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5</v>
      </c>
      <c r="C9" s="5" t="str">
        <f>+'cartón cajón'!C9</f>
        <v>07 de marzo de 2017.</v>
      </c>
      <c r="H9" s="5" t="s">
        <v>6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7</v>
      </c>
      <c r="C11" s="1" t="str">
        <f>+'cartón cajón'!C11</f>
        <v>IPADE</v>
      </c>
      <c r="F11" s="5" t="s">
        <v>0</v>
      </c>
      <c r="J11"/>
      <c r="P11"/>
      <c r="Q11"/>
      <c r="R11"/>
    </row>
    <row r="12" spans="1:21" ht="15.75" x14ac:dyDescent="0.3">
      <c r="A12" s="5"/>
      <c r="F12" s="10"/>
      <c r="G12" s="11"/>
      <c r="H12" s="12"/>
      <c r="J12"/>
      <c r="P12"/>
      <c r="Q12"/>
      <c r="R12"/>
    </row>
    <row r="13" spans="1:21" ht="15.75" x14ac:dyDescent="0.3">
      <c r="A13" s="5" t="s">
        <v>8</v>
      </c>
      <c r="C13" s="1" t="str">
        <f>+'cartón cajón'!C13</f>
        <v>La Posta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9</v>
      </c>
      <c r="C15" s="18" t="s">
        <v>164</v>
      </c>
      <c r="D15" s="17"/>
      <c r="E15" s="17"/>
      <c r="F15" s="70" t="s">
        <v>4</v>
      </c>
      <c r="G15" s="7"/>
      <c r="H15" s="8"/>
      <c r="J15"/>
      <c r="P15"/>
      <c r="Q15"/>
      <c r="R15"/>
    </row>
    <row r="16" spans="1:21" ht="15.75" x14ac:dyDescent="0.3">
      <c r="C16" s="16" t="s">
        <v>165</v>
      </c>
      <c r="D16" s="17"/>
      <c r="E16" s="17"/>
      <c r="F16" s="45">
        <f>+'Caja Corbata'!C80</f>
        <v>49</v>
      </c>
      <c r="G16" s="71" t="s">
        <v>74</v>
      </c>
      <c r="H16" s="72">
        <f>+'Caja Corbata'!E80</f>
        <v>32</v>
      </c>
      <c r="J16"/>
      <c r="P16"/>
      <c r="Q16"/>
      <c r="R16"/>
    </row>
    <row r="17" spans="1:18" ht="15.75" x14ac:dyDescent="0.3">
      <c r="C17" s="16" t="s">
        <v>86</v>
      </c>
      <c r="D17" s="17"/>
      <c r="E17" s="17"/>
      <c r="F17" s="70">
        <v>1</v>
      </c>
      <c r="G17" s="73" t="s">
        <v>75</v>
      </c>
      <c r="H17" s="8"/>
      <c r="J17"/>
      <c r="P17"/>
      <c r="Q17"/>
      <c r="R17"/>
    </row>
    <row r="18" spans="1:18" ht="15.75" x14ac:dyDescent="0.3">
      <c r="C18" s="16" t="s">
        <v>149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6" t="s">
        <v>142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7"/>
      <c r="D20" s="17"/>
      <c r="E20" s="17"/>
      <c r="F20" s="45">
        <f>+'Caja Corbata'!C77</f>
        <v>45</v>
      </c>
      <c r="G20" s="71" t="s">
        <v>74</v>
      </c>
      <c r="H20" s="72">
        <f>+'Caja Corbata'!E77</f>
        <v>28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11</v>
      </c>
      <c r="C23" s="78" t="s">
        <v>144</v>
      </c>
      <c r="D23" s="5" t="s">
        <v>12</v>
      </c>
      <c r="E23" s="21" t="s">
        <v>138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13</v>
      </c>
      <c r="C25" s="22">
        <v>135</v>
      </c>
      <c r="D25" s="21" t="s">
        <v>14</v>
      </c>
      <c r="E25" s="23">
        <v>100</v>
      </c>
      <c r="F25" s="24">
        <f>+C25</f>
        <v>135</v>
      </c>
      <c r="G25" s="25" t="s">
        <v>14</v>
      </c>
      <c r="H25" s="25">
        <f>+E25</f>
        <v>100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15</v>
      </c>
      <c r="B26" s="3"/>
      <c r="C26" s="26">
        <f>+F16</f>
        <v>49</v>
      </c>
      <c r="D26" s="27" t="s">
        <v>14</v>
      </c>
      <c r="E26" s="26">
        <f>+H16</f>
        <v>32</v>
      </c>
      <c r="F26" s="28">
        <f>+E26</f>
        <v>32</v>
      </c>
      <c r="G26" s="28" t="s">
        <v>14</v>
      </c>
      <c r="H26" s="28">
        <f>+C26</f>
        <v>49</v>
      </c>
      <c r="I26" s="29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16</v>
      </c>
      <c r="B27" s="30"/>
      <c r="C27" s="31">
        <f>+C25/C26</f>
        <v>2.7551020408163267</v>
      </c>
      <c r="D27" s="32"/>
      <c r="E27" s="31">
        <f>+E25/E26</f>
        <v>3.125</v>
      </c>
      <c r="F27" s="31">
        <f>+F25/F26</f>
        <v>4.21875</v>
      </c>
      <c r="G27" s="32"/>
      <c r="H27" s="31">
        <f>+H25/H26</f>
        <v>2.0408163265306123</v>
      </c>
      <c r="I27" s="29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3"/>
      <c r="C28" s="34"/>
      <c r="D28" s="35">
        <v>6</v>
      </c>
      <c r="E28" s="36"/>
      <c r="F28" s="37"/>
      <c r="G28" s="38">
        <v>8</v>
      </c>
      <c r="H28" s="39" t="s">
        <v>18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0"/>
      <c r="C29" s="29"/>
      <c r="G29" s="40"/>
      <c r="H29" s="29"/>
      <c r="J29"/>
      <c r="K29"/>
      <c r="L29"/>
      <c r="M29"/>
      <c r="N29"/>
      <c r="O29"/>
      <c r="P29"/>
      <c r="Q29"/>
      <c r="R29"/>
    </row>
    <row r="30" spans="1:18" ht="15.75" x14ac:dyDescent="0.3">
      <c r="A30" s="24" t="s">
        <v>19</v>
      </c>
      <c r="B30" s="24" t="s">
        <v>143</v>
      </c>
      <c r="D30" s="40" t="s">
        <v>20</v>
      </c>
      <c r="E30" s="41">
        <v>43</v>
      </c>
      <c r="G30" s="1" t="s">
        <v>21</v>
      </c>
      <c r="H30" s="42">
        <v>0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3" t="s">
        <v>22</v>
      </c>
      <c r="E31" s="41">
        <f>+H30*E30</f>
        <v>0</v>
      </c>
      <c r="H31" s="42"/>
      <c r="I31" s="29"/>
      <c r="J31"/>
      <c r="K31"/>
      <c r="L31"/>
      <c r="M31"/>
      <c r="N31"/>
      <c r="O31"/>
      <c r="P31"/>
      <c r="Q31"/>
      <c r="R31"/>
    </row>
    <row r="32" spans="1:18" ht="15.75" x14ac:dyDescent="0.3">
      <c r="D32" s="43" t="s">
        <v>23</v>
      </c>
      <c r="E32" s="44">
        <f>+E30-E31</f>
        <v>43</v>
      </c>
      <c r="I32" s="29"/>
      <c r="J32"/>
      <c r="K32"/>
      <c r="L32"/>
      <c r="M32"/>
      <c r="N32"/>
      <c r="O32"/>
      <c r="P32"/>
      <c r="Q32"/>
      <c r="R32"/>
    </row>
    <row r="33" spans="1:19" ht="15.75" x14ac:dyDescent="0.3">
      <c r="E33" s="20" t="s">
        <v>25</v>
      </c>
      <c r="F33" s="20" t="s">
        <v>26</v>
      </c>
      <c r="G33" s="20" t="s">
        <v>26</v>
      </c>
      <c r="H33" s="20" t="s">
        <v>26</v>
      </c>
      <c r="I33" s="29"/>
      <c r="J33"/>
      <c r="K33"/>
      <c r="L33"/>
      <c r="M33"/>
      <c r="N33"/>
      <c r="O33"/>
      <c r="P33"/>
      <c r="Q33"/>
      <c r="R33"/>
    </row>
    <row r="34" spans="1:19" ht="15.75" x14ac:dyDescent="0.3">
      <c r="D34" s="40" t="s">
        <v>27</v>
      </c>
      <c r="E34" s="46">
        <f>+E32</f>
        <v>43</v>
      </c>
      <c r="F34" s="46">
        <v>0</v>
      </c>
      <c r="G34" s="46">
        <v>0</v>
      </c>
      <c r="H34" s="46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0" t="s">
        <v>28</v>
      </c>
      <c r="E35" s="46">
        <f>+E34*1.1</f>
        <v>47.300000000000004</v>
      </c>
      <c r="F35" s="46">
        <v>0</v>
      </c>
      <c r="G35" s="46">
        <v>0</v>
      </c>
      <c r="H35" s="46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0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0"/>
      <c r="C37" s="29"/>
      <c r="E37" s="10" t="s">
        <v>30</v>
      </c>
      <c r="F37" s="11" t="s">
        <v>31</v>
      </c>
      <c r="G37" s="11"/>
      <c r="H37" s="12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32</v>
      </c>
      <c r="C38" s="47">
        <v>8</v>
      </c>
      <c r="D38" s="48" t="s">
        <v>33</v>
      </c>
      <c r="E38" s="13"/>
      <c r="F38" s="14" t="s">
        <v>34</v>
      </c>
      <c r="G38" s="14"/>
      <c r="H38" s="15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0"/>
      <c r="D39" s="1" t="s">
        <v>35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36</v>
      </c>
      <c r="B40" s="5"/>
      <c r="C40" s="49">
        <f>+B48/F17</f>
        <v>300</v>
      </c>
      <c r="D40" s="23">
        <f>+'cartón cajón'!D40</f>
        <v>100</v>
      </c>
      <c r="F40" s="43" t="s">
        <v>37</v>
      </c>
      <c r="G40" s="22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38</v>
      </c>
      <c r="C41" s="33">
        <f>+C40+D40</f>
        <v>400</v>
      </c>
      <c r="F41" s="43" t="s">
        <v>39</v>
      </c>
      <c r="G41" s="22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40</v>
      </c>
      <c r="C42" s="33">
        <f>+C41/C38</f>
        <v>50</v>
      </c>
      <c r="F42" s="43" t="s">
        <v>41</v>
      </c>
      <c r="G42" s="22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84</v>
      </c>
      <c r="C43" s="20">
        <f>+(C42*C38)*F17</f>
        <v>400</v>
      </c>
      <c r="F43" s="40" t="s">
        <v>42</v>
      </c>
      <c r="G43" s="22">
        <f>+C40/100</f>
        <v>3</v>
      </c>
      <c r="H43" s="3"/>
      <c r="J43"/>
      <c r="K43"/>
      <c r="L43"/>
      <c r="M43"/>
      <c r="N43"/>
      <c r="O43"/>
      <c r="P43" s="71"/>
      <c r="Q43" s="7"/>
      <c r="R43" s="7"/>
    </row>
    <row r="44" spans="1:19" ht="15.75" x14ac:dyDescent="0.3">
      <c r="A44" s="4"/>
      <c r="C44" s="50"/>
      <c r="F44" s="43" t="s">
        <v>43</v>
      </c>
      <c r="G44" s="47">
        <f>+C41</f>
        <v>400</v>
      </c>
      <c r="H44" s="3"/>
      <c r="J44"/>
      <c r="K44"/>
      <c r="L44"/>
      <c r="M44"/>
      <c r="N44"/>
      <c r="O44"/>
      <c r="P44" s="71"/>
      <c r="Q44" s="7"/>
      <c r="R44" s="7"/>
    </row>
    <row r="45" spans="1:19" ht="15.75" x14ac:dyDescent="0.3">
      <c r="A45" s="4"/>
      <c r="C45" s="20"/>
      <c r="E45" s="43"/>
      <c r="F45" s="43"/>
      <c r="G45" s="29"/>
      <c r="I45" s="3"/>
      <c r="J45"/>
      <c r="K45"/>
      <c r="L45"/>
      <c r="M45"/>
      <c r="N45"/>
      <c r="O45"/>
      <c r="P45" s="71"/>
      <c r="Q45" s="7"/>
      <c r="R45" s="7"/>
    </row>
    <row r="46" spans="1:19" ht="15.75" x14ac:dyDescent="0.3">
      <c r="A46" s="4" t="s">
        <v>44</v>
      </c>
      <c r="C46" s="24">
        <f>+C42*C38</f>
        <v>400</v>
      </c>
      <c r="F46" s="43"/>
      <c r="G46" s="29"/>
      <c r="H46" s="3"/>
      <c r="J46"/>
      <c r="K46"/>
      <c r="L46"/>
      <c r="M46"/>
      <c r="N46"/>
      <c r="O46"/>
      <c r="P46" s="71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69</v>
      </c>
      <c r="B48" s="20">
        <f>+'cartón cajón'!B48</f>
        <v>300</v>
      </c>
      <c r="C48" s="3"/>
      <c r="D48" s="24" t="s">
        <v>45</v>
      </c>
      <c r="E48" s="24" t="s">
        <v>46</v>
      </c>
      <c r="F48" s="24" t="s">
        <v>47</v>
      </c>
      <c r="G48" s="24" t="s">
        <v>48</v>
      </c>
      <c r="H48" s="24" t="s">
        <v>49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1" t="s">
        <v>50</v>
      </c>
      <c r="B49" s="52"/>
      <c r="C49" s="3"/>
      <c r="D49" s="20">
        <v>1</v>
      </c>
      <c r="E49" s="20">
        <v>1</v>
      </c>
      <c r="F49" s="20" t="s">
        <v>89</v>
      </c>
      <c r="G49" s="29">
        <v>295</v>
      </c>
      <c r="H49" s="29">
        <f>+(D49*E49)*G49</f>
        <v>295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52</v>
      </c>
      <c r="B50" s="53">
        <f>+E34*C42</f>
        <v>2150</v>
      </c>
      <c r="C50" s="3"/>
      <c r="D50" s="20">
        <v>1</v>
      </c>
      <c r="E50" s="20">
        <v>3</v>
      </c>
      <c r="F50" s="20" t="s">
        <v>151</v>
      </c>
      <c r="G50" s="29">
        <v>300</v>
      </c>
      <c r="H50" s="29">
        <f>+(D50*E50)*G50</f>
        <v>900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2" t="s">
        <v>10</v>
      </c>
      <c r="B51" s="53">
        <f>+H60</f>
        <v>1715</v>
      </c>
      <c r="C51" s="3"/>
      <c r="D51" s="20">
        <v>0</v>
      </c>
      <c r="E51" s="20">
        <v>0</v>
      </c>
      <c r="F51" s="20" t="s">
        <v>110</v>
      </c>
      <c r="G51" s="29">
        <v>140</v>
      </c>
      <c r="H51" s="29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2" t="s">
        <v>109</v>
      </c>
      <c r="B52" s="53">
        <v>250</v>
      </c>
      <c r="C52" s="3"/>
      <c r="D52" s="20">
        <v>1</v>
      </c>
      <c r="E52" s="20">
        <v>1</v>
      </c>
      <c r="F52" s="20" t="s">
        <v>92</v>
      </c>
      <c r="G52" s="29">
        <v>250</v>
      </c>
      <c r="H52" s="29">
        <f t="shared" ref="H52:H54" si="0">+G52*E52</f>
        <v>250</v>
      </c>
      <c r="I52" s="29">
        <f>+(B72/100)*2</f>
        <v>228.32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5" t="s">
        <v>152</v>
      </c>
      <c r="B53" s="53">
        <v>400</v>
      </c>
      <c r="C53" s="3"/>
      <c r="D53" s="20">
        <v>1</v>
      </c>
      <c r="E53" s="20">
        <v>1</v>
      </c>
      <c r="F53" s="20" t="s">
        <v>71</v>
      </c>
      <c r="G53" s="29">
        <v>135</v>
      </c>
      <c r="H53" s="29">
        <f t="shared" si="0"/>
        <v>135</v>
      </c>
      <c r="I53" s="54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5" t="s">
        <v>90</v>
      </c>
      <c r="B54" s="53">
        <f>(10*B48)*1.1</f>
        <v>3300.0000000000005</v>
      </c>
      <c r="C54" s="3"/>
      <c r="D54" s="20">
        <v>1</v>
      </c>
      <c r="E54" s="20">
        <v>1</v>
      </c>
      <c r="F54" s="20" t="s">
        <v>72</v>
      </c>
      <c r="G54" s="29">
        <v>135</v>
      </c>
      <c r="H54" s="29">
        <f t="shared" si="0"/>
        <v>135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5" t="s">
        <v>153</v>
      </c>
      <c r="B55" s="53">
        <v>200</v>
      </c>
      <c r="D55" s="20">
        <v>0</v>
      </c>
      <c r="E55" s="20">
        <v>0</v>
      </c>
      <c r="F55" s="20" t="s">
        <v>107</v>
      </c>
      <c r="G55" s="29">
        <v>295</v>
      </c>
      <c r="H55" s="29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5" t="s">
        <v>102</v>
      </c>
      <c r="B56" s="53">
        <v>300</v>
      </c>
      <c r="D56" s="20">
        <v>0</v>
      </c>
      <c r="E56" s="20">
        <v>0</v>
      </c>
      <c r="F56" s="20" t="s">
        <v>108</v>
      </c>
      <c r="G56" s="29">
        <v>200</v>
      </c>
      <c r="H56" s="29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5" t="s">
        <v>105</v>
      </c>
      <c r="B57" s="53">
        <v>300</v>
      </c>
      <c r="D57" s="20">
        <v>0</v>
      </c>
      <c r="E57" s="20">
        <v>0</v>
      </c>
      <c r="F57" s="20" t="s">
        <v>54</v>
      </c>
      <c r="G57" s="29">
        <v>1.5</v>
      </c>
      <c r="H57" s="29">
        <f t="shared" ref="H57:H58" si="1">+G57*E57</f>
        <v>0</v>
      </c>
      <c r="J57"/>
      <c r="K57"/>
      <c r="L57"/>
      <c r="M57"/>
      <c r="N57"/>
      <c r="O57"/>
      <c r="P57"/>
      <c r="Q57"/>
      <c r="R57"/>
    </row>
    <row r="58" spans="1:21" ht="15.75" x14ac:dyDescent="0.3">
      <c r="A58" s="51" t="s">
        <v>55</v>
      </c>
      <c r="B58" s="56">
        <f>SUM(B50:B56)</f>
        <v>8315</v>
      </c>
      <c r="C58" s="3"/>
      <c r="D58" s="20">
        <v>0</v>
      </c>
      <c r="E58" s="20">
        <v>0</v>
      </c>
      <c r="F58" s="3" t="s">
        <v>56</v>
      </c>
      <c r="G58" s="29">
        <f>+P49</f>
        <v>0</v>
      </c>
      <c r="H58" s="29">
        <f t="shared" si="1"/>
        <v>0</v>
      </c>
      <c r="J58"/>
      <c r="K58"/>
      <c r="L58"/>
      <c r="M58"/>
      <c r="N58"/>
      <c r="O58"/>
      <c r="P58"/>
      <c r="Q58"/>
      <c r="R58"/>
    </row>
    <row r="59" spans="1:21" ht="15.75" x14ac:dyDescent="0.3">
      <c r="A59" s="9"/>
      <c r="B59" s="31">
        <f>+B58/B48</f>
        <v>27.716666666666665</v>
      </c>
      <c r="C59" s="4" t="s">
        <v>57</v>
      </c>
      <c r="D59" s="20"/>
      <c r="E59" s="20"/>
      <c r="F59" s="3"/>
      <c r="G59" s="3"/>
      <c r="H59" s="29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</row>
    <row r="60" spans="1:21" ht="15.75" x14ac:dyDescent="0.3">
      <c r="D60" s="3"/>
      <c r="E60" s="3"/>
      <c r="G60" s="58" t="s">
        <v>58</v>
      </c>
      <c r="H60" s="29">
        <f>SUM(H49:H59)</f>
        <v>1715</v>
      </c>
      <c r="J60"/>
      <c r="K60"/>
      <c r="L60"/>
      <c r="M60"/>
      <c r="N60"/>
      <c r="O60"/>
      <c r="P60"/>
      <c r="Q60"/>
      <c r="R60"/>
      <c r="S60"/>
      <c r="T60"/>
      <c r="U60"/>
    </row>
    <row r="61" spans="1:21" ht="15.75" x14ac:dyDescent="0.3">
      <c r="A61" s="4" t="s">
        <v>60</v>
      </c>
      <c r="B61" s="3"/>
      <c r="C61" s="3"/>
      <c r="E61" s="31"/>
      <c r="F61" s="3"/>
      <c r="G61" s="5" t="s">
        <v>59</v>
      </c>
      <c r="H61" s="74">
        <v>1.4</v>
      </c>
      <c r="J61"/>
      <c r="K61"/>
      <c r="L61"/>
      <c r="M61"/>
      <c r="N61"/>
      <c r="O61"/>
      <c r="P61"/>
      <c r="Q61"/>
      <c r="R61"/>
      <c r="S61"/>
      <c r="T61"/>
      <c r="U61"/>
    </row>
    <row r="62" spans="1:21" ht="15.75" x14ac:dyDescent="0.3">
      <c r="A62" s="3"/>
      <c r="B62" s="4" t="s">
        <v>62</v>
      </c>
      <c r="C62" s="24" t="s">
        <v>63</v>
      </c>
      <c r="D62" s="3"/>
      <c r="E62" s="3"/>
      <c r="G62" s="1" t="s">
        <v>61</v>
      </c>
      <c r="H62" s="59">
        <v>1.75</v>
      </c>
      <c r="J62"/>
      <c r="K62"/>
      <c r="L62"/>
      <c r="M62"/>
      <c r="N62"/>
      <c r="O62"/>
      <c r="P62"/>
      <c r="Q62"/>
      <c r="R62"/>
      <c r="S62"/>
      <c r="T62"/>
      <c r="U62"/>
    </row>
    <row r="63" spans="1:21" ht="15.75" x14ac:dyDescent="0.3">
      <c r="A63" s="51" t="s">
        <v>64</v>
      </c>
      <c r="B63" s="52"/>
      <c r="C63" s="3"/>
      <c r="D63" s="3"/>
      <c r="E63" s="3"/>
      <c r="G63" s="1" t="s">
        <v>61</v>
      </c>
      <c r="H63" s="59">
        <v>2</v>
      </c>
      <c r="J63"/>
      <c r="K63"/>
      <c r="L63"/>
      <c r="M63"/>
      <c r="N63"/>
      <c r="O63"/>
      <c r="P63"/>
      <c r="Q63"/>
      <c r="R63"/>
      <c r="S63"/>
      <c r="T63"/>
      <c r="U63"/>
    </row>
    <row r="64" spans="1:21" ht="15.75" x14ac:dyDescent="0.3">
      <c r="A64" s="52" t="s">
        <v>52</v>
      </c>
      <c r="B64" s="53">
        <f>+E35*C42</f>
        <v>2365</v>
      </c>
      <c r="C64" s="60"/>
      <c r="F64" s="3"/>
      <c r="G64" s="5" t="s">
        <v>73</v>
      </c>
      <c r="H64" s="59">
        <v>2.5</v>
      </c>
      <c r="J64"/>
      <c r="K64"/>
      <c r="L64"/>
      <c r="M64"/>
      <c r="N64"/>
      <c r="O64"/>
      <c r="P64"/>
      <c r="Q64"/>
      <c r="R64"/>
      <c r="S64"/>
      <c r="T64"/>
      <c r="U64"/>
    </row>
    <row r="65" spans="1:21" ht="15.75" x14ac:dyDescent="0.3">
      <c r="A65" s="52" t="s">
        <v>10</v>
      </c>
      <c r="B65" s="53">
        <f>+H60*H61</f>
        <v>2401</v>
      </c>
      <c r="C65" s="60"/>
      <c r="F65" s="3"/>
      <c r="J65"/>
      <c r="K65"/>
      <c r="L65"/>
      <c r="M65"/>
      <c r="N65"/>
      <c r="O65"/>
      <c r="P65"/>
      <c r="Q65"/>
      <c r="R65"/>
      <c r="S65"/>
      <c r="T65"/>
      <c r="U65"/>
    </row>
    <row r="66" spans="1:21" ht="15.75" x14ac:dyDescent="0.3">
      <c r="A66" s="52" t="str">
        <f t="shared" ref="A66:A71" si="3">+A52</f>
        <v>Tabla de suaje + Placa</v>
      </c>
      <c r="B66" s="53">
        <f>+B52*H61</f>
        <v>350</v>
      </c>
      <c r="C66" s="60"/>
      <c r="J66"/>
      <c r="K66"/>
      <c r="L66"/>
      <c r="M66"/>
      <c r="N66"/>
      <c r="O66"/>
      <c r="P66"/>
      <c r="Q66"/>
      <c r="R66"/>
      <c r="S66"/>
      <c r="T66"/>
      <c r="U66"/>
    </row>
    <row r="67" spans="1:21" ht="15.75" x14ac:dyDescent="0.3">
      <c r="A67" s="52" t="str">
        <f t="shared" si="3"/>
        <v>Placa HS</v>
      </c>
      <c r="B67" s="53">
        <f>+B53*H61</f>
        <v>560</v>
      </c>
      <c r="C67" s="60"/>
      <c r="J67"/>
      <c r="K67"/>
      <c r="L67"/>
      <c r="M67"/>
      <c r="N67"/>
      <c r="O67"/>
      <c r="P67"/>
      <c r="Q67"/>
      <c r="R67"/>
      <c r="S67"/>
      <c r="T67"/>
      <c r="U67"/>
    </row>
    <row r="68" spans="1:21" ht="15.75" x14ac:dyDescent="0.3">
      <c r="A68" s="52" t="str">
        <f t="shared" si="3"/>
        <v>Encuadernación</v>
      </c>
      <c r="B68" s="53">
        <f>+B54*H61</f>
        <v>4620</v>
      </c>
      <c r="C68" s="63"/>
      <c r="G68" s="61" t="s">
        <v>65</v>
      </c>
      <c r="H68" s="31">
        <f>+B59</f>
        <v>27.716666666666665</v>
      </c>
      <c r="I68" s="62">
        <f>+H68*B48</f>
        <v>8315</v>
      </c>
      <c r="J68"/>
      <c r="K68"/>
      <c r="L68"/>
      <c r="M68"/>
      <c r="N68"/>
      <c r="O68"/>
      <c r="P68"/>
      <c r="Q68"/>
      <c r="R68"/>
      <c r="S68"/>
      <c r="T68"/>
      <c r="U68"/>
    </row>
    <row r="69" spans="1:21" ht="15.75" x14ac:dyDescent="0.3">
      <c r="A69" s="52" t="str">
        <f t="shared" si="3"/>
        <v>Dummy</v>
      </c>
      <c r="B69" s="53">
        <f>+B55*H61</f>
        <v>280</v>
      </c>
      <c r="C69" s="63"/>
      <c r="G69" s="61" t="s">
        <v>66</v>
      </c>
      <c r="H69" s="31">
        <f>+C72</f>
        <v>38.053333333333335</v>
      </c>
      <c r="I69" s="62">
        <f>+H69*B48</f>
        <v>11416</v>
      </c>
      <c r="J69"/>
      <c r="K69"/>
      <c r="L69"/>
      <c r="M69"/>
      <c r="N69"/>
      <c r="O69"/>
      <c r="P69"/>
      <c r="Q69"/>
      <c r="R69"/>
      <c r="S69"/>
      <c r="T69"/>
      <c r="U69"/>
    </row>
    <row r="70" spans="1:21" ht="15.75" x14ac:dyDescent="0.3">
      <c r="A70" s="52" t="str">
        <f t="shared" si="3"/>
        <v>Empaque</v>
      </c>
      <c r="B70" s="53">
        <f>+B56*H61</f>
        <v>420</v>
      </c>
      <c r="C70" s="63"/>
      <c r="G70" s="64" t="s">
        <v>67</v>
      </c>
      <c r="H70" s="65">
        <f>+H69-H68</f>
        <v>10.33666666666667</v>
      </c>
      <c r="I70" s="80">
        <f>+H70*B48</f>
        <v>3101.0000000000009</v>
      </c>
      <c r="J70"/>
      <c r="K70"/>
      <c r="L70"/>
      <c r="M70"/>
      <c r="N70"/>
      <c r="O70"/>
      <c r="P70"/>
      <c r="Q70"/>
      <c r="R70"/>
      <c r="S70"/>
      <c r="T70"/>
      <c r="U70"/>
    </row>
    <row r="71" spans="1:21" ht="15.75" x14ac:dyDescent="0.3">
      <c r="A71" s="52" t="str">
        <f t="shared" si="3"/>
        <v>Envio</v>
      </c>
      <c r="B71" s="53">
        <f>+B57*H61</f>
        <v>420</v>
      </c>
      <c r="C71" s="65" t="s">
        <v>104</v>
      </c>
      <c r="D71" s="25"/>
      <c r="E71" s="25"/>
      <c r="F71" s="25" t="s">
        <v>65</v>
      </c>
      <c r="G71" s="117" t="s">
        <v>103</v>
      </c>
      <c r="H71" s="117"/>
      <c r="I71" s="83">
        <f>+(A78/100)*2.5</f>
        <v>747.94465312500006</v>
      </c>
      <c r="J71"/>
      <c r="K71"/>
      <c r="L71"/>
      <c r="M71"/>
      <c r="N71"/>
      <c r="O71"/>
      <c r="P71"/>
      <c r="Q71"/>
      <c r="R71"/>
      <c r="S71"/>
      <c r="T71"/>
      <c r="U71"/>
    </row>
    <row r="72" spans="1:21" ht="15.75" x14ac:dyDescent="0.3">
      <c r="A72" s="51" t="s">
        <v>55</v>
      </c>
      <c r="B72" s="56">
        <f>SUM(B63:B71)</f>
        <v>11416</v>
      </c>
      <c r="C72" s="65">
        <f>+B72/B48</f>
        <v>38.053333333333335</v>
      </c>
      <c r="D72" s="5" t="s">
        <v>154</v>
      </c>
      <c r="F72" s="75">
        <f>+B59</f>
        <v>27.716666666666665</v>
      </c>
      <c r="G72" s="7"/>
      <c r="J72"/>
      <c r="K72"/>
      <c r="L72"/>
      <c r="M72"/>
      <c r="N72"/>
      <c r="O72"/>
      <c r="P72"/>
      <c r="Q72"/>
      <c r="R72"/>
      <c r="S72"/>
      <c r="T72"/>
      <c r="U72"/>
    </row>
    <row r="73" spans="1:21" ht="15.75" x14ac:dyDescent="0.3">
      <c r="C73" s="75">
        <f>+'Empalme tapa INT '!C73</f>
        <v>11.579810083333335</v>
      </c>
      <c r="D73" s="5" t="str">
        <f>+'Empalme tapa INT '!D73</f>
        <v>Empalme Tapa INT</v>
      </c>
      <c r="F73" s="75">
        <f>+'Empalme tapa INT '!B60</f>
        <v>9.7895974999999993</v>
      </c>
      <c r="S73"/>
    </row>
    <row r="74" spans="1:21" x14ac:dyDescent="0.3">
      <c r="C74" s="75">
        <f>+'forro cajón  EXT'!C73</f>
        <v>25.520000000000003</v>
      </c>
      <c r="D74" s="5" t="str">
        <f>+'forro cajón  EXT'!D73</f>
        <v>forro cajón EXT</v>
      </c>
      <c r="E74" s="5"/>
      <c r="F74" s="75">
        <f>+'forro cajón  EXT'!B60</f>
        <v>20.733333333333334</v>
      </c>
    </row>
    <row r="75" spans="1:21" x14ac:dyDescent="0.3">
      <c r="A75" s="5"/>
      <c r="C75" s="75">
        <f>+'empalme cajón INT'!C73</f>
        <v>11.712010333333334</v>
      </c>
      <c r="D75" s="5" t="str">
        <f>+'empalme cajón INT'!D73</f>
        <v>empalme Cajón INT</v>
      </c>
      <c r="E75" s="5"/>
      <c r="F75" s="75">
        <f>+'empalme cajón INT'!B60</f>
        <v>9.8912899999999997</v>
      </c>
      <c r="J75" s="7"/>
    </row>
    <row r="76" spans="1:21" x14ac:dyDescent="0.3">
      <c r="B76" s="67"/>
      <c r="C76" s="77">
        <f>+'cartón tapa'!C72</f>
        <v>6.8967999999999998</v>
      </c>
      <c r="D76" s="5" t="str">
        <f>+'cartón tapa'!D72</f>
        <v>cartón tapa</v>
      </c>
      <c r="E76" s="5"/>
      <c r="F76" s="75">
        <f>+'cartón tapa'!B60</f>
        <v>6.0879999999999992</v>
      </c>
    </row>
    <row r="77" spans="1:21" hidden="1" x14ac:dyDescent="0.3">
      <c r="C77" s="77">
        <f>+'cartón cajón'!C72</f>
        <v>5.9640000000000004</v>
      </c>
      <c r="D77" s="5" t="str">
        <f>+'cartón cajón'!D72</f>
        <v>cartón cajón</v>
      </c>
      <c r="E77" s="5"/>
      <c r="F77" s="77">
        <f>+'cartón cajón'!B60</f>
        <v>5.24</v>
      </c>
      <c r="H77" s="119" t="s">
        <v>157</v>
      </c>
      <c r="I77" s="119"/>
    </row>
    <row r="78" spans="1:21" ht="15.75" customHeight="1" x14ac:dyDescent="0.3">
      <c r="A78" s="116">
        <f>+C78*B48</f>
        <v>29917.786125000002</v>
      </c>
      <c r="B78" s="116"/>
      <c r="C78" s="79">
        <f>SUM(C72:C77)</f>
        <v>99.725953750000002</v>
      </c>
      <c r="D78" s="5" t="s">
        <v>93</v>
      </c>
      <c r="F78" s="81">
        <f>SUM(F72:F77)</f>
        <v>79.458887499999989</v>
      </c>
      <c r="G78" s="82">
        <f>+F78*B48</f>
        <v>23837.666249999998</v>
      </c>
      <c r="H78" s="118">
        <f>+A78-G78</f>
        <v>6080.119875000004</v>
      </c>
      <c r="I78" s="118"/>
      <c r="J78"/>
    </row>
    <row r="80" spans="1:21" ht="15" thickBot="1" x14ac:dyDescent="0.35">
      <c r="J80" s="69"/>
    </row>
    <row r="81" spans="2:18" ht="15" thickBot="1" x14ac:dyDescent="0.35">
      <c r="B81" s="102"/>
      <c r="C81" s="103" t="s">
        <v>111</v>
      </c>
      <c r="D81" s="103" t="s">
        <v>112</v>
      </c>
      <c r="E81" s="103" t="s">
        <v>115</v>
      </c>
      <c r="F81" s="104" t="s">
        <v>114</v>
      </c>
    </row>
    <row r="82" spans="2:18" x14ac:dyDescent="0.3">
      <c r="B82" s="97" t="str">
        <f t="shared" ref="B82:B87" si="4">+D72</f>
        <v>forro Tapa EXT</v>
      </c>
      <c r="C82" s="98" t="str">
        <f>+'Empalme tapa INT '!C23</f>
        <v>Rainbow</v>
      </c>
      <c r="D82" s="99">
        <f>+E34</f>
        <v>43</v>
      </c>
      <c r="E82" s="100">
        <f>+C42</f>
        <v>50</v>
      </c>
      <c r="F82" s="101">
        <f>+D82*E82</f>
        <v>2150</v>
      </c>
    </row>
    <row r="83" spans="2:18" x14ac:dyDescent="0.3">
      <c r="B83" s="89" t="str">
        <f t="shared" si="4"/>
        <v>Empalme Tapa INT</v>
      </c>
      <c r="C83" s="85" t="str">
        <f>+C82</f>
        <v>Rainbow</v>
      </c>
      <c r="D83" s="86">
        <f>+D82</f>
        <v>43</v>
      </c>
      <c r="E83" s="87">
        <f>+'Empalme tapa INT '!C42</f>
        <v>40</v>
      </c>
      <c r="F83" s="90">
        <f t="shared" ref="F83:F84" si="5">+D83*E83</f>
        <v>1720</v>
      </c>
    </row>
    <row r="84" spans="2:18" x14ac:dyDescent="0.3">
      <c r="B84" s="89" t="str">
        <f t="shared" si="4"/>
        <v>forro cajón EXT</v>
      </c>
      <c r="C84" s="85" t="str">
        <f>+C23</f>
        <v>Rainbow</v>
      </c>
      <c r="D84" s="86">
        <f>+D83</f>
        <v>43</v>
      </c>
      <c r="E84" s="87">
        <f>+'forro cajón  EXT'!C42</f>
        <v>50</v>
      </c>
      <c r="F84" s="90">
        <f t="shared" si="5"/>
        <v>2150</v>
      </c>
    </row>
    <row r="85" spans="2:18" x14ac:dyDescent="0.3">
      <c r="B85" s="89" t="str">
        <f t="shared" si="4"/>
        <v>empalme Cajón INT</v>
      </c>
      <c r="C85" s="85" t="str">
        <f>+C23</f>
        <v>Rainbow</v>
      </c>
      <c r="D85" s="86">
        <f>+D84</f>
        <v>43</v>
      </c>
      <c r="E85" s="87">
        <v>34</v>
      </c>
      <c r="F85" s="90">
        <f>+D85*E85</f>
        <v>1462</v>
      </c>
    </row>
    <row r="86" spans="2:18" ht="16.5" x14ac:dyDescent="0.3">
      <c r="B86" s="89" t="str">
        <f t="shared" si="4"/>
        <v>cartón tapa</v>
      </c>
      <c r="C86" s="85" t="s">
        <v>113</v>
      </c>
      <c r="D86" s="86">
        <f>+'cartón tapa'!E34</f>
        <v>38.159999999999997</v>
      </c>
      <c r="E86" s="87">
        <f>+'cartón tapa'!C42</f>
        <v>40</v>
      </c>
      <c r="F86" s="90">
        <f>+D86*E86</f>
        <v>1526.3999999999999</v>
      </c>
      <c r="J86" s="54"/>
      <c r="K86" s="54"/>
      <c r="L86" s="54"/>
      <c r="M86" s="54"/>
      <c r="N86" s="54"/>
      <c r="O86" s="54"/>
      <c r="P86" s="54"/>
      <c r="Q86" s="54"/>
      <c r="R86" s="54"/>
    </row>
    <row r="87" spans="2:18" ht="16.5" x14ac:dyDescent="0.3">
      <c r="B87" s="89" t="str">
        <f t="shared" si="4"/>
        <v>cartón cajón</v>
      </c>
      <c r="C87" s="85" t="s">
        <v>113</v>
      </c>
      <c r="D87" s="86">
        <f>+'cartón cajón'!E34</f>
        <v>38.159999999999997</v>
      </c>
      <c r="E87" s="87">
        <v>34</v>
      </c>
      <c r="F87" s="90">
        <f>+D87*E87</f>
        <v>1297.4399999999998</v>
      </c>
      <c r="J87" s="54"/>
      <c r="K87" s="54"/>
      <c r="L87" s="54"/>
      <c r="M87" s="54"/>
      <c r="N87" s="54"/>
      <c r="O87" s="54"/>
      <c r="P87" s="54"/>
      <c r="Q87" s="54"/>
      <c r="R87" s="54"/>
    </row>
    <row r="88" spans="2:18" ht="16.5" x14ac:dyDescent="0.3">
      <c r="B88" s="89" t="str">
        <f>+A53</f>
        <v>Placa HS</v>
      </c>
      <c r="C88" s="85"/>
      <c r="D88" s="86">
        <f>+B53</f>
        <v>400</v>
      </c>
      <c r="E88" s="87">
        <v>1</v>
      </c>
      <c r="F88" s="90">
        <f>+D88*E88</f>
        <v>400</v>
      </c>
      <c r="J88" s="54"/>
      <c r="K88" s="54"/>
      <c r="L88" s="54"/>
      <c r="M88" s="54"/>
      <c r="N88" s="54"/>
      <c r="O88" s="54"/>
      <c r="P88" s="54"/>
      <c r="Q88" s="54"/>
      <c r="R88" s="54"/>
    </row>
    <row r="89" spans="2:18" ht="16.5" x14ac:dyDescent="0.3">
      <c r="B89" s="89" t="s">
        <v>117</v>
      </c>
      <c r="C89" s="88"/>
      <c r="D89" s="86">
        <f>+B52+'Empalme tapa INT '!B53+'forro cajón  EXT'!B53+'empalme cajón INT'!B53</f>
        <v>1000</v>
      </c>
      <c r="E89" s="87">
        <v>1</v>
      </c>
      <c r="F89" s="90">
        <f>+D89*E89</f>
        <v>1000</v>
      </c>
      <c r="J89" s="54"/>
      <c r="K89" s="54"/>
      <c r="L89" s="54"/>
      <c r="M89" s="54"/>
      <c r="N89" s="54"/>
      <c r="O89" s="54"/>
      <c r="P89" s="54"/>
      <c r="Q89" s="54"/>
      <c r="R89" s="54"/>
    </row>
    <row r="90" spans="2:18" ht="16.5" x14ac:dyDescent="0.3">
      <c r="B90" s="89"/>
      <c r="C90" s="85"/>
      <c r="D90" s="86"/>
      <c r="E90" s="87"/>
      <c r="F90" s="90"/>
      <c r="J90" s="54"/>
      <c r="K90" s="54"/>
      <c r="L90" s="54"/>
      <c r="M90" s="54"/>
      <c r="N90" s="54"/>
      <c r="O90" s="54"/>
      <c r="P90" s="54"/>
      <c r="Q90" s="54"/>
      <c r="R90" s="54"/>
    </row>
    <row r="91" spans="2:18" ht="16.5" x14ac:dyDescent="0.3">
      <c r="B91" s="89"/>
      <c r="C91" s="85"/>
      <c r="D91" s="86"/>
      <c r="E91" s="87"/>
      <c r="F91" s="90"/>
      <c r="J91" s="54"/>
      <c r="K91" s="54"/>
      <c r="L91" s="54"/>
      <c r="M91" s="54"/>
      <c r="N91" s="54"/>
      <c r="O91" s="54"/>
      <c r="P91" s="54"/>
      <c r="Q91" s="54"/>
      <c r="R91" s="54"/>
    </row>
    <row r="92" spans="2:18" ht="17.25" thickBot="1" x14ac:dyDescent="0.35">
      <c r="B92" s="91"/>
      <c r="C92" s="92"/>
      <c r="D92" s="92"/>
      <c r="E92" s="93"/>
      <c r="F92" s="94"/>
      <c r="J92" s="54"/>
      <c r="K92" s="54"/>
      <c r="L92" s="54"/>
      <c r="M92" s="54"/>
      <c r="N92" s="54"/>
      <c r="O92" s="54"/>
      <c r="P92" s="54"/>
      <c r="Q92" s="54"/>
      <c r="R92" s="54"/>
    </row>
    <row r="93" spans="2:18" ht="17.25" thickBot="1" x14ac:dyDescent="0.35">
      <c r="B93"/>
      <c r="C93"/>
      <c r="D93"/>
      <c r="E93" s="95" t="s">
        <v>114</v>
      </c>
      <c r="F93" s="96">
        <f>SUM(F82:F92)</f>
        <v>11705.84</v>
      </c>
      <c r="J93" s="54"/>
      <c r="K93" s="54"/>
      <c r="L93" s="54"/>
      <c r="M93" s="54"/>
      <c r="N93" s="54"/>
      <c r="O93" s="54"/>
      <c r="P93" s="54"/>
      <c r="Q93" s="54"/>
      <c r="R93" s="54"/>
    </row>
    <row r="94" spans="2:18" ht="16.5" x14ac:dyDescent="0.3">
      <c r="B94"/>
      <c r="C94"/>
      <c r="D94"/>
      <c r="E94"/>
      <c r="F94"/>
      <c r="J94" s="54"/>
      <c r="K94" s="54"/>
      <c r="L94" s="54"/>
      <c r="M94" s="54"/>
      <c r="N94" s="54"/>
      <c r="O94" s="54"/>
      <c r="P94" s="54"/>
      <c r="Q94" s="54"/>
      <c r="R94" s="54"/>
    </row>
    <row r="95" spans="2:18" ht="16.5" x14ac:dyDescent="0.3">
      <c r="J95" s="54"/>
      <c r="K95" s="54"/>
      <c r="L95" s="54"/>
      <c r="M95" s="54"/>
      <c r="N95" s="54"/>
      <c r="O95" s="54"/>
      <c r="P95" s="54"/>
      <c r="Q95" s="54"/>
      <c r="R95" s="54"/>
    </row>
  </sheetData>
  <mergeCells count="4">
    <mergeCell ref="A78:B78"/>
    <mergeCell ref="G71:H71"/>
    <mergeCell ref="H78:I78"/>
    <mergeCell ref="H77:I77"/>
  </mergeCells>
  <pageMargins left="0.70866141732283472" right="0.70866141732283472" top="0.74803149606299213" bottom="0.74803149606299213" header="0.31496062992125984" footer="0.31496062992125984"/>
  <pageSetup scale="79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Caja Corbata</vt:lpstr>
      <vt:lpstr>cartón cajón</vt:lpstr>
      <vt:lpstr>cartón tapa</vt:lpstr>
      <vt:lpstr>empalme cajón INT</vt:lpstr>
      <vt:lpstr>forro cajón  EXT</vt:lpstr>
      <vt:lpstr>Empalme tapa INT </vt:lpstr>
      <vt:lpstr>forro tapa 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2017-03-10T20:18:18Z</cp:lastPrinted>
  <dcterms:created xsi:type="dcterms:W3CDTF">2013-03-04T22:24:31Z</dcterms:created>
  <dcterms:modified xsi:type="dcterms:W3CDTF">2017-03-10T20:23:07Z</dcterms:modified>
</cp:coreProperties>
</file>