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olsa CH hs" sheetId="2" r:id="rId1"/>
    <sheet name="Bolsa MED hs" sheetId="3" r:id="rId2"/>
    <sheet name="Bolsa GDE hs" sheetId="1" r:id="rId3"/>
  </sheets>
  <calcPr calcId="145621"/>
</workbook>
</file>

<file path=xl/calcChain.xml><?xml version="1.0" encoding="utf-8"?>
<calcChain xmlns="http://schemas.openxmlformats.org/spreadsheetml/2006/main">
  <c r="H46" i="3" l="1"/>
  <c r="D90" i="3"/>
  <c r="C90" i="3" s="1"/>
  <c r="C93" i="3" s="1"/>
  <c r="C89" i="3"/>
  <c r="B76" i="3"/>
  <c r="B68" i="3"/>
  <c r="A68" i="3"/>
  <c r="B67" i="3"/>
  <c r="A67" i="3"/>
  <c r="A66" i="3"/>
  <c r="A65" i="3"/>
  <c r="B64" i="3"/>
  <c r="A64" i="3"/>
  <c r="B63" i="3"/>
  <c r="A63" i="3"/>
  <c r="B62" i="3"/>
  <c r="A62" i="3"/>
  <c r="H55" i="3"/>
  <c r="H53" i="3"/>
  <c r="H52" i="3"/>
  <c r="E52" i="3"/>
  <c r="H51" i="3"/>
  <c r="H50" i="3"/>
  <c r="B50" i="3"/>
  <c r="B65" i="3" s="1"/>
  <c r="H49" i="3"/>
  <c r="H48" i="3"/>
  <c r="E47" i="3"/>
  <c r="H47" i="3" s="1"/>
  <c r="H45" i="3"/>
  <c r="H44" i="3"/>
  <c r="G37" i="3"/>
  <c r="C37" i="3"/>
  <c r="C38" i="3" s="1"/>
  <c r="E29" i="3"/>
  <c r="E31" i="3" s="1"/>
  <c r="E28" i="3"/>
  <c r="H22" i="3"/>
  <c r="F22" i="3"/>
  <c r="H13" i="3"/>
  <c r="B75" i="3" s="1"/>
  <c r="B78" i="3" s="1"/>
  <c r="F13" i="3"/>
  <c r="A75" i="3" s="1"/>
  <c r="A78" i="3" s="1"/>
  <c r="D90" i="2"/>
  <c r="C90" i="2" s="1"/>
  <c r="C93" i="2" s="1"/>
  <c r="C89" i="2"/>
  <c r="B76" i="2"/>
  <c r="B68" i="2"/>
  <c r="A68" i="2"/>
  <c r="B67" i="2"/>
  <c r="A67" i="2"/>
  <c r="A66" i="2"/>
  <c r="A65" i="2"/>
  <c r="B64" i="2"/>
  <c r="A64" i="2"/>
  <c r="B63" i="2"/>
  <c r="A63" i="2"/>
  <c r="B62" i="2"/>
  <c r="A62" i="2"/>
  <c r="H55" i="2"/>
  <c r="H53" i="2"/>
  <c r="H52" i="2"/>
  <c r="E52" i="2"/>
  <c r="H51" i="2"/>
  <c r="H50" i="2"/>
  <c r="B50" i="2"/>
  <c r="B65" i="2" s="1"/>
  <c r="H49" i="2"/>
  <c r="H48" i="2"/>
  <c r="E47" i="2"/>
  <c r="H47" i="2" s="1"/>
  <c r="H46" i="2"/>
  <c r="H45" i="2"/>
  <c r="H44" i="2"/>
  <c r="G37" i="2"/>
  <c r="C37" i="2"/>
  <c r="C38" i="2" s="1"/>
  <c r="E29" i="2"/>
  <c r="E31" i="2" s="1"/>
  <c r="E28" i="2"/>
  <c r="H22" i="2"/>
  <c r="F22" i="2"/>
  <c r="H13" i="2"/>
  <c r="B75" i="2" s="1"/>
  <c r="B78" i="2" s="1"/>
  <c r="F13" i="2"/>
  <c r="A75" i="2" s="1"/>
  <c r="A78" i="2" s="1"/>
  <c r="A79" i="3" l="1"/>
  <c r="C79" i="3" s="1"/>
  <c r="E79" i="3" s="1"/>
  <c r="A76" i="3"/>
  <c r="C76" i="3" s="1"/>
  <c r="E76" i="3" s="1"/>
  <c r="G54" i="3" s="1"/>
  <c r="H54" i="3" s="1"/>
  <c r="C39" i="3"/>
  <c r="C41" i="3" s="1"/>
  <c r="G38" i="3"/>
  <c r="H56" i="3"/>
  <c r="B45" i="3"/>
  <c r="E32" i="3"/>
  <c r="D97" i="3"/>
  <c r="D98" i="3" s="1"/>
  <c r="C97" i="3"/>
  <c r="E23" i="3"/>
  <c r="C23" i="3"/>
  <c r="G38" i="2"/>
  <c r="A76" i="2"/>
  <c r="C76" i="2" s="1"/>
  <c r="E76" i="2" s="1"/>
  <c r="C39" i="2"/>
  <c r="B45" i="2"/>
  <c r="E32" i="2"/>
  <c r="B60" i="2" s="1"/>
  <c r="D97" i="2"/>
  <c r="D98" i="2" s="1"/>
  <c r="C97" i="2"/>
  <c r="E23" i="2"/>
  <c r="C23" i="2"/>
  <c r="F23" i="3" l="1"/>
  <c r="F24" i="3" s="1"/>
  <c r="E24" i="3"/>
  <c r="B61" i="3"/>
  <c r="B46" i="3"/>
  <c r="B54" i="3" s="1"/>
  <c r="B55" i="3" s="1"/>
  <c r="H64" i="3" s="1"/>
  <c r="I64" i="3" s="1"/>
  <c r="C24" i="3"/>
  <c r="H23" i="3"/>
  <c r="H24" i="3" s="1"/>
  <c r="B51" i="3"/>
  <c r="C98" i="3"/>
  <c r="B66" i="3" s="1"/>
  <c r="B60" i="3"/>
  <c r="B69" i="3" s="1"/>
  <c r="H23" i="2"/>
  <c r="H24" i="2" s="1"/>
  <c r="C24" i="2"/>
  <c r="C98" i="2"/>
  <c r="B66" i="2" s="1"/>
  <c r="B51" i="2"/>
  <c r="E77" i="2"/>
  <c r="G54" i="2"/>
  <c r="H54" i="2" s="1"/>
  <c r="H56" i="2" s="1"/>
  <c r="F23" i="2"/>
  <c r="F24" i="2" s="1"/>
  <c r="E24" i="2"/>
  <c r="A79" i="2"/>
  <c r="C79" i="2" s="1"/>
  <c r="E79" i="2" s="1"/>
  <c r="C41" i="2"/>
  <c r="I48" i="3" l="1"/>
  <c r="C69" i="3"/>
  <c r="H65" i="3" s="1"/>
  <c r="I67" i="3"/>
  <c r="B46" i="2"/>
  <c r="B54" i="2" s="1"/>
  <c r="B55" i="2" s="1"/>
  <c r="H64" i="2" s="1"/>
  <c r="I64" i="2" s="1"/>
  <c r="B61" i="2"/>
  <c r="B69" i="2" s="1"/>
  <c r="I65" i="3" l="1"/>
  <c r="H66" i="3"/>
  <c r="I66" i="3" s="1"/>
  <c r="C69" i="2"/>
  <c r="H65" i="2" s="1"/>
  <c r="I67" i="2"/>
  <c r="I48" i="2"/>
  <c r="H66" i="2" l="1"/>
  <c r="I66" i="2" s="1"/>
  <c r="I65" i="2"/>
  <c r="D44" i="1" l="1"/>
  <c r="C97" i="1"/>
  <c r="C98" i="1" s="1"/>
  <c r="B66" i="1" s="1"/>
  <c r="C93" i="1"/>
  <c r="D97" i="1" s="1"/>
  <c r="D98" i="1" s="1"/>
  <c r="D90" i="1"/>
  <c r="C90" i="1" s="1"/>
  <c r="C89" i="1"/>
  <c r="B76" i="1"/>
  <c r="B68" i="1"/>
  <c r="A68" i="1"/>
  <c r="B67" i="1"/>
  <c r="A67" i="1"/>
  <c r="A66" i="1"/>
  <c r="A65" i="1"/>
  <c r="B64" i="1"/>
  <c r="A64" i="1"/>
  <c r="B63" i="1"/>
  <c r="A63" i="1"/>
  <c r="B62" i="1"/>
  <c r="A62" i="1"/>
  <c r="H55" i="1"/>
  <c r="H53" i="1"/>
  <c r="E52" i="1"/>
  <c r="H52" i="1" s="1"/>
  <c r="H51" i="1"/>
  <c r="B51" i="1"/>
  <c r="H50" i="1"/>
  <c r="B50" i="1"/>
  <c r="B65" i="1" s="1"/>
  <c r="H49" i="1"/>
  <c r="H48" i="1"/>
  <c r="H47" i="1"/>
  <c r="E47" i="1"/>
  <c r="H46" i="1"/>
  <c r="H45" i="1"/>
  <c r="H44" i="1"/>
  <c r="C37" i="1"/>
  <c r="C38" i="1" s="1"/>
  <c r="E28" i="1"/>
  <c r="E29" i="1" s="1"/>
  <c r="E31" i="1" s="1"/>
  <c r="H22" i="1"/>
  <c r="F22" i="1"/>
  <c r="H13" i="1"/>
  <c r="B75" i="1" s="1"/>
  <c r="B78" i="1" s="1"/>
  <c r="F13" i="1"/>
  <c r="A75" i="1" s="1"/>
  <c r="A78" i="1" s="1"/>
  <c r="A79" i="1" l="1"/>
  <c r="C79" i="1" s="1"/>
  <c r="E79" i="1" s="1"/>
  <c r="A76" i="1"/>
  <c r="C76" i="1" s="1"/>
  <c r="E76" i="1" s="1"/>
  <c r="G54" i="1" s="1"/>
  <c r="H54" i="1" s="1"/>
  <c r="H56" i="1" s="1"/>
  <c r="G38" i="1"/>
  <c r="C39" i="1"/>
  <c r="C41" i="1" s="1"/>
  <c r="E32" i="1"/>
  <c r="B60" i="1" s="1"/>
  <c r="C23" i="1"/>
  <c r="E23" i="1"/>
  <c r="G37" i="1"/>
  <c r="B61" i="1" l="1"/>
  <c r="B46" i="1"/>
  <c r="C24" i="1"/>
  <c r="H23" i="1"/>
  <c r="H24" i="1" s="1"/>
  <c r="B69" i="1"/>
  <c r="E24" i="1"/>
  <c r="F23" i="1"/>
  <c r="F24" i="1" s="1"/>
  <c r="B45" i="1"/>
  <c r="B54" i="1" s="1"/>
  <c r="B55" i="1" s="1"/>
  <c r="H64" i="1" s="1"/>
  <c r="I64" i="1" s="1"/>
  <c r="C69" i="1" l="1"/>
  <c r="H65" i="1" s="1"/>
  <c r="I67" i="1"/>
  <c r="I48" i="1"/>
  <c r="I65" i="1" l="1"/>
  <c r="H66" i="1"/>
  <c r="I66" i="1" s="1"/>
</calcChain>
</file>

<file path=xl/sharedStrings.xml><?xml version="1.0" encoding="utf-8"?>
<sst xmlns="http://schemas.openxmlformats.org/spreadsheetml/2006/main" count="419" uniqueCount="135">
  <si>
    <t>Presupuesto</t>
  </si>
  <si>
    <t>Elabora</t>
  </si>
  <si>
    <t>Lourdes Velasco</t>
  </si>
  <si>
    <t>Fecha</t>
  </si>
  <si>
    <t>Cliente</t>
  </si>
  <si>
    <t>IPADE</t>
  </si>
  <si>
    <t>Observaciones</t>
  </si>
  <si>
    <t>Proyecto</t>
  </si>
  <si>
    <t>Descripción</t>
  </si>
  <si>
    <t>Bolsa GRANDE</t>
  </si>
  <si>
    <t>Tamaño extendido</t>
  </si>
  <si>
    <t>papel couche 250 gr.</t>
  </si>
  <si>
    <t>X</t>
  </si>
  <si>
    <t>tamaño 44 X  35 X 15 cm.</t>
  </si>
  <si>
    <t>por tamaño</t>
  </si>
  <si>
    <t>impreso a 1 X 0 tintas offset +</t>
  </si>
  <si>
    <t>laminado mate 1 cara + hot stamping 1 cara</t>
  </si>
  <si>
    <t>asa de listón especial</t>
  </si>
  <si>
    <t>Papel:</t>
  </si>
  <si>
    <t xml:space="preserve">Couche </t>
  </si>
  <si>
    <t xml:space="preserve">Color </t>
  </si>
  <si>
    <t>Blanco</t>
  </si>
  <si>
    <t>250 gr.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</si>
  <si>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</si>
  <si>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</si>
  <si>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</si>
  <si>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</si>
  <si>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</si>
  <si>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</si>
  <si>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</si>
  <si>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</si>
  <si>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</si>
  <si>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</si>
  <si>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</si>
  <si>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</si>
  <si>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</si>
  <si>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</si>
  <si>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</si>
  <si>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</si>
  <si>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</si>
  <si>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</si>
  <si>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</si>
  <si>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</si>
  <si>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</si>
  <si>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</si>
  <si>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</si>
  <si>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Millares a imprimir</t>
  </si>
  <si>
    <t xml:space="preserve">Tamaños a correr </t>
  </si>
  <si>
    <t>Cant. Pzas.</t>
  </si>
  <si>
    <t>Pliegos Requeridos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</si>
  <si>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</si>
  <si>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</si>
  <si>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</si>
  <si>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</si>
  <si>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</si>
  <si>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</si>
  <si>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</si>
  <si>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</si>
  <si>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 xml:space="preserve">arreglo </t>
  </si>
  <si>
    <t>Papel</t>
  </si>
  <si>
    <t>Tinta F plasta</t>
  </si>
  <si>
    <t>Impresión</t>
  </si>
  <si>
    <t>Prueba de color</t>
  </si>
  <si>
    <t>pegado</t>
  </si>
  <si>
    <t>Placas HS</t>
  </si>
  <si>
    <t>corte</t>
  </si>
  <si>
    <t>Tabla Suaje</t>
  </si>
  <si>
    <t>arreglo suaje</t>
  </si>
  <si>
    <t>Refuerzo + Base</t>
  </si>
  <si>
    <t>suajado</t>
  </si>
  <si>
    <t>Listón</t>
  </si>
  <si>
    <t>arreglo HS</t>
  </si>
  <si>
    <t>Empaque</t>
  </si>
  <si>
    <t>Hot Stamping</t>
  </si>
  <si>
    <t>Mensajeria</t>
  </si>
  <si>
    <t xml:space="preserve">Colocar liston </t>
  </si>
  <si>
    <t>Total</t>
  </si>
  <si>
    <t>Laminado</t>
  </si>
  <si>
    <t>costo unitario</t>
  </si>
  <si>
    <t xml:space="preserve">Costo proceso </t>
  </si>
  <si>
    <t>PRECIO DE VENTA FINAL</t>
  </si>
  <si>
    <t xml:space="preserve">Importe total </t>
  </si>
  <si>
    <t xml:space="preserve">Unitario </t>
  </si>
  <si>
    <t xml:space="preserve">Porcentaje Despacho </t>
  </si>
  <si>
    <t>Precio</t>
  </si>
  <si>
    <t>Porcentaje Final</t>
  </si>
  <si>
    <t>Urgencia</t>
  </si>
  <si>
    <t>Costo</t>
  </si>
  <si>
    <t>Precio final</t>
  </si>
  <si>
    <t>Utilidad Bruta</t>
  </si>
  <si>
    <t>Ganancia %</t>
  </si>
  <si>
    <t xml:space="preserve">precio venta </t>
  </si>
  <si>
    <t>LAMINADOS/ UV</t>
  </si>
  <si>
    <t>area + cantidad de hojas</t>
  </si>
  <si>
    <t>Area</t>
  </si>
  <si>
    <t>arreglo</t>
  </si>
  <si>
    <t>total a pagar</t>
  </si>
  <si>
    <t>minimo 500.00</t>
  </si>
  <si>
    <t xml:space="preserve">laminado mate ANTI SCRATCH </t>
  </si>
  <si>
    <t>minimo</t>
  </si>
  <si>
    <t>uv brillante a registro</t>
  </si>
  <si>
    <t>Partes Adicionales</t>
  </si>
  <si>
    <t xml:space="preserve">Producto </t>
  </si>
  <si>
    <t>Asa Listón</t>
  </si>
  <si>
    <t xml:space="preserve">Material </t>
  </si>
  <si>
    <t>Popotillo ancho 3(1.5 cm)</t>
  </si>
  <si>
    <t>Jorge confirmo nov 17, 16</t>
  </si>
  <si>
    <t>Negro</t>
  </si>
  <si>
    <t>satin ancho 3, 1.5 cm $58.00 90 mts</t>
  </si>
  <si>
    <t>Tamaño Final</t>
  </si>
  <si>
    <t>cm</t>
  </si>
  <si>
    <t>popottillo ancho 3, 1.5 cm $33.00 45 mts</t>
  </si>
  <si>
    <t xml:space="preserve">Presentación </t>
  </si>
  <si>
    <t>cm. (45 mt)</t>
  </si>
  <si>
    <t>Cantidad a comprar</t>
  </si>
  <si>
    <t xml:space="preserve">Precio por pza. </t>
  </si>
  <si>
    <t>Precio por Paquete</t>
  </si>
  <si>
    <t>Importe de la compra</t>
  </si>
  <si>
    <t>Suajado</t>
  </si>
  <si>
    <t>Colocado</t>
  </si>
  <si>
    <t>Maquila Armado</t>
  </si>
  <si>
    <t>TT Costo</t>
  </si>
  <si>
    <t>Unitario</t>
  </si>
  <si>
    <t>TT Utilidad</t>
  </si>
  <si>
    <t>23 de febrero de 2017.</t>
  </si>
  <si>
    <t xml:space="preserve">Tinta F 2 plasta </t>
  </si>
  <si>
    <t>05 de diciembre de 2016.</t>
  </si>
  <si>
    <t>Bolsa CHICA</t>
  </si>
  <si>
    <t>tamaño 20 X  22 X 10 cm.</t>
  </si>
  <si>
    <t>Tinta F</t>
  </si>
  <si>
    <t>minimo 1350.00</t>
  </si>
  <si>
    <t>27 de febrero de 2017.</t>
  </si>
  <si>
    <t>Bolsa MEDIANA</t>
  </si>
  <si>
    <t>tamaño 25 X  25 X 15 cm.</t>
  </si>
  <si>
    <t>Tinta V plasta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</si>
</sst>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name val="Century Gothic"/>
      <family val="2"/>
    </font>
    <font>
      <sz val="9"/>
      <color rgb="FFFF0000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b/>
      <sz val="12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4" applyNumberFormat="0" applyAlignment="0" applyProtection="0"/>
    <xf numFmtId="0" fontId="15" fillId="6" borderId="15" applyNumberFormat="0" applyAlignment="0" applyProtection="0"/>
    <xf numFmtId="0" fontId="16" fillId="7" borderId="0" applyNumberFormat="0" applyBorder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19" applyNumberFormat="0" applyFont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6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4" fillId="0" borderId="4" xfId="0" applyFont="1" applyBorder="1"/>
    <xf numFmtId="2" fontId="3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4" fillId="0" borderId="0" xfId="0" applyNumberFormat="1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3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3" fillId="0" borderId="0" xfId="0" applyFont="1" applyAlignment="1">
      <alignment horizontal="right"/>
    </xf>
    <xf numFmtId="44" fontId="6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7" fillId="0" borderId="0" xfId="0" applyFont="1"/>
    <xf numFmtId="0" fontId="6" fillId="2" borderId="0" xfId="0" applyFont="1" applyFill="1" applyAlignment="1">
      <alignment horizontal="center"/>
    </xf>
    <xf numFmtId="0" fontId="6" fillId="0" borderId="11" xfId="0" applyFont="1" applyBorder="1"/>
    <xf numFmtId="0" fontId="3" fillId="0" borderId="11" xfId="0" applyFont="1" applyBorder="1"/>
    <xf numFmtId="2" fontId="3" fillId="0" borderId="11" xfId="0" applyNumberFormat="1" applyFont="1" applyBorder="1" applyAlignment="1">
      <alignment horizontal="center"/>
    </xf>
    <xf numFmtId="0" fontId="8" fillId="0" borderId="0" xfId="0" applyFont="1"/>
    <xf numFmtId="0" fontId="2" fillId="0" borderId="11" xfId="0" applyFont="1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Border="1"/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9" fontId="4" fillId="0" borderId="0" xfId="0" applyNumberFormat="1" applyFont="1"/>
    <xf numFmtId="9" fontId="2" fillId="0" borderId="0" xfId="0" applyNumberFormat="1" applyFont="1"/>
    <xf numFmtId="2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6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2" fontId="10" fillId="4" borderId="0" xfId="0" applyNumberFormat="1" applyFont="1" applyFill="1" applyBorder="1" applyAlignment="1">
      <alignment horizontal="center"/>
    </xf>
    <xf numFmtId="2" fontId="11" fillId="4" borderId="0" xfId="0" applyNumberFormat="1" applyFont="1" applyFill="1" applyBorder="1" applyAlignment="1">
      <alignment horizontal="right"/>
    </xf>
    <xf numFmtId="44" fontId="11" fillId="4" borderId="0" xfId="1" applyFont="1" applyFill="1" applyBorder="1"/>
    <xf numFmtId="2" fontId="6" fillId="0" borderId="0" xfId="0" applyNumberFormat="1" applyFont="1" applyFill="1" applyBorder="1" applyAlignment="1">
      <alignment horizontal="center"/>
    </xf>
    <xf numFmtId="9" fontId="2" fillId="0" borderId="0" xfId="2" applyFont="1" applyFill="1" applyAlignment="1">
      <alignment horizontal="center"/>
    </xf>
    <xf numFmtId="0" fontId="2" fillId="0" borderId="0" xfId="0" applyFont="1" applyFill="1"/>
    <xf numFmtId="0" fontId="12" fillId="0" borderId="0" xfId="0" applyFont="1"/>
    <xf numFmtId="2" fontId="4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4" fillId="0" borderId="5" xfId="0" applyFont="1" applyBorder="1"/>
    <xf numFmtId="2" fontId="2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2" fillId="0" borderId="12" xfId="0" applyFont="1" applyBorder="1"/>
    <xf numFmtId="0" fontId="2" fillId="0" borderId="13" xfId="0" applyFont="1" applyBorder="1"/>
    <xf numFmtId="0" fontId="2" fillId="0" borderId="12" xfId="0" applyFont="1" applyBorder="1" applyAlignment="1">
      <alignment horizontal="left"/>
    </xf>
    <xf numFmtId="1" fontId="2" fillId="0" borderId="13" xfId="0" applyNumberFormat="1" applyFont="1" applyBorder="1" applyAlignment="1">
      <alignment horizontal="center"/>
    </xf>
    <xf numFmtId="44" fontId="2" fillId="0" borderId="12" xfId="1" applyFont="1" applyBorder="1" applyAlignment="1">
      <alignment horizontal="left"/>
    </xf>
    <xf numFmtId="0" fontId="4" fillId="0" borderId="13" xfId="0" applyFont="1" applyBorder="1"/>
    <xf numFmtId="44" fontId="2" fillId="0" borderId="12" xfId="0" applyNumberFormat="1" applyFont="1" applyBorder="1"/>
    <xf numFmtId="44" fontId="2" fillId="0" borderId="13" xfId="1" applyFont="1" applyBorder="1" applyAlignment="1">
      <alignment horizontal="right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381001</xdr:colOff>
      <xdr:row>2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809875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381001</xdr:colOff>
      <xdr:row>2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809875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381001</xdr:colOff>
      <xdr:row>2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809875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9"/>
  <sheetViews>
    <sheetView tabSelected="1" zoomScale="85" zoomScaleNormal="85" workbookViewId="0">
      <selection activeCell="B9" sqref="B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2"/>
      <c r="U1" s="2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3"/>
      <c r="J3"/>
      <c r="K3"/>
      <c r="L3"/>
      <c r="M3"/>
      <c r="N3"/>
      <c r="O3"/>
      <c r="P3"/>
      <c r="Q3"/>
      <c r="R3"/>
      <c r="S3"/>
    </row>
    <row r="4" spans="1:21" ht="18.75" x14ac:dyDescent="0.3">
      <c r="A4" s="4" t="s">
        <v>0</v>
      </c>
      <c r="E4" s="3" t="s">
        <v>1</v>
      </c>
      <c r="F4" s="1" t="s">
        <v>2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3" customFormat="1" ht="15.75" x14ac:dyDescent="0.3">
      <c r="A6" s="3" t="s">
        <v>3</v>
      </c>
      <c r="C6" s="3" t="s">
        <v>131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A8" s="3" t="s">
        <v>4</v>
      </c>
      <c r="C8" s="1" t="s">
        <v>5</v>
      </c>
      <c r="F8" s="3" t="s">
        <v>6</v>
      </c>
      <c r="J8"/>
      <c r="K8"/>
      <c r="L8"/>
      <c r="M8"/>
      <c r="N8"/>
      <c r="O8"/>
      <c r="P8"/>
      <c r="Q8"/>
      <c r="R8"/>
      <c r="S8"/>
    </row>
    <row r="9" spans="1:21" ht="16.5" thickBot="1" x14ac:dyDescent="0.35">
      <c r="A9" s="3"/>
      <c r="F9" s="3"/>
      <c r="J9"/>
      <c r="K9"/>
      <c r="L9"/>
      <c r="M9"/>
      <c r="N9"/>
      <c r="O9"/>
      <c r="P9"/>
      <c r="Q9"/>
      <c r="R9"/>
      <c r="S9"/>
    </row>
    <row r="10" spans="1:21" ht="15.75" x14ac:dyDescent="0.3">
      <c r="A10" s="3" t="s">
        <v>7</v>
      </c>
      <c r="F10" s="5"/>
      <c r="G10" s="6"/>
      <c r="H10" s="7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8"/>
      <c r="G11" s="9"/>
      <c r="H11" s="10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3" t="s">
        <v>8</v>
      </c>
      <c r="C12" s="11" t="s">
        <v>127</v>
      </c>
      <c r="D12" s="12"/>
      <c r="E12" s="12"/>
      <c r="F12" s="13" t="s">
        <v>10</v>
      </c>
      <c r="G12" s="9"/>
      <c r="H12" s="10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4" t="s">
        <v>11</v>
      </c>
      <c r="D13" s="12"/>
      <c r="E13" s="12"/>
      <c r="F13" s="15">
        <f>2+F16+2</f>
        <v>66</v>
      </c>
      <c r="G13" s="16" t="s">
        <v>12</v>
      </c>
      <c r="H13" s="17">
        <f>2+H16+2</f>
        <v>36.5</v>
      </c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4" t="s">
        <v>128</v>
      </c>
      <c r="D14" s="12"/>
      <c r="E14" s="12"/>
      <c r="F14" s="13">
        <v>1</v>
      </c>
      <c r="G14" s="18" t="s">
        <v>14</v>
      </c>
      <c r="H14" s="10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2" t="s">
        <v>15</v>
      </c>
      <c r="D15" s="12"/>
      <c r="E15" s="12"/>
      <c r="F15" s="8"/>
      <c r="G15" s="9"/>
      <c r="H15" s="10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2" t="s">
        <v>16</v>
      </c>
      <c r="D16" s="12"/>
      <c r="E16" s="12"/>
      <c r="F16" s="15">
        <v>62</v>
      </c>
      <c r="G16" s="16" t="s">
        <v>12</v>
      </c>
      <c r="H16" s="17">
        <v>32.5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2" t="s">
        <v>17</v>
      </c>
      <c r="D17" s="12"/>
      <c r="E17" s="12"/>
      <c r="F17" s="13">
        <v>1</v>
      </c>
      <c r="G17" s="18" t="s">
        <v>14</v>
      </c>
      <c r="H17" s="10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2"/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  <c r="S18"/>
    </row>
    <row r="19" spans="1:19" ht="16.5" thickBot="1" x14ac:dyDescent="0.35">
      <c r="C19" s="12"/>
      <c r="D19" s="12"/>
      <c r="E19" s="12"/>
      <c r="F19" s="19"/>
      <c r="G19" s="20"/>
      <c r="H19" s="21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A20" s="22" t="s">
        <v>18</v>
      </c>
      <c r="C20" s="23" t="s">
        <v>19</v>
      </c>
      <c r="D20" s="3" t="s">
        <v>20</v>
      </c>
      <c r="E20" s="24" t="s">
        <v>21</v>
      </c>
      <c r="F20" s="1" t="s">
        <v>22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22" t="s">
        <v>23</v>
      </c>
      <c r="C22" s="25">
        <v>70</v>
      </c>
      <c r="D22" s="24" t="s">
        <v>24</v>
      </c>
      <c r="E22" s="26">
        <v>95</v>
      </c>
      <c r="F22" s="27">
        <f>+C22</f>
        <v>70</v>
      </c>
      <c r="G22" s="28" t="s">
        <v>24</v>
      </c>
      <c r="H22" s="28">
        <f>+E22</f>
        <v>95</v>
      </c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22" t="s">
        <v>25</v>
      </c>
      <c r="B23" s="2"/>
      <c r="C23" s="29">
        <f>+F13</f>
        <v>66</v>
      </c>
      <c r="D23" s="30" t="s">
        <v>24</v>
      </c>
      <c r="E23" s="29">
        <f>+H13</f>
        <v>36.5</v>
      </c>
      <c r="F23" s="31">
        <f>+E23</f>
        <v>36.5</v>
      </c>
      <c r="G23" s="31" t="s">
        <v>24</v>
      </c>
      <c r="H23" s="31">
        <f>+C23</f>
        <v>66</v>
      </c>
      <c r="I23" s="32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2" t="s">
        <v>26</v>
      </c>
      <c r="B24" s="33"/>
      <c r="C24" s="34">
        <f>+C22/C23</f>
        <v>1.0606060606060606</v>
      </c>
      <c r="D24" s="35"/>
      <c r="E24" s="34">
        <f>+E22/E23</f>
        <v>2.6027397260273974</v>
      </c>
      <c r="F24" s="34">
        <f>+F22/F23</f>
        <v>1.9178082191780821</v>
      </c>
      <c r="G24" s="35"/>
      <c r="H24" s="34">
        <f>+H22/H23</f>
        <v>1.4393939393939394</v>
      </c>
      <c r="I24" s="32"/>
      <c r="J24"/>
      <c r="K24"/>
      <c r="L24"/>
      <c r="M24"/>
      <c r="N24"/>
      <c r="O24"/>
      <c r="P24"/>
      <c r="Q24"/>
      <c r="R24"/>
      <c r="S24"/>
    </row>
    <row r="25" spans="1:19" ht="16.5" thickBot="1" x14ac:dyDescent="0.35">
      <c r="A25" s="2" t="s">
        <v>27</v>
      </c>
      <c r="B25" s="36"/>
      <c r="C25" s="37"/>
      <c r="D25" s="38">
        <v>2</v>
      </c>
      <c r="E25" s="39"/>
      <c r="F25" s="40"/>
      <c r="G25" s="41">
        <v>1</v>
      </c>
      <c r="H25" s="42" t="s">
        <v>28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"/>
      <c r="B26" s="23"/>
      <c r="C26" s="32"/>
      <c r="G26" s="43"/>
      <c r="H26" s="32"/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27" t="s">
        <v>29</v>
      </c>
      <c r="B27" s="27" t="s">
        <v>30</v>
      </c>
      <c r="D27" s="43" t="s">
        <v>31</v>
      </c>
      <c r="E27" s="44">
        <v>4.9760999999999997</v>
      </c>
      <c r="G27" s="1" t="s">
        <v>32</v>
      </c>
      <c r="H27" s="45">
        <v>0.5</v>
      </c>
      <c r="J27"/>
      <c r="K27"/>
      <c r="L27"/>
      <c r="M27"/>
      <c r="N27"/>
      <c r="O27"/>
      <c r="P27"/>
      <c r="Q27"/>
      <c r="R27"/>
      <c r="S27"/>
    </row>
    <row r="28" spans="1:19" ht="15.75" x14ac:dyDescent="0.3">
      <c r="A28" s="2"/>
      <c r="B28" s="2"/>
      <c r="C28" s="2"/>
      <c r="D28" s="46" t="s">
        <v>33</v>
      </c>
      <c r="E28" s="44">
        <f>+H27*E27</f>
        <v>2.4880499999999999</v>
      </c>
      <c r="H28" s="45"/>
      <c r="I28" s="32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D29" s="46" t="s">
        <v>34</v>
      </c>
      <c r="E29" s="47">
        <f>+E27-E28</f>
        <v>2.4880499999999999</v>
      </c>
      <c r="I29" s="32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E30" s="23" t="s">
        <v>35</v>
      </c>
      <c r="F30" s="23" t="s">
        <v>36</v>
      </c>
      <c r="G30" s="23" t="s">
        <v>36</v>
      </c>
      <c r="H30" s="23" t="s">
        <v>36</v>
      </c>
      <c r="I30" s="32"/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3" t="s">
        <v>37</v>
      </c>
      <c r="E31" s="48">
        <f>+E29</f>
        <v>2.4880499999999999</v>
      </c>
      <c r="F31" s="48">
        <v>0</v>
      </c>
      <c r="G31" s="48">
        <v>0</v>
      </c>
      <c r="H31" s="48">
        <v>0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38</v>
      </c>
      <c r="E32" s="48">
        <f>+E31*1.15</f>
        <v>2.8612574999999998</v>
      </c>
      <c r="F32" s="48">
        <v>0</v>
      </c>
      <c r="G32" s="48">
        <v>0</v>
      </c>
      <c r="H32" s="48">
        <v>0</v>
      </c>
      <c r="J32"/>
      <c r="K32"/>
      <c r="L32"/>
      <c r="M32"/>
      <c r="N32"/>
      <c r="O32"/>
      <c r="P32"/>
      <c r="Q32"/>
      <c r="R32"/>
      <c r="S32"/>
    </row>
    <row r="33" spans="1:19" ht="16.5" thickBot="1" x14ac:dyDescent="0.35">
      <c r="A33" s="2"/>
      <c r="G33" s="43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A34" s="2"/>
      <c r="B34" s="23"/>
      <c r="C34" s="32"/>
      <c r="E34" s="5" t="s">
        <v>39</v>
      </c>
      <c r="F34" s="6" t="s">
        <v>40</v>
      </c>
      <c r="G34" s="6"/>
      <c r="H34" s="7"/>
      <c r="J34"/>
      <c r="K34"/>
      <c r="L34"/>
      <c r="M34"/>
      <c r="N34"/>
      <c r="O34"/>
      <c r="P34"/>
      <c r="Q34"/>
      <c r="R34"/>
      <c r="S34"/>
    </row>
    <row r="35" spans="1:19" ht="16.5" thickBot="1" x14ac:dyDescent="0.35">
      <c r="A35" s="22" t="s">
        <v>41</v>
      </c>
      <c r="C35" s="49">
        <v>2</v>
      </c>
      <c r="D35" s="50" t="s">
        <v>42</v>
      </c>
      <c r="E35" s="19"/>
      <c r="F35" s="20" t="s">
        <v>43</v>
      </c>
      <c r="G35" s="20"/>
      <c r="H35" s="21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22"/>
      <c r="C36" s="23"/>
      <c r="D36" s="1" t="s">
        <v>44</v>
      </c>
      <c r="E36" s="2"/>
      <c r="F36" s="2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22" t="s">
        <v>45</v>
      </c>
      <c r="B37" s="3"/>
      <c r="C37" s="51">
        <f>+B43/F14</f>
        <v>500</v>
      </c>
      <c r="D37" s="26">
        <v>400</v>
      </c>
      <c r="F37" s="43" t="s">
        <v>46</v>
      </c>
      <c r="G37" s="25">
        <f>+C37/1000</f>
        <v>0.5</v>
      </c>
      <c r="H37" s="2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22" t="s">
        <v>47</v>
      </c>
      <c r="C38" s="36">
        <f>+C37+D37</f>
        <v>900</v>
      </c>
      <c r="F38" s="46" t="s">
        <v>48</v>
      </c>
      <c r="G38" s="49">
        <f>+C38*F14</f>
        <v>900</v>
      </c>
      <c r="H38" s="2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22" t="s">
        <v>49</v>
      </c>
      <c r="C39" s="36">
        <f>+C38/C35</f>
        <v>450</v>
      </c>
      <c r="H39" s="2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22"/>
      <c r="C40" s="23"/>
      <c r="E40" s="46"/>
      <c r="F40" s="46"/>
      <c r="G40" s="32"/>
      <c r="I40" s="2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22" t="s">
        <v>50</v>
      </c>
      <c r="C41" s="27">
        <f>+C39*C35</f>
        <v>900</v>
      </c>
      <c r="F41" s="46"/>
      <c r="G41" s="32"/>
      <c r="H41" s="2"/>
      <c r="J41"/>
      <c r="K41"/>
      <c r="L41"/>
      <c r="M41"/>
      <c r="N41"/>
      <c r="O41"/>
      <c r="P41"/>
      <c r="Q41"/>
      <c r="R41"/>
      <c r="S41"/>
    </row>
    <row r="42" spans="1:19" x14ac:dyDescent="0.3">
      <c r="A42" s="2"/>
      <c r="B42" s="2"/>
      <c r="C42" s="2"/>
      <c r="D42" s="2"/>
      <c r="E42" s="2"/>
      <c r="H42" s="2"/>
    </row>
    <row r="43" spans="1:19" x14ac:dyDescent="0.3">
      <c r="A43" s="22" t="s">
        <v>51</v>
      </c>
      <c r="B43" s="23">
        <v>500</v>
      </c>
      <c r="C43" s="2"/>
      <c r="D43" s="27" t="s">
        <v>52</v>
      </c>
      <c r="E43" s="27" t="s">
        <v>53</v>
      </c>
      <c r="F43" s="27" t="s">
        <v>54</v>
      </c>
      <c r="G43" s="27" t="s">
        <v>55</v>
      </c>
      <c r="H43" s="27" t="s">
        <v>56</v>
      </c>
      <c r="Q43" s="9"/>
      <c r="R43" s="9"/>
    </row>
    <row r="44" spans="1:19" x14ac:dyDescent="0.3">
      <c r="A44" s="52" t="s">
        <v>57</v>
      </c>
      <c r="B44" s="53"/>
      <c r="C44" s="2"/>
      <c r="D44" s="23">
        <v>1</v>
      </c>
      <c r="E44" s="23">
        <v>1</v>
      </c>
      <c r="F44" s="23" t="s">
        <v>58</v>
      </c>
      <c r="G44" s="32">
        <v>295</v>
      </c>
      <c r="H44" s="32">
        <f>+(D44*E44)*G44</f>
        <v>295</v>
      </c>
      <c r="Q44" s="9"/>
      <c r="R44" s="9"/>
    </row>
    <row r="45" spans="1:19" x14ac:dyDescent="0.3">
      <c r="A45" s="53" t="s">
        <v>59</v>
      </c>
      <c r="B45" s="54">
        <f>+E31*C39</f>
        <v>1119.6224999999999</v>
      </c>
      <c r="C45" s="2"/>
      <c r="D45" s="23">
        <v>1</v>
      </c>
      <c r="E45" s="23">
        <v>1</v>
      </c>
      <c r="F45" s="23" t="s">
        <v>60</v>
      </c>
      <c r="G45" s="32">
        <v>400</v>
      </c>
      <c r="H45" s="32">
        <f t="shared" ref="H45:H54" si="0">+(D45*E45)*G45</f>
        <v>400</v>
      </c>
      <c r="Q45" s="9"/>
      <c r="R45" s="9"/>
    </row>
    <row r="46" spans="1:19" x14ac:dyDescent="0.3">
      <c r="A46" s="53" t="s">
        <v>61</v>
      </c>
      <c r="B46" s="54">
        <f>+H56</f>
        <v>9646.6769999999997</v>
      </c>
      <c r="C46" s="2"/>
      <c r="D46" s="23">
        <v>0</v>
      </c>
      <c r="E46" s="23">
        <v>0</v>
      </c>
      <c r="F46" s="23" t="s">
        <v>129</v>
      </c>
      <c r="G46" s="32">
        <v>140</v>
      </c>
      <c r="H46" s="32">
        <f t="shared" si="0"/>
        <v>0</v>
      </c>
      <c r="Q46" s="9"/>
      <c r="R46" s="9"/>
    </row>
    <row r="47" spans="1:19" ht="16.5" x14ac:dyDescent="0.3">
      <c r="A47" s="53" t="s">
        <v>62</v>
      </c>
      <c r="B47" s="54">
        <v>400</v>
      </c>
      <c r="C47" s="2"/>
      <c r="D47" s="23">
        <v>1</v>
      </c>
      <c r="E47" s="23">
        <f>+B43*1.05</f>
        <v>525</v>
      </c>
      <c r="F47" s="23" t="s">
        <v>63</v>
      </c>
      <c r="G47" s="32">
        <v>6</v>
      </c>
      <c r="H47" s="32">
        <f t="shared" si="0"/>
        <v>3150</v>
      </c>
      <c r="I47" s="55"/>
      <c r="Q47" s="9"/>
      <c r="R47" s="9"/>
    </row>
    <row r="48" spans="1:19" x14ac:dyDescent="0.3">
      <c r="A48" s="53" t="s">
        <v>64</v>
      </c>
      <c r="B48" s="54">
        <v>400</v>
      </c>
      <c r="C48" s="2"/>
      <c r="D48" s="23">
        <v>1</v>
      </c>
      <c r="E48" s="23">
        <v>1</v>
      </c>
      <c r="F48" s="23" t="s">
        <v>65</v>
      </c>
      <c r="G48" s="32">
        <v>500</v>
      </c>
      <c r="H48" s="32">
        <f t="shared" si="0"/>
        <v>500</v>
      </c>
      <c r="I48" s="32">
        <f>+(B69/100)*2</f>
        <v>432.49827349999998</v>
      </c>
      <c r="Q48" s="9"/>
      <c r="R48" s="9"/>
    </row>
    <row r="49" spans="1:23" ht="16.5" x14ac:dyDescent="0.3">
      <c r="A49" s="53" t="s">
        <v>66</v>
      </c>
      <c r="B49" s="54">
        <v>1000</v>
      </c>
      <c r="C49" s="2"/>
      <c r="D49" s="23">
        <v>1</v>
      </c>
      <c r="E49" s="23">
        <v>1</v>
      </c>
      <c r="F49" s="23" t="s">
        <v>67</v>
      </c>
      <c r="G49" s="32">
        <v>135</v>
      </c>
      <c r="H49" s="32">
        <f t="shared" si="0"/>
        <v>135</v>
      </c>
      <c r="I49" s="55"/>
      <c r="Q49" s="9"/>
      <c r="R49" s="9"/>
    </row>
    <row r="50" spans="1:23" x14ac:dyDescent="0.3">
      <c r="A50" s="56" t="s">
        <v>68</v>
      </c>
      <c r="B50" s="54">
        <f>400+400</f>
        <v>800</v>
      </c>
      <c r="C50" s="2"/>
      <c r="D50" s="23">
        <v>1</v>
      </c>
      <c r="E50" s="23">
        <v>1</v>
      </c>
      <c r="F50" s="23" t="s">
        <v>69</v>
      </c>
      <c r="G50" s="32">
        <v>135</v>
      </c>
      <c r="H50" s="32">
        <f t="shared" si="0"/>
        <v>135</v>
      </c>
      <c r="Q50" s="9"/>
      <c r="R50" s="9"/>
    </row>
    <row r="51" spans="1:23" x14ac:dyDescent="0.3">
      <c r="A51" s="56" t="s">
        <v>70</v>
      </c>
      <c r="B51" s="54">
        <f>+C97</f>
        <v>2280</v>
      </c>
      <c r="D51" s="23">
        <v>1</v>
      </c>
      <c r="E51" s="23">
        <v>1</v>
      </c>
      <c r="F51" s="23" t="s">
        <v>71</v>
      </c>
      <c r="G51" s="32">
        <v>295</v>
      </c>
      <c r="H51" s="32">
        <f t="shared" si="0"/>
        <v>295</v>
      </c>
      <c r="Q51" s="9"/>
      <c r="R51" s="9"/>
    </row>
    <row r="52" spans="1:23" x14ac:dyDescent="0.3">
      <c r="A52" s="56" t="s">
        <v>72</v>
      </c>
      <c r="B52" s="54">
        <v>300</v>
      </c>
      <c r="C52" s="24"/>
      <c r="D52" s="23">
        <v>1</v>
      </c>
      <c r="E52" s="23">
        <f>+B43*1.1</f>
        <v>550</v>
      </c>
      <c r="F52" s="23" t="s">
        <v>73</v>
      </c>
      <c r="G52" s="32">
        <v>4</v>
      </c>
      <c r="H52" s="32">
        <f t="shared" si="0"/>
        <v>2200</v>
      </c>
    </row>
    <row r="53" spans="1:23" x14ac:dyDescent="0.3">
      <c r="A53" s="56" t="s">
        <v>74</v>
      </c>
      <c r="B53" s="54">
        <v>300</v>
      </c>
      <c r="D53" s="23">
        <v>0</v>
      </c>
      <c r="E53" s="23">
        <v>0</v>
      </c>
      <c r="F53" s="23" t="s">
        <v>75</v>
      </c>
      <c r="G53" s="32">
        <v>0.5</v>
      </c>
      <c r="H53" s="32">
        <f t="shared" si="0"/>
        <v>0</v>
      </c>
    </row>
    <row r="54" spans="1:23" ht="15.75" x14ac:dyDescent="0.3">
      <c r="A54" s="52" t="s">
        <v>76</v>
      </c>
      <c r="B54" s="57">
        <f>SUM(B45:B53)</f>
        <v>16246.299499999999</v>
      </c>
      <c r="C54" s="2"/>
      <c r="D54" s="23">
        <v>1</v>
      </c>
      <c r="E54" s="23">
        <v>1</v>
      </c>
      <c r="F54" s="2" t="s">
        <v>77</v>
      </c>
      <c r="G54" s="32">
        <f>+E76</f>
        <v>2536.6769999999997</v>
      </c>
      <c r="H54" s="32">
        <f t="shared" si="0"/>
        <v>2536.6769999999997</v>
      </c>
      <c r="Q54"/>
      <c r="R54"/>
      <c r="S54"/>
      <c r="T54"/>
      <c r="U54"/>
      <c r="V54"/>
      <c r="W54"/>
    </row>
    <row r="55" spans="1:23" ht="15.75" x14ac:dyDescent="0.3">
      <c r="A55" s="58"/>
      <c r="B55" s="59">
        <f>+B54/B43</f>
        <v>32.492598999999998</v>
      </c>
      <c r="C55" s="60" t="s">
        <v>78</v>
      </c>
      <c r="D55" s="23"/>
      <c r="E55" s="23"/>
      <c r="F55" s="2"/>
      <c r="G55" s="2"/>
      <c r="H55" s="32">
        <f t="shared" ref="H55" si="1">+G55*E55</f>
        <v>0</v>
      </c>
      <c r="Q55"/>
      <c r="R55"/>
      <c r="S55"/>
      <c r="T55"/>
      <c r="U55"/>
      <c r="V55"/>
      <c r="W55"/>
    </row>
    <row r="56" spans="1:23" ht="15.75" x14ac:dyDescent="0.3">
      <c r="D56" s="2"/>
      <c r="E56" s="2"/>
      <c r="G56" s="61" t="s">
        <v>79</v>
      </c>
      <c r="H56" s="59">
        <f>SUM(H44:H55)</f>
        <v>9646.6769999999997</v>
      </c>
      <c r="Q56"/>
      <c r="R56"/>
      <c r="S56"/>
      <c r="T56"/>
      <c r="U56"/>
      <c r="V56"/>
      <c r="W56"/>
    </row>
    <row r="57" spans="1:23" ht="15.75" x14ac:dyDescent="0.3">
      <c r="A57" s="22" t="s">
        <v>80</v>
      </c>
      <c r="B57" s="2"/>
      <c r="C57" s="2"/>
      <c r="E57" s="34"/>
      <c r="Q57"/>
      <c r="R57"/>
      <c r="S57"/>
      <c r="T57"/>
      <c r="U57"/>
      <c r="V57"/>
      <c r="W57"/>
    </row>
    <row r="58" spans="1:23" ht="15.75" x14ac:dyDescent="0.3">
      <c r="A58" s="2"/>
      <c r="B58" s="22" t="s">
        <v>81</v>
      </c>
      <c r="C58" s="27" t="s">
        <v>82</v>
      </c>
      <c r="D58" s="2"/>
      <c r="E58" s="2"/>
      <c r="F58" s="2"/>
      <c r="G58" s="3" t="s">
        <v>83</v>
      </c>
      <c r="H58" s="62">
        <v>1.4</v>
      </c>
      <c r="Q58"/>
      <c r="R58"/>
      <c r="S58"/>
      <c r="T58"/>
      <c r="U58"/>
      <c r="V58"/>
      <c r="W58"/>
    </row>
    <row r="59" spans="1:23" ht="15.75" x14ac:dyDescent="0.3">
      <c r="A59" s="52" t="s">
        <v>84</v>
      </c>
      <c r="B59" s="53"/>
      <c r="C59" s="2"/>
      <c r="D59" s="2"/>
      <c r="E59" s="2"/>
      <c r="F59" s="2"/>
      <c r="G59" s="1" t="s">
        <v>85</v>
      </c>
      <c r="H59" s="63">
        <v>1.75</v>
      </c>
      <c r="Q59"/>
      <c r="R59"/>
      <c r="S59"/>
      <c r="T59"/>
      <c r="U59"/>
      <c r="V59"/>
      <c r="W59"/>
    </row>
    <row r="60" spans="1:23" ht="15.75" x14ac:dyDescent="0.3">
      <c r="A60" s="53" t="s">
        <v>59</v>
      </c>
      <c r="B60" s="54">
        <f>+E32*C39</f>
        <v>1287.565875</v>
      </c>
      <c r="C60" s="64"/>
      <c r="G60" s="1" t="s">
        <v>85</v>
      </c>
      <c r="H60" s="63">
        <v>2</v>
      </c>
      <c r="Q60"/>
      <c r="R60"/>
      <c r="S60"/>
      <c r="T60"/>
      <c r="U60"/>
      <c r="V60"/>
      <c r="W60"/>
    </row>
    <row r="61" spans="1:23" ht="15.75" x14ac:dyDescent="0.3">
      <c r="A61" s="53" t="s">
        <v>61</v>
      </c>
      <c r="B61" s="54">
        <f>+H56*H58</f>
        <v>13505.3478</v>
      </c>
      <c r="C61" s="64"/>
      <c r="G61" s="3" t="s">
        <v>86</v>
      </c>
      <c r="H61" s="63">
        <v>2.5</v>
      </c>
      <c r="Q61"/>
      <c r="R61"/>
      <c r="S61"/>
      <c r="T61"/>
      <c r="U61"/>
      <c r="V61"/>
      <c r="W61"/>
    </row>
    <row r="62" spans="1:23" ht="15.75" x14ac:dyDescent="0.3">
      <c r="A62" s="53" t="str">
        <f t="shared" ref="A62:A68" si="2">+A47</f>
        <v>Prueba de color</v>
      </c>
      <c r="B62" s="54">
        <f>+B47*H58</f>
        <v>560</v>
      </c>
      <c r="C62" s="64"/>
      <c r="Q62"/>
      <c r="R62"/>
      <c r="S62"/>
      <c r="T62"/>
      <c r="U62"/>
      <c r="V62"/>
      <c r="W62"/>
    </row>
    <row r="63" spans="1:23" ht="15.75" x14ac:dyDescent="0.3">
      <c r="A63" s="53" t="str">
        <f t="shared" si="2"/>
        <v>Placas HS</v>
      </c>
      <c r="B63" s="54">
        <f>+B48*H58</f>
        <v>560</v>
      </c>
      <c r="C63" s="64"/>
      <c r="Q63"/>
      <c r="R63"/>
      <c r="S63"/>
      <c r="T63"/>
      <c r="U63"/>
      <c r="V63"/>
      <c r="W63"/>
    </row>
    <row r="64" spans="1:23" ht="15.75" x14ac:dyDescent="0.3">
      <c r="A64" s="53" t="str">
        <f t="shared" si="2"/>
        <v>Tabla Suaje</v>
      </c>
      <c r="B64" s="54">
        <f>+B49*H58</f>
        <v>1400</v>
      </c>
      <c r="C64" s="64"/>
      <c r="G64" s="65" t="s">
        <v>87</v>
      </c>
      <c r="H64" s="34">
        <f>+B55</f>
        <v>32.492598999999998</v>
      </c>
      <c r="I64" s="66">
        <f>+H64*B43</f>
        <v>16246.299499999999</v>
      </c>
      <c r="Q64"/>
      <c r="R64"/>
      <c r="S64"/>
      <c r="T64"/>
      <c r="U64"/>
      <c r="V64"/>
      <c r="W64"/>
    </row>
    <row r="65" spans="1:23" ht="15.75" x14ac:dyDescent="0.3">
      <c r="A65" s="53" t="str">
        <f t="shared" si="2"/>
        <v>Refuerzo + Base</v>
      </c>
      <c r="B65" s="54">
        <f>+B50*H58</f>
        <v>1120</v>
      </c>
      <c r="C65" s="64"/>
      <c r="G65" s="65" t="s">
        <v>88</v>
      </c>
      <c r="H65" s="34">
        <f>+C69</f>
        <v>43.249827349999997</v>
      </c>
      <c r="I65" s="66">
        <f>+H65*B43</f>
        <v>21624.913675</v>
      </c>
      <c r="Q65"/>
      <c r="R65"/>
      <c r="S65"/>
      <c r="T65"/>
      <c r="U65"/>
      <c r="V65"/>
      <c r="W65"/>
    </row>
    <row r="66" spans="1:23" ht="15.75" x14ac:dyDescent="0.3">
      <c r="A66" s="53" t="str">
        <f t="shared" si="2"/>
        <v>Listón</v>
      </c>
      <c r="B66" s="54">
        <f>+C98</f>
        <v>3192</v>
      </c>
      <c r="C66" s="67"/>
      <c r="G66" s="68" t="s">
        <v>89</v>
      </c>
      <c r="H66" s="69">
        <f>+H65-H64</f>
        <v>10.757228349999998</v>
      </c>
      <c r="I66" s="70">
        <f>+H66*B43</f>
        <v>5378.6141749999988</v>
      </c>
      <c r="Q66"/>
      <c r="R66"/>
      <c r="S66"/>
      <c r="T66"/>
      <c r="U66"/>
      <c r="V66"/>
      <c r="W66"/>
    </row>
    <row r="67" spans="1:23" ht="16.5" x14ac:dyDescent="0.3">
      <c r="A67" s="53" t="str">
        <f t="shared" si="2"/>
        <v>Empaque</v>
      </c>
      <c r="B67" s="54">
        <f>+B52*H58</f>
        <v>420</v>
      </c>
      <c r="C67" s="67"/>
      <c r="G67" s="71"/>
      <c r="H67" s="72" t="s">
        <v>90</v>
      </c>
      <c r="I67" s="73">
        <f>+(B69/100)*2.5</f>
        <v>540.62284187499995</v>
      </c>
      <c r="Q67"/>
      <c r="R67"/>
      <c r="S67"/>
      <c r="T67"/>
      <c r="U67"/>
      <c r="V67"/>
      <c r="W67"/>
    </row>
    <row r="68" spans="1:23" x14ac:dyDescent="0.3">
      <c r="A68" s="53" t="str">
        <f t="shared" si="2"/>
        <v>Mensajeria</v>
      </c>
      <c r="B68" s="54">
        <f>+B53*H58</f>
        <v>420</v>
      </c>
      <c r="C68" s="67"/>
      <c r="G68" s="74"/>
      <c r="H68" s="75"/>
      <c r="I68" s="76"/>
      <c r="Q68" s="9"/>
      <c r="T68" s="9"/>
      <c r="U68" s="9"/>
    </row>
    <row r="69" spans="1:23" ht="16.5" x14ac:dyDescent="0.3">
      <c r="A69" s="52" t="s">
        <v>76</v>
      </c>
      <c r="B69" s="57">
        <f>SUM(B59:B66)</f>
        <v>21624.913675</v>
      </c>
      <c r="C69" s="69">
        <f>+B69/B43</f>
        <v>43.249827349999997</v>
      </c>
      <c r="D69" s="77" t="s">
        <v>91</v>
      </c>
    </row>
    <row r="72" spans="1:23" x14ac:dyDescent="0.3">
      <c r="A72" s="3"/>
    </row>
    <row r="73" spans="1:23" ht="15" thickBot="1" x14ac:dyDescent="0.35">
      <c r="A73" s="3" t="s">
        <v>92</v>
      </c>
    </row>
    <row r="74" spans="1:23" x14ac:dyDescent="0.3">
      <c r="A74" s="5" t="s">
        <v>93</v>
      </c>
      <c r="B74" s="6"/>
      <c r="C74" s="6"/>
      <c r="D74" s="6"/>
      <c r="E74" s="6"/>
      <c r="F74" s="7"/>
    </row>
    <row r="75" spans="1:23" x14ac:dyDescent="0.3">
      <c r="A75" s="15">
        <f>+F13</f>
        <v>66</v>
      </c>
      <c r="B75" s="16">
        <f>+H13</f>
        <v>36.5</v>
      </c>
      <c r="C75" s="9" t="s">
        <v>94</v>
      </c>
      <c r="D75" s="16" t="s">
        <v>95</v>
      </c>
      <c r="E75" s="9" t="s">
        <v>96</v>
      </c>
      <c r="F75" s="10" t="s">
        <v>97</v>
      </c>
    </row>
    <row r="76" spans="1:23" x14ac:dyDescent="0.3">
      <c r="A76" s="15">
        <f>0.66*0.365*C38</f>
        <v>216.81</v>
      </c>
      <c r="B76" s="79">
        <f>3.9*3</f>
        <v>11.7</v>
      </c>
      <c r="C76" s="16">
        <f>+A76*B76</f>
        <v>2536.6769999999997</v>
      </c>
      <c r="D76" s="79">
        <v>0</v>
      </c>
      <c r="E76" s="79">
        <f>+C76+D76</f>
        <v>2536.6769999999997</v>
      </c>
      <c r="F76" s="80" t="s">
        <v>98</v>
      </c>
    </row>
    <row r="77" spans="1:23" x14ac:dyDescent="0.3">
      <c r="A77" s="8"/>
      <c r="B77" s="18"/>
      <c r="C77" s="9"/>
      <c r="D77" s="16"/>
      <c r="E77" s="79">
        <f>+E76/8</f>
        <v>317.08462499999996</v>
      </c>
      <c r="F77" s="10"/>
    </row>
    <row r="78" spans="1:23" x14ac:dyDescent="0.3">
      <c r="A78" s="15">
        <f>+A75</f>
        <v>66</v>
      </c>
      <c r="B78" s="79">
        <f>+B75</f>
        <v>36.5</v>
      </c>
      <c r="C78" s="16"/>
      <c r="D78" s="79"/>
      <c r="E78" s="79"/>
      <c r="F78" s="80"/>
    </row>
    <row r="79" spans="1:23" x14ac:dyDescent="0.3">
      <c r="A79" s="15">
        <f>0.42*0.475*C39</f>
        <v>89.774999999999991</v>
      </c>
      <c r="B79" s="79">
        <v>2.2999999999999998</v>
      </c>
      <c r="C79" s="16">
        <f>+A79*B79</f>
        <v>206.48249999999996</v>
      </c>
      <c r="D79" s="79">
        <v>350</v>
      </c>
      <c r="E79" s="79">
        <f>+C79+D79</f>
        <v>556.48249999999996</v>
      </c>
      <c r="F79" s="80" t="s">
        <v>100</v>
      </c>
    </row>
    <row r="80" spans="1:23" x14ac:dyDescent="0.3">
      <c r="A80" s="8"/>
      <c r="B80" s="9"/>
      <c r="C80" s="9"/>
      <c r="D80" s="16"/>
      <c r="E80" s="79"/>
      <c r="F80" s="10" t="s">
        <v>130</v>
      </c>
    </row>
    <row r="81" spans="1:18" ht="15" thickBot="1" x14ac:dyDescent="0.35">
      <c r="A81" s="19"/>
      <c r="B81" s="20"/>
      <c r="C81" s="20"/>
      <c r="D81" s="20"/>
      <c r="E81" s="20"/>
      <c r="F81" s="21"/>
      <c r="G81" s="9"/>
    </row>
    <row r="83" spans="1:18" ht="16.5" x14ac:dyDescent="0.3">
      <c r="A83" s="3"/>
      <c r="M83" s="55"/>
      <c r="N83" s="55"/>
      <c r="O83" s="55"/>
      <c r="P83" s="55"/>
      <c r="Q83" s="55"/>
      <c r="R83" s="55"/>
    </row>
    <row r="84" spans="1:18" ht="16.5" x14ac:dyDescent="0.3">
      <c r="A84" s="3" t="s">
        <v>101</v>
      </c>
      <c r="G84"/>
      <c r="M84" s="55"/>
      <c r="N84" s="55"/>
      <c r="O84" s="55"/>
      <c r="P84" s="55"/>
      <c r="Q84" s="55"/>
      <c r="R84" s="55"/>
    </row>
    <row r="85" spans="1:18" ht="16.5" x14ac:dyDescent="0.3">
      <c r="B85" s="83" t="s">
        <v>102</v>
      </c>
      <c r="C85" s="92" t="s">
        <v>103</v>
      </c>
      <c r="D85" s="93"/>
      <c r="G85"/>
      <c r="M85" s="55"/>
      <c r="N85" s="55"/>
      <c r="O85" s="55"/>
      <c r="P85" s="55"/>
      <c r="Q85" s="55"/>
      <c r="R85" s="55"/>
    </row>
    <row r="86" spans="1:18" ht="16.5" x14ac:dyDescent="0.3">
      <c r="B86" s="43" t="s">
        <v>104</v>
      </c>
      <c r="C86" s="84" t="s">
        <v>105</v>
      </c>
      <c r="D86" s="85"/>
      <c r="F86" s="3" t="s">
        <v>106</v>
      </c>
      <c r="G86"/>
      <c r="M86" s="55"/>
      <c r="N86" s="55"/>
      <c r="O86" s="55"/>
      <c r="P86" s="55"/>
      <c r="Q86" s="55"/>
      <c r="R86" s="55"/>
    </row>
    <row r="87" spans="1:18" ht="16.5" x14ac:dyDescent="0.3">
      <c r="B87" s="43" t="s">
        <v>20</v>
      </c>
      <c r="C87" s="86" t="s">
        <v>107</v>
      </c>
      <c r="D87" s="85"/>
      <c r="F87" s="1" t="s">
        <v>108</v>
      </c>
      <c r="M87" s="55"/>
      <c r="N87" s="55"/>
      <c r="O87" s="55"/>
      <c r="P87" s="55"/>
      <c r="Q87" s="55"/>
      <c r="R87" s="55"/>
    </row>
    <row r="88" spans="1:18" ht="16.5" x14ac:dyDescent="0.3">
      <c r="B88" s="43" t="s">
        <v>109</v>
      </c>
      <c r="C88" s="86">
        <v>45</v>
      </c>
      <c r="D88" s="85" t="s">
        <v>110</v>
      </c>
      <c r="F88" s="1" t="s">
        <v>111</v>
      </c>
      <c r="M88" s="55"/>
      <c r="N88" s="55"/>
      <c r="O88" s="55"/>
      <c r="P88" s="55"/>
      <c r="Q88" s="55"/>
      <c r="R88" s="55"/>
    </row>
    <row r="89" spans="1:18" ht="16.5" x14ac:dyDescent="0.3">
      <c r="B89" s="43" t="s">
        <v>112</v>
      </c>
      <c r="C89" s="86">
        <f>45*100</f>
        <v>4500</v>
      </c>
      <c r="D89" s="85" t="s">
        <v>113</v>
      </c>
      <c r="G89"/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B90" s="43" t="s">
        <v>114</v>
      </c>
      <c r="C90" s="86">
        <f>+D90/C89</f>
        <v>12</v>
      </c>
      <c r="D90" s="87">
        <f>+(((B43*2)*C88)*1.2)</f>
        <v>54000</v>
      </c>
      <c r="G90"/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B91" s="43" t="s">
        <v>115</v>
      </c>
      <c r="C91" s="88"/>
      <c r="D91" s="85"/>
      <c r="G91"/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B92" s="43" t="s">
        <v>116</v>
      </c>
      <c r="C92" s="88">
        <v>190</v>
      </c>
      <c r="D92" s="89"/>
      <c r="G92"/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5.75" x14ac:dyDescent="0.3">
      <c r="B93" s="43" t="s">
        <v>117</v>
      </c>
      <c r="C93" s="88">
        <f>+C92*C90</f>
        <v>2280</v>
      </c>
      <c r="D93" s="85"/>
      <c r="G93"/>
    </row>
    <row r="94" spans="1:18" ht="15.75" x14ac:dyDescent="0.3">
      <c r="B94" s="43" t="s">
        <v>118</v>
      </c>
      <c r="C94" s="88">
        <v>0</v>
      </c>
      <c r="D94" s="85"/>
      <c r="G94"/>
    </row>
    <row r="95" spans="1:18" ht="15.75" x14ac:dyDescent="0.3">
      <c r="B95" s="43" t="s">
        <v>119</v>
      </c>
      <c r="C95" s="88">
        <v>0</v>
      </c>
      <c r="D95" s="85"/>
      <c r="G95"/>
    </row>
    <row r="96" spans="1:18" ht="15.75" x14ac:dyDescent="0.3">
      <c r="B96" s="1" t="s">
        <v>120</v>
      </c>
      <c r="C96" s="88">
        <v>0</v>
      </c>
      <c r="D96" s="85"/>
      <c r="G96"/>
    </row>
    <row r="97" spans="2:7" ht="15.75" x14ac:dyDescent="0.3">
      <c r="B97" s="43" t="s">
        <v>121</v>
      </c>
      <c r="C97" s="90">
        <f>+C93</f>
        <v>2280</v>
      </c>
      <c r="D97" s="91">
        <f>+C93/B43</f>
        <v>4.5599999999999996</v>
      </c>
      <c r="E97" s="1" t="s">
        <v>122</v>
      </c>
      <c r="G97"/>
    </row>
    <row r="98" spans="2:7" x14ac:dyDescent="0.3">
      <c r="B98" s="43" t="s">
        <v>123</v>
      </c>
      <c r="C98" s="90">
        <f>+C97*H58</f>
        <v>3192</v>
      </c>
      <c r="D98" s="91">
        <f>+D97*1.5</f>
        <v>6.84</v>
      </c>
      <c r="E98" s="1" t="s">
        <v>122</v>
      </c>
      <c r="G98" s="9"/>
    </row>
    <row r="99" spans="2:7" ht="16.5" x14ac:dyDescent="0.3">
      <c r="C99" s="55"/>
      <c r="D99" s="55"/>
      <c r="E99" s="55"/>
    </row>
  </sheetData>
  <mergeCells count="1">
    <mergeCell ref="C85:D85"/>
  </mergeCells>
  <pageMargins left="0.70866141732283472" right="0.70866141732283472" top="0.74803149606299213" bottom="0.74803149606299213" header="0.31496062992125984" footer="0.31496062992125984"/>
  <pageSetup scale="8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9"/>
  <sheetViews>
    <sheetView topLeftCell="A44" zoomScale="85" zoomScaleNormal="85" workbookViewId="0">
      <selection activeCell="A60" sqref="A6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2"/>
      <c r="U1" s="2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3"/>
      <c r="J3"/>
      <c r="K3"/>
      <c r="L3"/>
      <c r="M3"/>
      <c r="N3"/>
      <c r="O3"/>
      <c r="P3"/>
      <c r="Q3"/>
      <c r="R3"/>
      <c r="S3"/>
    </row>
    <row r="4" spans="1:21" ht="18.75" x14ac:dyDescent="0.3">
      <c r="A4" s="4" t="s">
        <v>0</v>
      </c>
      <c r="E4" s="3" t="s">
        <v>1</v>
      </c>
      <c r="F4" s="1" t="s">
        <v>2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3" customFormat="1" ht="15.75" x14ac:dyDescent="0.3">
      <c r="A6" s="3" t="s">
        <v>3</v>
      </c>
      <c r="C6" s="3" t="s">
        <v>126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A8" s="3" t="s">
        <v>4</v>
      </c>
      <c r="C8" s="1" t="s">
        <v>5</v>
      </c>
      <c r="F8" s="3" t="s">
        <v>6</v>
      </c>
      <c r="J8"/>
      <c r="K8"/>
      <c r="L8"/>
      <c r="M8"/>
      <c r="N8"/>
      <c r="O8"/>
      <c r="P8"/>
      <c r="Q8"/>
      <c r="R8"/>
      <c r="S8"/>
    </row>
    <row r="9" spans="1:21" ht="16.5" thickBot="1" x14ac:dyDescent="0.35">
      <c r="A9" s="3"/>
      <c r="F9" s="3"/>
      <c r="J9"/>
      <c r="K9"/>
      <c r="L9"/>
      <c r="M9"/>
      <c r="N9"/>
      <c r="O9"/>
      <c r="P9"/>
      <c r="Q9"/>
      <c r="R9"/>
      <c r="S9"/>
    </row>
    <row r="10" spans="1:21" ht="15.75" x14ac:dyDescent="0.3">
      <c r="A10" s="3" t="s">
        <v>7</v>
      </c>
      <c r="F10" s="5"/>
      <c r="G10" s="6"/>
      <c r="H10" s="7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8"/>
      <c r="G11" s="9"/>
      <c r="H11" s="10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3" t="s">
        <v>8</v>
      </c>
      <c r="C12" s="11" t="s">
        <v>132</v>
      </c>
      <c r="D12" s="12"/>
      <c r="E12" s="12"/>
      <c r="F12" s="13" t="s">
        <v>10</v>
      </c>
      <c r="G12" s="9"/>
      <c r="H12" s="10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4" t="s">
        <v>11</v>
      </c>
      <c r="D13" s="12"/>
      <c r="E13" s="12"/>
      <c r="F13" s="15">
        <f>2+F16+2</f>
        <v>44</v>
      </c>
      <c r="G13" s="16" t="s">
        <v>12</v>
      </c>
      <c r="H13" s="17">
        <f>2+H16+2</f>
        <v>41</v>
      </c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4" t="s">
        <v>133</v>
      </c>
      <c r="D14" s="12"/>
      <c r="E14" s="12"/>
      <c r="F14" s="13">
        <v>0.5</v>
      </c>
      <c r="G14" s="18" t="s">
        <v>14</v>
      </c>
      <c r="H14" s="10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2" t="s">
        <v>15</v>
      </c>
      <c r="D15" s="12"/>
      <c r="E15" s="12"/>
      <c r="F15" s="8"/>
      <c r="G15" s="9"/>
      <c r="H15" s="10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2" t="s">
        <v>16</v>
      </c>
      <c r="D16" s="12"/>
      <c r="E16" s="12"/>
      <c r="F16" s="15">
        <v>40</v>
      </c>
      <c r="G16" s="16" t="s">
        <v>12</v>
      </c>
      <c r="H16" s="17">
        <v>37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2" t="s">
        <v>17</v>
      </c>
      <c r="D17" s="12"/>
      <c r="E17" s="12"/>
      <c r="F17" s="13">
        <v>1</v>
      </c>
      <c r="G17" s="18" t="s">
        <v>14</v>
      </c>
      <c r="H17" s="10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2"/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  <c r="S18"/>
    </row>
    <row r="19" spans="1:19" ht="16.5" thickBot="1" x14ac:dyDescent="0.35">
      <c r="C19" s="12"/>
      <c r="D19" s="12"/>
      <c r="E19" s="12"/>
      <c r="F19" s="19"/>
      <c r="G19" s="20"/>
      <c r="H19" s="21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A20" s="22" t="s">
        <v>18</v>
      </c>
      <c r="C20" s="23" t="s">
        <v>19</v>
      </c>
      <c r="D20" s="3" t="s">
        <v>20</v>
      </c>
      <c r="E20" s="24" t="s">
        <v>21</v>
      </c>
      <c r="F20" s="1" t="s">
        <v>22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22" t="s">
        <v>23</v>
      </c>
      <c r="C22" s="25">
        <v>57</v>
      </c>
      <c r="D22" s="24" t="s">
        <v>24</v>
      </c>
      <c r="E22" s="26">
        <v>87</v>
      </c>
      <c r="F22" s="27">
        <f>+C22</f>
        <v>57</v>
      </c>
      <c r="G22" s="28" t="s">
        <v>24</v>
      </c>
      <c r="H22" s="28">
        <f>+E22</f>
        <v>87</v>
      </c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22" t="s">
        <v>25</v>
      </c>
      <c r="B23" s="2"/>
      <c r="C23" s="29">
        <f>+F13</f>
        <v>44</v>
      </c>
      <c r="D23" s="30" t="s">
        <v>24</v>
      </c>
      <c r="E23" s="29">
        <f>+H13</f>
        <v>41</v>
      </c>
      <c r="F23" s="31">
        <f>+E23</f>
        <v>41</v>
      </c>
      <c r="G23" s="31" t="s">
        <v>24</v>
      </c>
      <c r="H23" s="31">
        <f>+C23</f>
        <v>44</v>
      </c>
      <c r="I23" s="32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2" t="s">
        <v>26</v>
      </c>
      <c r="B24" s="33"/>
      <c r="C24" s="34">
        <f>+C22/C23</f>
        <v>1.2954545454545454</v>
      </c>
      <c r="D24" s="35"/>
      <c r="E24" s="34">
        <f>+E22/E23</f>
        <v>2.1219512195121952</v>
      </c>
      <c r="F24" s="34">
        <f>+F22/F23</f>
        <v>1.3902439024390243</v>
      </c>
      <c r="G24" s="35"/>
      <c r="H24" s="34">
        <f>+H22/H23</f>
        <v>1.9772727272727273</v>
      </c>
      <c r="I24" s="32"/>
      <c r="J24"/>
      <c r="K24"/>
      <c r="L24"/>
      <c r="M24"/>
      <c r="N24"/>
      <c r="O24"/>
      <c r="P24"/>
      <c r="Q24"/>
      <c r="R24"/>
      <c r="S24"/>
    </row>
    <row r="25" spans="1:19" ht="16.5" thickBot="1" x14ac:dyDescent="0.35">
      <c r="A25" s="2" t="s">
        <v>27</v>
      </c>
      <c r="B25" s="36"/>
      <c r="C25" s="37"/>
      <c r="D25" s="38">
        <v>2</v>
      </c>
      <c r="E25" s="39"/>
      <c r="F25" s="40"/>
      <c r="G25" s="41">
        <v>1</v>
      </c>
      <c r="H25" s="42" t="s">
        <v>28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"/>
      <c r="B26" s="23"/>
      <c r="C26" s="32"/>
      <c r="G26" s="43"/>
      <c r="H26" s="32"/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27" t="s">
        <v>29</v>
      </c>
      <c r="B27" s="27" t="s">
        <v>30</v>
      </c>
      <c r="D27" s="43" t="s">
        <v>31</v>
      </c>
      <c r="E27" s="44">
        <v>4.9760999999999997</v>
      </c>
      <c r="G27" s="1" t="s">
        <v>32</v>
      </c>
      <c r="H27" s="45">
        <v>0.5</v>
      </c>
      <c r="J27"/>
      <c r="K27"/>
      <c r="L27"/>
      <c r="M27"/>
      <c r="N27"/>
      <c r="O27"/>
      <c r="P27"/>
      <c r="Q27"/>
      <c r="R27"/>
      <c r="S27"/>
    </row>
    <row r="28" spans="1:19" ht="15.75" x14ac:dyDescent="0.3">
      <c r="A28" s="2"/>
      <c r="B28" s="2"/>
      <c r="C28" s="2"/>
      <c r="D28" s="46" t="s">
        <v>33</v>
      </c>
      <c r="E28" s="44">
        <f>+H27*E27</f>
        <v>2.4880499999999999</v>
      </c>
      <c r="H28" s="45"/>
      <c r="I28" s="32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D29" s="46" t="s">
        <v>34</v>
      </c>
      <c r="E29" s="47">
        <f>+E27-E28</f>
        <v>2.4880499999999999</v>
      </c>
      <c r="I29" s="32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E30" s="23" t="s">
        <v>35</v>
      </c>
      <c r="F30" s="23" t="s">
        <v>36</v>
      </c>
      <c r="G30" s="23" t="s">
        <v>36</v>
      </c>
      <c r="H30" s="23" t="s">
        <v>36</v>
      </c>
      <c r="I30" s="32"/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3" t="s">
        <v>37</v>
      </c>
      <c r="E31" s="48">
        <f>+E29</f>
        <v>2.4880499999999999</v>
      </c>
      <c r="F31" s="48">
        <v>0</v>
      </c>
      <c r="G31" s="48">
        <v>0</v>
      </c>
      <c r="H31" s="48">
        <v>0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38</v>
      </c>
      <c r="E32" s="48">
        <f>+E31*1.15</f>
        <v>2.8612574999999998</v>
      </c>
      <c r="F32" s="48">
        <v>0</v>
      </c>
      <c r="G32" s="48">
        <v>0</v>
      </c>
      <c r="H32" s="48">
        <v>0</v>
      </c>
      <c r="J32"/>
      <c r="K32"/>
      <c r="L32"/>
      <c r="M32"/>
      <c r="N32"/>
      <c r="O32"/>
      <c r="P32"/>
      <c r="Q32"/>
      <c r="R32"/>
      <c r="S32"/>
    </row>
    <row r="33" spans="1:19" ht="16.5" thickBot="1" x14ac:dyDescent="0.35">
      <c r="A33" s="2"/>
      <c r="G33" s="43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A34" s="2"/>
      <c r="B34" s="23"/>
      <c r="C34" s="32"/>
      <c r="E34" s="5" t="s">
        <v>39</v>
      </c>
      <c r="F34" s="6" t="s">
        <v>40</v>
      </c>
      <c r="G34" s="6"/>
      <c r="H34" s="7"/>
      <c r="J34"/>
      <c r="K34"/>
      <c r="L34"/>
      <c r="M34"/>
      <c r="N34"/>
      <c r="O34"/>
      <c r="P34"/>
      <c r="Q34"/>
      <c r="R34"/>
      <c r="S34"/>
    </row>
    <row r="35" spans="1:19" ht="16.5" thickBot="1" x14ac:dyDescent="0.35">
      <c r="A35" s="22" t="s">
        <v>41</v>
      </c>
      <c r="C35" s="49">
        <v>2</v>
      </c>
      <c r="D35" s="50" t="s">
        <v>42</v>
      </c>
      <c r="E35" s="19"/>
      <c r="F35" s="20" t="s">
        <v>43</v>
      </c>
      <c r="G35" s="20"/>
      <c r="H35" s="21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22"/>
      <c r="C36" s="23"/>
      <c r="D36" s="1" t="s">
        <v>44</v>
      </c>
      <c r="E36" s="2"/>
      <c r="F36" s="2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22" t="s">
        <v>45</v>
      </c>
      <c r="B37" s="3"/>
      <c r="C37" s="51">
        <f>+B43/F14</f>
        <v>1000</v>
      </c>
      <c r="D37" s="26">
        <v>400</v>
      </c>
      <c r="F37" s="43" t="s">
        <v>46</v>
      </c>
      <c r="G37" s="25">
        <f>+C37/1000</f>
        <v>1</v>
      </c>
      <c r="H37" s="2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22" t="s">
        <v>47</v>
      </c>
      <c r="C38" s="36">
        <f>+C37+D37</f>
        <v>1400</v>
      </c>
      <c r="F38" s="46" t="s">
        <v>48</v>
      </c>
      <c r="G38" s="49">
        <f>+C38*F14</f>
        <v>700</v>
      </c>
      <c r="H38" s="2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22" t="s">
        <v>49</v>
      </c>
      <c r="C39" s="36">
        <f>+C38/C35</f>
        <v>700</v>
      </c>
      <c r="H39" s="2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22"/>
      <c r="C40" s="23"/>
      <c r="E40" s="46"/>
      <c r="F40" s="46"/>
      <c r="G40" s="32"/>
      <c r="I40" s="2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22" t="s">
        <v>50</v>
      </c>
      <c r="C41" s="27">
        <f>+C39*C35</f>
        <v>1400</v>
      </c>
      <c r="F41" s="46"/>
      <c r="G41" s="32"/>
      <c r="H41" s="2"/>
      <c r="J41"/>
      <c r="K41"/>
      <c r="L41"/>
      <c r="M41"/>
      <c r="N41"/>
      <c r="O41"/>
      <c r="P41"/>
      <c r="Q41"/>
      <c r="R41"/>
      <c r="S41"/>
    </row>
    <row r="42" spans="1:19" x14ac:dyDescent="0.3">
      <c r="A42" s="2"/>
      <c r="B42" s="2"/>
      <c r="C42" s="2"/>
      <c r="D42" s="2"/>
      <c r="E42" s="2"/>
      <c r="H42" s="2"/>
    </row>
    <row r="43" spans="1:19" x14ac:dyDescent="0.3">
      <c r="A43" s="22" t="s">
        <v>51</v>
      </c>
      <c r="B43" s="23">
        <v>500</v>
      </c>
      <c r="C43" s="2"/>
      <c r="D43" s="27" t="s">
        <v>52</v>
      </c>
      <c r="E43" s="27" t="s">
        <v>53</v>
      </c>
      <c r="F43" s="27" t="s">
        <v>54</v>
      </c>
      <c r="G43" s="27" t="s">
        <v>55</v>
      </c>
      <c r="H43" s="27" t="s">
        <v>56</v>
      </c>
      <c r="Q43" s="9"/>
      <c r="R43" s="9"/>
    </row>
    <row r="44" spans="1:19" x14ac:dyDescent="0.3">
      <c r="A44" s="52" t="s">
        <v>57</v>
      </c>
      <c r="B44" s="53"/>
      <c r="C44" s="2"/>
      <c r="D44" s="23">
        <v>2</v>
      </c>
      <c r="E44" s="23">
        <v>1</v>
      </c>
      <c r="F44" s="23" t="s">
        <v>58</v>
      </c>
      <c r="G44" s="32">
        <v>295</v>
      </c>
      <c r="H44" s="32">
        <f>+(D44*E44)*G44</f>
        <v>590</v>
      </c>
      <c r="Q44" s="9"/>
      <c r="R44" s="9"/>
    </row>
    <row r="45" spans="1:19" x14ac:dyDescent="0.3">
      <c r="A45" s="53" t="s">
        <v>59</v>
      </c>
      <c r="B45" s="54">
        <f>+E31*C39</f>
        <v>1741.635</v>
      </c>
      <c r="C45" s="2"/>
      <c r="D45" s="23">
        <v>1</v>
      </c>
      <c r="E45" s="23">
        <v>1</v>
      </c>
      <c r="F45" s="23" t="s">
        <v>60</v>
      </c>
      <c r="G45" s="32">
        <v>400</v>
      </c>
      <c r="H45" s="32">
        <f t="shared" ref="H45:H54" si="0">+(D45*E45)*G45</f>
        <v>400</v>
      </c>
      <c r="Q45" s="9"/>
      <c r="R45" s="9"/>
    </row>
    <row r="46" spans="1:19" x14ac:dyDescent="0.3">
      <c r="A46" s="53" t="s">
        <v>61</v>
      </c>
      <c r="B46" s="54">
        <f>+H56</f>
        <v>11334.951999999999</v>
      </c>
      <c r="C46" s="2"/>
      <c r="D46" s="23">
        <v>1</v>
      </c>
      <c r="E46" s="23">
        <v>1</v>
      </c>
      <c r="F46" s="23" t="s">
        <v>134</v>
      </c>
      <c r="G46" s="32">
        <v>400</v>
      </c>
      <c r="H46" s="32">
        <f t="shared" ref="H46" si="1">+(D46*E46)*G46</f>
        <v>400</v>
      </c>
      <c r="Q46" s="9"/>
      <c r="R46" s="9"/>
    </row>
    <row r="47" spans="1:19" ht="16.5" x14ac:dyDescent="0.3">
      <c r="A47" s="53" t="s">
        <v>62</v>
      </c>
      <c r="B47" s="54">
        <v>400</v>
      </c>
      <c r="C47" s="2"/>
      <c r="D47" s="23">
        <v>1</v>
      </c>
      <c r="E47" s="23">
        <f>+B43*1.05</f>
        <v>525</v>
      </c>
      <c r="F47" s="23" t="s">
        <v>63</v>
      </c>
      <c r="G47" s="32">
        <v>7</v>
      </c>
      <c r="H47" s="32">
        <f t="shared" si="0"/>
        <v>3675</v>
      </c>
      <c r="I47" s="55"/>
      <c r="Q47" s="9"/>
      <c r="R47" s="9"/>
    </row>
    <row r="48" spans="1:19" x14ac:dyDescent="0.3">
      <c r="A48" s="53" t="s">
        <v>64</v>
      </c>
      <c r="B48" s="54">
        <v>500</v>
      </c>
      <c r="C48" s="2"/>
      <c r="D48" s="23">
        <v>1</v>
      </c>
      <c r="E48" s="23">
        <v>1</v>
      </c>
      <c r="F48" s="23" t="s">
        <v>65</v>
      </c>
      <c r="G48" s="32">
        <v>550</v>
      </c>
      <c r="H48" s="32">
        <f t="shared" si="0"/>
        <v>550</v>
      </c>
      <c r="I48" s="32">
        <f>+(B69/100)*2</f>
        <v>496.87626099999994</v>
      </c>
      <c r="Q48" s="9"/>
      <c r="R48" s="9"/>
    </row>
    <row r="49" spans="1:23" ht="16.5" x14ac:dyDescent="0.3">
      <c r="A49" s="53" t="s">
        <v>66</v>
      </c>
      <c r="B49" s="54">
        <v>1000</v>
      </c>
      <c r="C49" s="2"/>
      <c r="D49" s="23">
        <v>1</v>
      </c>
      <c r="E49" s="23">
        <v>1</v>
      </c>
      <c r="F49" s="23" t="s">
        <v>67</v>
      </c>
      <c r="G49" s="32">
        <v>135</v>
      </c>
      <c r="H49" s="32">
        <f t="shared" si="0"/>
        <v>135</v>
      </c>
      <c r="I49" s="55"/>
      <c r="Q49" s="9"/>
      <c r="R49" s="9"/>
    </row>
    <row r="50" spans="1:23" x14ac:dyDescent="0.3">
      <c r="A50" s="56" t="s">
        <v>68</v>
      </c>
      <c r="B50" s="54">
        <f>400+400</f>
        <v>800</v>
      </c>
      <c r="C50" s="2"/>
      <c r="D50" s="23">
        <v>1</v>
      </c>
      <c r="E50" s="23">
        <v>1</v>
      </c>
      <c r="F50" s="23" t="s">
        <v>69</v>
      </c>
      <c r="G50" s="32">
        <v>135</v>
      </c>
      <c r="H50" s="32">
        <f t="shared" si="0"/>
        <v>135</v>
      </c>
      <c r="Q50" s="9"/>
      <c r="R50" s="9"/>
    </row>
    <row r="51" spans="1:23" x14ac:dyDescent="0.3">
      <c r="A51" s="56" t="s">
        <v>70</v>
      </c>
      <c r="B51" s="54">
        <f>+C97</f>
        <v>2280</v>
      </c>
      <c r="D51" s="23">
        <v>1</v>
      </c>
      <c r="E51" s="23">
        <v>1</v>
      </c>
      <c r="F51" s="23" t="s">
        <v>71</v>
      </c>
      <c r="G51" s="32">
        <v>295</v>
      </c>
      <c r="H51" s="32">
        <f t="shared" si="0"/>
        <v>295</v>
      </c>
      <c r="Q51" s="9"/>
      <c r="R51" s="9"/>
    </row>
    <row r="52" spans="1:23" x14ac:dyDescent="0.3">
      <c r="A52" s="56" t="s">
        <v>72</v>
      </c>
      <c r="B52" s="54">
        <v>400</v>
      </c>
      <c r="C52" s="24"/>
      <c r="D52" s="23">
        <v>1</v>
      </c>
      <c r="E52" s="23">
        <f>+B43*1.1</f>
        <v>550</v>
      </c>
      <c r="F52" s="23" t="s">
        <v>73</v>
      </c>
      <c r="G52" s="32">
        <v>4</v>
      </c>
      <c r="H52" s="32">
        <f t="shared" si="0"/>
        <v>2200</v>
      </c>
    </row>
    <row r="53" spans="1:23" x14ac:dyDescent="0.3">
      <c r="A53" s="56" t="s">
        <v>74</v>
      </c>
      <c r="B53" s="54">
        <v>300</v>
      </c>
      <c r="D53" s="23">
        <v>0</v>
      </c>
      <c r="E53" s="23">
        <v>0</v>
      </c>
      <c r="F53" s="23" t="s">
        <v>75</v>
      </c>
      <c r="G53" s="32">
        <v>0.5</v>
      </c>
      <c r="H53" s="32">
        <f t="shared" si="0"/>
        <v>0</v>
      </c>
    </row>
    <row r="54" spans="1:23" ht="15.75" x14ac:dyDescent="0.3">
      <c r="A54" s="52" t="s">
        <v>76</v>
      </c>
      <c r="B54" s="57">
        <f>SUM(B45:B53)</f>
        <v>18756.587</v>
      </c>
      <c r="C54" s="2"/>
      <c r="D54" s="23">
        <v>1</v>
      </c>
      <c r="E54" s="23">
        <v>1</v>
      </c>
      <c r="F54" s="2" t="s">
        <v>77</v>
      </c>
      <c r="G54" s="32">
        <f>+E76</f>
        <v>2954.9519999999993</v>
      </c>
      <c r="H54" s="32">
        <f t="shared" si="0"/>
        <v>2954.9519999999993</v>
      </c>
      <c r="Q54"/>
      <c r="R54"/>
      <c r="S54"/>
      <c r="T54"/>
      <c r="U54"/>
      <c r="V54"/>
      <c r="W54"/>
    </row>
    <row r="55" spans="1:23" ht="15.75" x14ac:dyDescent="0.3">
      <c r="A55" s="58"/>
      <c r="B55" s="59">
        <f>+B54/B43</f>
        <v>37.513173999999999</v>
      </c>
      <c r="C55" s="60" t="s">
        <v>78</v>
      </c>
      <c r="D55" s="23"/>
      <c r="E55" s="23"/>
      <c r="F55" s="2"/>
      <c r="G55" s="2"/>
      <c r="H55" s="32">
        <f t="shared" ref="H55" si="2">+G55*E55</f>
        <v>0</v>
      </c>
      <c r="Q55"/>
      <c r="R55"/>
      <c r="S55"/>
      <c r="T55"/>
      <c r="U55"/>
      <c r="V55"/>
      <c r="W55"/>
    </row>
    <row r="56" spans="1:23" ht="15.75" x14ac:dyDescent="0.3">
      <c r="D56" s="2"/>
      <c r="E56" s="2"/>
      <c r="G56" s="61" t="s">
        <v>79</v>
      </c>
      <c r="H56" s="59">
        <f>SUM(H44:H55)</f>
        <v>11334.951999999999</v>
      </c>
      <c r="Q56"/>
      <c r="R56"/>
      <c r="S56"/>
      <c r="T56"/>
      <c r="U56"/>
      <c r="V56"/>
      <c r="W56"/>
    </row>
    <row r="57" spans="1:23" ht="15.75" x14ac:dyDescent="0.3">
      <c r="A57" s="22" t="s">
        <v>80</v>
      </c>
      <c r="B57" s="2"/>
      <c r="C57" s="2"/>
      <c r="E57" s="34"/>
      <c r="Q57"/>
      <c r="R57"/>
      <c r="S57"/>
      <c r="T57"/>
      <c r="U57"/>
      <c r="V57"/>
      <c r="W57"/>
    </row>
    <row r="58" spans="1:23" ht="15.75" x14ac:dyDescent="0.3">
      <c r="A58" s="2"/>
      <c r="B58" s="22" t="s">
        <v>81</v>
      </c>
      <c r="C58" s="27" t="s">
        <v>82</v>
      </c>
      <c r="D58" s="2"/>
      <c r="E58" s="2"/>
      <c r="F58" s="2"/>
      <c r="G58" s="3" t="s">
        <v>83</v>
      </c>
      <c r="H58" s="62">
        <v>1.4</v>
      </c>
      <c r="Q58"/>
      <c r="R58"/>
      <c r="S58"/>
      <c r="T58"/>
      <c r="U58"/>
      <c r="V58"/>
      <c r="W58"/>
    </row>
    <row r="59" spans="1:23" ht="15.75" x14ac:dyDescent="0.3">
      <c r="A59" s="52" t="s">
        <v>84</v>
      </c>
      <c r="B59" s="53"/>
      <c r="C59" s="2"/>
      <c r="D59" s="2"/>
      <c r="E59" s="2"/>
      <c r="F59" s="2"/>
      <c r="G59" s="1" t="s">
        <v>85</v>
      </c>
      <c r="H59" s="63">
        <v>1.75</v>
      </c>
      <c r="Q59"/>
      <c r="R59"/>
      <c r="S59"/>
      <c r="T59"/>
      <c r="U59"/>
      <c r="V59"/>
      <c r="W59"/>
    </row>
    <row r="60" spans="1:23" ht="15.75" x14ac:dyDescent="0.3">
      <c r="A60" s="53" t="s">
        <v>59</v>
      </c>
      <c r="B60" s="54">
        <f>+E32*C39</f>
        <v>2002.8802499999999</v>
      </c>
      <c r="C60" s="64"/>
      <c r="G60" s="1" t="s">
        <v>85</v>
      </c>
      <c r="H60" s="63">
        <v>2</v>
      </c>
      <c r="Q60"/>
      <c r="R60"/>
      <c r="S60"/>
      <c r="T60"/>
      <c r="U60"/>
      <c r="V60"/>
      <c r="W60"/>
    </row>
    <row r="61" spans="1:23" ht="15.75" x14ac:dyDescent="0.3">
      <c r="A61" s="53" t="s">
        <v>61</v>
      </c>
      <c r="B61" s="54">
        <f>+H56*H58</f>
        <v>15868.932799999999</v>
      </c>
      <c r="C61" s="64"/>
      <c r="G61" s="3" t="s">
        <v>86</v>
      </c>
      <c r="H61" s="63">
        <v>2.5</v>
      </c>
      <c r="Q61"/>
      <c r="R61"/>
      <c r="S61"/>
      <c r="T61"/>
      <c r="U61"/>
      <c r="V61"/>
      <c r="W61"/>
    </row>
    <row r="62" spans="1:23" ht="15.75" x14ac:dyDescent="0.3">
      <c r="A62" s="53" t="str">
        <f t="shared" ref="A62:A68" si="3">+A47</f>
        <v>Prueba de color</v>
      </c>
      <c r="B62" s="54">
        <f>+B47*H58</f>
        <v>560</v>
      </c>
      <c r="C62" s="64"/>
      <c r="Q62"/>
      <c r="R62"/>
      <c r="S62"/>
      <c r="T62"/>
      <c r="U62"/>
      <c r="V62"/>
      <c r="W62"/>
    </row>
    <row r="63" spans="1:23" ht="15.75" x14ac:dyDescent="0.3">
      <c r="A63" s="53" t="str">
        <f t="shared" si="3"/>
        <v>Placas HS</v>
      </c>
      <c r="B63" s="54">
        <f>+B48*H58</f>
        <v>700</v>
      </c>
      <c r="C63" s="64"/>
      <c r="Q63"/>
      <c r="R63"/>
      <c r="S63"/>
      <c r="T63"/>
      <c r="U63"/>
      <c r="V63"/>
      <c r="W63"/>
    </row>
    <row r="64" spans="1:23" ht="15.75" x14ac:dyDescent="0.3">
      <c r="A64" s="53" t="str">
        <f t="shared" si="3"/>
        <v>Tabla Suaje</v>
      </c>
      <c r="B64" s="54">
        <f>+B49*H58</f>
        <v>1400</v>
      </c>
      <c r="C64" s="64"/>
      <c r="G64" s="65" t="s">
        <v>87</v>
      </c>
      <c r="H64" s="34">
        <f>+B55</f>
        <v>37.513173999999999</v>
      </c>
      <c r="I64" s="66">
        <f>+H64*B43</f>
        <v>18756.587</v>
      </c>
      <c r="Q64"/>
      <c r="R64"/>
      <c r="S64"/>
      <c r="T64"/>
      <c r="U64"/>
      <c r="V64"/>
      <c r="W64"/>
    </row>
    <row r="65" spans="1:23" ht="15.75" x14ac:dyDescent="0.3">
      <c r="A65" s="53" t="str">
        <f t="shared" si="3"/>
        <v>Refuerzo + Base</v>
      </c>
      <c r="B65" s="54">
        <f>+B50*H58</f>
        <v>1120</v>
      </c>
      <c r="C65" s="64"/>
      <c r="G65" s="65" t="s">
        <v>88</v>
      </c>
      <c r="H65" s="34">
        <f>+C69</f>
        <v>49.687626099999996</v>
      </c>
      <c r="I65" s="66">
        <f>+H65*B43</f>
        <v>24843.813049999997</v>
      </c>
      <c r="Q65"/>
      <c r="R65"/>
      <c r="S65"/>
      <c r="T65"/>
      <c r="U65"/>
      <c r="V65"/>
      <c r="W65"/>
    </row>
    <row r="66" spans="1:23" ht="15.75" x14ac:dyDescent="0.3">
      <c r="A66" s="53" t="str">
        <f t="shared" si="3"/>
        <v>Listón</v>
      </c>
      <c r="B66" s="54">
        <f>+C98</f>
        <v>3192</v>
      </c>
      <c r="C66" s="67"/>
      <c r="G66" s="68" t="s">
        <v>89</v>
      </c>
      <c r="H66" s="69">
        <f>+H65-H64</f>
        <v>12.174452099999996</v>
      </c>
      <c r="I66" s="70">
        <f>+H66*B43</f>
        <v>6087.2260499999984</v>
      </c>
      <c r="Q66"/>
      <c r="R66"/>
      <c r="S66"/>
      <c r="T66"/>
      <c r="U66"/>
      <c r="V66"/>
      <c r="W66"/>
    </row>
    <row r="67" spans="1:23" ht="16.5" x14ac:dyDescent="0.3">
      <c r="A67" s="53" t="str">
        <f t="shared" si="3"/>
        <v>Empaque</v>
      </c>
      <c r="B67" s="54">
        <f>+B52*H58</f>
        <v>560</v>
      </c>
      <c r="C67" s="67"/>
      <c r="G67" s="71"/>
      <c r="H67" s="72" t="s">
        <v>90</v>
      </c>
      <c r="I67" s="73">
        <f>+(B69/100)*2.5</f>
        <v>621.09532624999997</v>
      </c>
      <c r="Q67"/>
      <c r="R67"/>
      <c r="S67"/>
      <c r="T67"/>
      <c r="U67"/>
      <c r="V67"/>
      <c r="W67"/>
    </row>
    <row r="68" spans="1:23" x14ac:dyDescent="0.3">
      <c r="A68" s="53" t="str">
        <f t="shared" si="3"/>
        <v>Mensajeria</v>
      </c>
      <c r="B68" s="54">
        <f>+B53*H58</f>
        <v>420</v>
      </c>
      <c r="C68" s="67"/>
      <c r="G68" s="74"/>
      <c r="H68" s="75"/>
      <c r="I68" s="76"/>
      <c r="Q68" s="9"/>
      <c r="T68" s="9"/>
      <c r="U68" s="9"/>
    </row>
    <row r="69" spans="1:23" ht="16.5" x14ac:dyDescent="0.3">
      <c r="A69" s="52" t="s">
        <v>76</v>
      </c>
      <c r="B69" s="57">
        <f>SUM(B59:B66)</f>
        <v>24843.813049999997</v>
      </c>
      <c r="C69" s="69">
        <f>+B69/B43</f>
        <v>49.687626099999996</v>
      </c>
      <c r="D69" s="77" t="s">
        <v>91</v>
      </c>
    </row>
    <row r="72" spans="1:23" x14ac:dyDescent="0.3">
      <c r="A72" s="3"/>
    </row>
    <row r="73" spans="1:23" ht="15" thickBot="1" x14ac:dyDescent="0.35">
      <c r="A73" s="3" t="s">
        <v>92</v>
      </c>
    </row>
    <row r="74" spans="1:23" x14ac:dyDescent="0.3">
      <c r="A74" s="5" t="s">
        <v>93</v>
      </c>
      <c r="B74" s="6"/>
      <c r="C74" s="6"/>
      <c r="D74" s="6"/>
      <c r="E74" s="6"/>
      <c r="F74" s="7"/>
    </row>
    <row r="75" spans="1:23" x14ac:dyDescent="0.3">
      <c r="A75" s="15">
        <f>+F13</f>
        <v>44</v>
      </c>
      <c r="B75" s="16">
        <f>+H13</f>
        <v>41</v>
      </c>
      <c r="C75" s="9" t="s">
        <v>94</v>
      </c>
      <c r="D75" s="16" t="s">
        <v>95</v>
      </c>
      <c r="E75" s="9" t="s">
        <v>96</v>
      </c>
      <c r="F75" s="10" t="s">
        <v>97</v>
      </c>
    </row>
    <row r="76" spans="1:23" x14ac:dyDescent="0.3">
      <c r="A76" s="15">
        <f>0.44*0.41*C38</f>
        <v>252.55999999999997</v>
      </c>
      <c r="B76" s="79">
        <f>3.9*3</f>
        <v>11.7</v>
      </c>
      <c r="C76" s="16">
        <f>+A76*B76</f>
        <v>2954.9519999999993</v>
      </c>
      <c r="D76" s="79">
        <v>0</v>
      </c>
      <c r="E76" s="79">
        <f>+C76+D76</f>
        <v>2954.9519999999993</v>
      </c>
      <c r="F76" s="80" t="s">
        <v>98</v>
      </c>
    </row>
    <row r="77" spans="1:23" x14ac:dyDescent="0.3">
      <c r="A77" s="8"/>
      <c r="B77" s="18"/>
      <c r="C77" s="81"/>
      <c r="D77" s="16"/>
      <c r="E77" s="79">
        <v>500</v>
      </c>
      <c r="F77" s="80" t="s">
        <v>99</v>
      </c>
    </row>
    <row r="78" spans="1:23" x14ac:dyDescent="0.3">
      <c r="A78" s="15">
        <f>+A75</f>
        <v>44</v>
      </c>
      <c r="B78" s="82">
        <f>+B75</f>
        <v>41</v>
      </c>
      <c r="C78" s="79"/>
      <c r="D78" s="79"/>
      <c r="E78" s="79"/>
      <c r="F78" s="80"/>
    </row>
    <row r="79" spans="1:23" x14ac:dyDescent="0.3">
      <c r="A79" s="15">
        <f>0.44*0.41*C38</f>
        <v>252.55999999999997</v>
      </c>
      <c r="B79" s="79">
        <v>2.5</v>
      </c>
      <c r="C79" s="79">
        <f>+A79*B79</f>
        <v>631.4</v>
      </c>
      <c r="D79" s="79">
        <v>400</v>
      </c>
      <c r="E79" s="79">
        <f>+C79+D79</f>
        <v>1031.4000000000001</v>
      </c>
      <c r="F79" s="80" t="s">
        <v>100</v>
      </c>
    </row>
    <row r="80" spans="1:23" x14ac:dyDescent="0.3">
      <c r="A80" s="8"/>
      <c r="B80" s="9"/>
      <c r="C80" s="9"/>
      <c r="D80" s="16"/>
      <c r="E80" s="79">
        <v>1500</v>
      </c>
      <c r="F80" s="80" t="s">
        <v>99</v>
      </c>
    </row>
    <row r="81" spans="1:18" ht="15" thickBot="1" x14ac:dyDescent="0.35">
      <c r="A81" s="19"/>
      <c r="B81" s="20"/>
      <c r="C81" s="20"/>
      <c r="D81" s="20"/>
      <c r="E81" s="20"/>
      <c r="F81" s="21"/>
      <c r="G81" s="9"/>
    </row>
    <row r="83" spans="1:18" ht="16.5" x14ac:dyDescent="0.3">
      <c r="A83" s="3"/>
      <c r="M83" s="55"/>
      <c r="N83" s="55"/>
      <c r="O83" s="55"/>
      <c r="P83" s="55"/>
      <c r="Q83" s="55"/>
      <c r="R83" s="55"/>
    </row>
    <row r="84" spans="1:18" ht="16.5" x14ac:dyDescent="0.3">
      <c r="A84" s="3" t="s">
        <v>101</v>
      </c>
      <c r="G84"/>
      <c r="M84" s="55"/>
      <c r="N84" s="55"/>
      <c r="O84" s="55"/>
      <c r="P84" s="55"/>
      <c r="Q84" s="55"/>
      <c r="R84" s="55"/>
    </row>
    <row r="85" spans="1:18" ht="16.5" x14ac:dyDescent="0.3">
      <c r="B85" s="83" t="s">
        <v>102</v>
      </c>
      <c r="C85" s="92" t="s">
        <v>103</v>
      </c>
      <c r="D85" s="93"/>
      <c r="G85"/>
      <c r="M85" s="55"/>
      <c r="N85" s="55"/>
      <c r="O85" s="55"/>
      <c r="P85" s="55"/>
      <c r="Q85" s="55"/>
      <c r="R85" s="55"/>
    </row>
    <row r="86" spans="1:18" ht="16.5" x14ac:dyDescent="0.3">
      <c r="B86" s="43" t="s">
        <v>104</v>
      </c>
      <c r="C86" s="84" t="s">
        <v>105</v>
      </c>
      <c r="D86" s="85"/>
      <c r="F86" s="3" t="s">
        <v>106</v>
      </c>
      <c r="G86"/>
      <c r="M86" s="55"/>
      <c r="N86" s="55"/>
      <c r="O86" s="55"/>
      <c r="P86" s="55"/>
      <c r="Q86" s="55"/>
      <c r="R86" s="55"/>
    </row>
    <row r="87" spans="1:18" ht="16.5" x14ac:dyDescent="0.3">
      <c r="B87" s="43" t="s">
        <v>20</v>
      </c>
      <c r="C87" s="86" t="s">
        <v>107</v>
      </c>
      <c r="D87" s="85"/>
      <c r="F87" s="1" t="s">
        <v>108</v>
      </c>
      <c r="M87" s="55"/>
      <c r="N87" s="55"/>
      <c r="O87" s="55"/>
      <c r="P87" s="55"/>
      <c r="Q87" s="55"/>
      <c r="R87" s="55"/>
    </row>
    <row r="88" spans="1:18" ht="16.5" x14ac:dyDescent="0.3">
      <c r="B88" s="43" t="s">
        <v>109</v>
      </c>
      <c r="C88" s="86">
        <v>45</v>
      </c>
      <c r="D88" s="85" t="s">
        <v>110</v>
      </c>
      <c r="F88" s="1" t="s">
        <v>111</v>
      </c>
      <c r="M88" s="55"/>
      <c r="N88" s="55"/>
      <c r="O88" s="55"/>
      <c r="P88" s="55"/>
      <c r="Q88" s="55"/>
      <c r="R88" s="55"/>
    </row>
    <row r="89" spans="1:18" ht="16.5" x14ac:dyDescent="0.3">
      <c r="B89" s="43" t="s">
        <v>112</v>
      </c>
      <c r="C89" s="86">
        <f>45*100</f>
        <v>4500</v>
      </c>
      <c r="D89" s="85" t="s">
        <v>113</v>
      </c>
      <c r="G89"/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B90" s="43" t="s">
        <v>114</v>
      </c>
      <c r="C90" s="86">
        <f>+D90/C89</f>
        <v>12</v>
      </c>
      <c r="D90" s="87">
        <f>+(((B43*2)*C88)*1.2)</f>
        <v>54000</v>
      </c>
      <c r="G90"/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B91" s="43" t="s">
        <v>115</v>
      </c>
      <c r="C91" s="88"/>
      <c r="D91" s="85"/>
      <c r="G91"/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B92" s="43" t="s">
        <v>116</v>
      </c>
      <c r="C92" s="88">
        <v>190</v>
      </c>
      <c r="D92" s="89"/>
      <c r="G92"/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5.75" x14ac:dyDescent="0.3">
      <c r="B93" s="43" t="s">
        <v>117</v>
      </c>
      <c r="C93" s="88">
        <f>+C92*C90</f>
        <v>2280</v>
      </c>
      <c r="D93" s="85"/>
      <c r="G93"/>
    </row>
    <row r="94" spans="1:18" ht="15.75" x14ac:dyDescent="0.3">
      <c r="B94" s="43" t="s">
        <v>118</v>
      </c>
      <c r="C94" s="88">
        <v>0</v>
      </c>
      <c r="D94" s="85"/>
      <c r="G94"/>
    </row>
    <row r="95" spans="1:18" ht="15.75" x14ac:dyDescent="0.3">
      <c r="B95" s="43" t="s">
        <v>119</v>
      </c>
      <c r="C95" s="88">
        <v>0</v>
      </c>
      <c r="D95" s="85"/>
      <c r="G95"/>
    </row>
    <row r="96" spans="1:18" ht="15.75" x14ac:dyDescent="0.3">
      <c r="B96" s="1" t="s">
        <v>120</v>
      </c>
      <c r="C96" s="88">
        <v>0</v>
      </c>
      <c r="D96" s="85"/>
      <c r="G96"/>
    </row>
    <row r="97" spans="2:7" ht="15.75" x14ac:dyDescent="0.3">
      <c r="B97" s="43" t="s">
        <v>121</v>
      </c>
      <c r="C97" s="90">
        <f>+C93</f>
        <v>2280</v>
      </c>
      <c r="D97" s="91">
        <f>+C93/B43</f>
        <v>4.5599999999999996</v>
      </c>
      <c r="E97" s="1" t="s">
        <v>122</v>
      </c>
      <c r="G97"/>
    </row>
    <row r="98" spans="2:7" x14ac:dyDescent="0.3">
      <c r="B98" s="43" t="s">
        <v>123</v>
      </c>
      <c r="C98" s="90">
        <f>+C97*H58</f>
        <v>3192</v>
      </c>
      <c r="D98" s="91">
        <f>+D97*1.5</f>
        <v>6.84</v>
      </c>
      <c r="E98" s="1" t="s">
        <v>122</v>
      </c>
      <c r="G98" s="9"/>
    </row>
    <row r="99" spans="2:7" ht="16.5" x14ac:dyDescent="0.3">
      <c r="C99" s="55"/>
      <c r="D99" s="55"/>
      <c r="E99" s="55"/>
    </row>
  </sheetData>
  <mergeCells count="1">
    <mergeCell ref="C85:D85"/>
  </mergeCells>
  <pageMargins left="0.70866141732283472" right="0.70866141732283472" top="0.74803149606299213" bottom="0.74803149606299213" header="0.31496062992125984" footer="0.31496062992125984"/>
  <pageSetup scale="8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9"/>
  <sheetViews>
    <sheetView topLeftCell="A58" zoomScale="85" zoomScaleNormal="85" workbookViewId="0">
      <selection activeCell="C83" sqref="C8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2"/>
      <c r="U1" s="2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3"/>
      <c r="J3"/>
      <c r="K3"/>
      <c r="L3"/>
      <c r="M3"/>
      <c r="N3"/>
      <c r="O3"/>
      <c r="P3"/>
      <c r="Q3"/>
      <c r="R3"/>
      <c r="S3"/>
    </row>
    <row r="4" spans="1:21" ht="18.75" x14ac:dyDescent="0.3">
      <c r="A4" s="4" t="s">
        <v>0</v>
      </c>
      <c r="E4" s="3" t="s">
        <v>1</v>
      </c>
      <c r="F4" s="1" t="s">
        <v>2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3" customFormat="1" ht="15.75" x14ac:dyDescent="0.3">
      <c r="A6" s="3" t="s">
        <v>3</v>
      </c>
      <c r="C6" s="3" t="s">
        <v>124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A8" s="3" t="s">
        <v>4</v>
      </c>
      <c r="C8" s="1" t="s">
        <v>5</v>
      </c>
      <c r="F8" s="3" t="s">
        <v>6</v>
      </c>
      <c r="J8"/>
      <c r="K8"/>
      <c r="L8"/>
      <c r="M8"/>
      <c r="N8"/>
      <c r="O8"/>
      <c r="P8"/>
      <c r="Q8"/>
      <c r="R8"/>
      <c r="S8"/>
    </row>
    <row r="9" spans="1:21" ht="16.5" thickBot="1" x14ac:dyDescent="0.35">
      <c r="A9" s="3"/>
      <c r="F9" s="3"/>
      <c r="J9"/>
      <c r="K9"/>
      <c r="L9"/>
      <c r="M9"/>
      <c r="N9"/>
      <c r="O9"/>
      <c r="P9"/>
      <c r="Q9"/>
      <c r="R9"/>
      <c r="S9"/>
    </row>
    <row r="10" spans="1:21" ht="15.75" x14ac:dyDescent="0.3">
      <c r="A10" s="3" t="s">
        <v>7</v>
      </c>
      <c r="F10" s="5"/>
      <c r="G10" s="6"/>
      <c r="H10" s="7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8"/>
      <c r="G11" s="9"/>
      <c r="H11" s="10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3" t="s">
        <v>8</v>
      </c>
      <c r="C12" s="11" t="s">
        <v>9</v>
      </c>
      <c r="D12" s="12"/>
      <c r="E12" s="12"/>
      <c r="F12" s="13" t="s">
        <v>10</v>
      </c>
      <c r="G12" s="9"/>
      <c r="H12" s="10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4" t="s">
        <v>11</v>
      </c>
      <c r="D13" s="12"/>
      <c r="E13" s="12"/>
      <c r="F13" s="15">
        <f>1.5+F16+1.5</f>
        <v>64</v>
      </c>
      <c r="G13" s="16" t="s">
        <v>12</v>
      </c>
      <c r="H13" s="17">
        <f>1+H16+1</f>
        <v>50</v>
      </c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4" t="s">
        <v>13</v>
      </c>
      <c r="D14" s="12"/>
      <c r="E14" s="12"/>
      <c r="F14" s="13">
        <v>0.5</v>
      </c>
      <c r="G14" s="18" t="s">
        <v>14</v>
      </c>
      <c r="H14" s="10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2" t="s">
        <v>15</v>
      </c>
      <c r="D15" s="12"/>
      <c r="E15" s="12"/>
      <c r="F15" s="8"/>
      <c r="G15" s="9"/>
      <c r="H15" s="10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2" t="s">
        <v>16</v>
      </c>
      <c r="D16" s="12"/>
      <c r="E16" s="12"/>
      <c r="F16" s="15">
        <v>61</v>
      </c>
      <c r="G16" s="16" t="s">
        <v>12</v>
      </c>
      <c r="H16" s="17">
        <v>48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2" t="s">
        <v>17</v>
      </c>
      <c r="D17" s="12"/>
      <c r="E17" s="12"/>
      <c r="F17" s="13">
        <v>1</v>
      </c>
      <c r="G17" s="18" t="s">
        <v>14</v>
      </c>
      <c r="H17" s="10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2"/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  <c r="S18"/>
    </row>
    <row r="19" spans="1:19" ht="16.5" thickBot="1" x14ac:dyDescent="0.35">
      <c r="C19" s="12"/>
      <c r="D19" s="12"/>
      <c r="E19" s="12"/>
      <c r="F19" s="19"/>
      <c r="G19" s="20"/>
      <c r="H19" s="21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A20" s="22" t="s">
        <v>18</v>
      </c>
      <c r="C20" s="23" t="s">
        <v>19</v>
      </c>
      <c r="D20" s="3" t="s">
        <v>20</v>
      </c>
      <c r="E20" s="24" t="s">
        <v>21</v>
      </c>
      <c r="F20" s="1" t="s">
        <v>22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22" t="s">
        <v>23</v>
      </c>
      <c r="C22" s="25">
        <v>57</v>
      </c>
      <c r="D22" s="24" t="s">
        <v>24</v>
      </c>
      <c r="E22" s="26">
        <v>87</v>
      </c>
      <c r="F22" s="27">
        <f>+C22</f>
        <v>57</v>
      </c>
      <c r="G22" s="28" t="s">
        <v>24</v>
      </c>
      <c r="H22" s="28">
        <f>+E22</f>
        <v>87</v>
      </c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22" t="s">
        <v>25</v>
      </c>
      <c r="B23" s="2"/>
      <c r="C23" s="29">
        <f>+F13</f>
        <v>64</v>
      </c>
      <c r="D23" s="30" t="s">
        <v>24</v>
      </c>
      <c r="E23" s="29">
        <f>+H13</f>
        <v>50</v>
      </c>
      <c r="F23" s="31">
        <f>+E23</f>
        <v>50</v>
      </c>
      <c r="G23" s="31" t="s">
        <v>24</v>
      </c>
      <c r="H23" s="31">
        <f>+C23</f>
        <v>64</v>
      </c>
      <c r="I23" s="32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2" t="s">
        <v>26</v>
      </c>
      <c r="B24" s="33"/>
      <c r="C24" s="34">
        <f>+C22/C23</f>
        <v>0.890625</v>
      </c>
      <c r="D24" s="35"/>
      <c r="E24" s="34">
        <f>+E22/E23</f>
        <v>1.74</v>
      </c>
      <c r="F24" s="34">
        <f>+F22/F23</f>
        <v>1.1399999999999999</v>
      </c>
      <c r="G24" s="35"/>
      <c r="H24" s="34">
        <f>+H22/H23</f>
        <v>1.359375</v>
      </c>
      <c r="I24" s="32"/>
      <c r="J24"/>
      <c r="K24"/>
      <c r="L24"/>
      <c r="M24"/>
      <c r="N24"/>
      <c r="O24"/>
      <c r="P24"/>
      <c r="Q24"/>
      <c r="R24"/>
      <c r="S24"/>
    </row>
    <row r="25" spans="1:19" ht="16.5" thickBot="1" x14ac:dyDescent="0.35">
      <c r="A25" s="2" t="s">
        <v>27</v>
      </c>
      <c r="B25" s="36"/>
      <c r="C25" s="37"/>
      <c r="D25" s="38">
        <v>0</v>
      </c>
      <c r="E25" s="39"/>
      <c r="F25" s="40"/>
      <c r="G25" s="41">
        <v>1</v>
      </c>
      <c r="H25" s="42" t="s">
        <v>28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"/>
      <c r="B26" s="23"/>
      <c r="C26" s="32"/>
      <c r="G26" s="43"/>
      <c r="H26" s="32"/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27" t="s">
        <v>29</v>
      </c>
      <c r="B27" s="27" t="s">
        <v>30</v>
      </c>
      <c r="D27" s="43" t="s">
        <v>31</v>
      </c>
      <c r="E27" s="44">
        <v>4.9219999999999997</v>
      </c>
      <c r="G27" s="1" t="s">
        <v>32</v>
      </c>
      <c r="H27" s="45">
        <v>0.5</v>
      </c>
      <c r="J27"/>
      <c r="K27"/>
      <c r="L27"/>
      <c r="M27"/>
      <c r="N27"/>
      <c r="O27"/>
      <c r="P27"/>
      <c r="Q27"/>
      <c r="R27"/>
      <c r="S27"/>
    </row>
    <row r="28" spans="1:19" ht="15.75" x14ac:dyDescent="0.3">
      <c r="A28" s="2"/>
      <c r="B28" s="2"/>
      <c r="C28" s="2"/>
      <c r="D28" s="46" t="s">
        <v>33</v>
      </c>
      <c r="E28" s="44">
        <f>+H27*E27</f>
        <v>2.4609999999999999</v>
      </c>
      <c r="H28" s="45"/>
      <c r="I28" s="32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D29" s="46" t="s">
        <v>34</v>
      </c>
      <c r="E29" s="47">
        <f>+E27-E28</f>
        <v>2.4609999999999999</v>
      </c>
      <c r="I29" s="32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E30" s="23" t="s">
        <v>35</v>
      </c>
      <c r="F30" s="23" t="s">
        <v>36</v>
      </c>
      <c r="G30" s="23" t="s">
        <v>36</v>
      </c>
      <c r="H30" s="23" t="s">
        <v>36</v>
      </c>
      <c r="I30" s="32"/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3" t="s">
        <v>37</v>
      </c>
      <c r="E31" s="48">
        <f>+E29</f>
        <v>2.4609999999999999</v>
      </c>
      <c r="F31" s="48">
        <v>0</v>
      </c>
      <c r="G31" s="48">
        <v>0</v>
      </c>
      <c r="H31" s="48">
        <v>0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38</v>
      </c>
      <c r="E32" s="48">
        <f>+E31*1.15</f>
        <v>2.8301499999999997</v>
      </c>
      <c r="F32" s="48">
        <v>0</v>
      </c>
      <c r="G32" s="48">
        <v>0</v>
      </c>
      <c r="H32" s="48">
        <v>0</v>
      </c>
      <c r="J32"/>
      <c r="K32"/>
      <c r="L32"/>
      <c r="M32"/>
      <c r="N32"/>
      <c r="O32"/>
      <c r="P32"/>
      <c r="Q32"/>
      <c r="R32"/>
      <c r="S32"/>
    </row>
    <row r="33" spans="1:19" ht="16.5" thickBot="1" x14ac:dyDescent="0.35">
      <c r="A33" s="2"/>
      <c r="G33" s="43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A34" s="2"/>
      <c r="B34" s="23"/>
      <c r="C34" s="32"/>
      <c r="E34" s="5" t="s">
        <v>39</v>
      </c>
      <c r="F34" s="6" t="s">
        <v>40</v>
      </c>
      <c r="G34" s="6"/>
      <c r="H34" s="7"/>
      <c r="J34"/>
      <c r="K34"/>
      <c r="L34"/>
      <c r="M34"/>
      <c r="N34"/>
      <c r="O34"/>
      <c r="P34"/>
      <c r="Q34"/>
      <c r="R34"/>
      <c r="S34"/>
    </row>
    <row r="35" spans="1:19" ht="16.5" thickBot="1" x14ac:dyDescent="0.35">
      <c r="A35" s="22" t="s">
        <v>41</v>
      </c>
      <c r="C35" s="49">
        <v>1</v>
      </c>
      <c r="D35" s="50" t="s">
        <v>42</v>
      </c>
      <c r="E35" s="19"/>
      <c r="F35" s="20" t="s">
        <v>43</v>
      </c>
      <c r="G35" s="20"/>
      <c r="H35" s="21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22"/>
      <c r="C36" s="23"/>
      <c r="D36" s="1" t="s">
        <v>44</v>
      </c>
      <c r="E36" s="2"/>
      <c r="F36" s="2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22" t="s">
        <v>45</v>
      </c>
      <c r="B37" s="3"/>
      <c r="C37" s="51">
        <f>+B43/F14</f>
        <v>1000</v>
      </c>
      <c r="D37" s="26">
        <v>400</v>
      </c>
      <c r="F37" s="43" t="s">
        <v>46</v>
      </c>
      <c r="G37" s="25">
        <f>+C37/1000</f>
        <v>1</v>
      </c>
      <c r="H37" s="2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22" t="s">
        <v>47</v>
      </c>
      <c r="C38" s="36">
        <f>+C37+D37</f>
        <v>1400</v>
      </c>
      <c r="F38" s="46" t="s">
        <v>48</v>
      </c>
      <c r="G38" s="49">
        <f>+C38*F14</f>
        <v>700</v>
      </c>
      <c r="H38" s="2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22" t="s">
        <v>49</v>
      </c>
      <c r="C39" s="36">
        <f>+C38/C35</f>
        <v>1400</v>
      </c>
      <c r="H39" s="2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22"/>
      <c r="C40" s="23"/>
      <c r="E40" s="46"/>
      <c r="F40" s="46"/>
      <c r="G40" s="32"/>
      <c r="I40" s="2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22" t="s">
        <v>50</v>
      </c>
      <c r="C41" s="27">
        <f>+C39*C35</f>
        <v>1400</v>
      </c>
      <c r="F41" s="46"/>
      <c r="G41" s="32"/>
      <c r="H41" s="2"/>
      <c r="J41"/>
      <c r="K41"/>
      <c r="L41"/>
      <c r="M41"/>
      <c r="N41"/>
      <c r="O41"/>
      <c r="P41"/>
      <c r="Q41"/>
      <c r="R41"/>
      <c r="S41"/>
    </row>
    <row r="42" spans="1:19" x14ac:dyDescent="0.3">
      <c r="A42" s="2"/>
      <c r="B42" s="2"/>
      <c r="C42" s="2"/>
      <c r="D42" s="2"/>
      <c r="E42" s="2"/>
      <c r="H42" s="2"/>
    </row>
    <row r="43" spans="1:19" x14ac:dyDescent="0.3">
      <c r="A43" s="22" t="s">
        <v>51</v>
      </c>
      <c r="B43" s="23">
        <v>500</v>
      </c>
      <c r="C43" s="2"/>
      <c r="D43" s="27" t="s">
        <v>52</v>
      </c>
      <c r="E43" s="27" t="s">
        <v>53</v>
      </c>
      <c r="F43" s="27" t="s">
        <v>54</v>
      </c>
      <c r="G43" s="27" t="s">
        <v>55</v>
      </c>
      <c r="H43" s="27" t="s">
        <v>56</v>
      </c>
      <c r="Q43" s="9"/>
      <c r="R43" s="9"/>
    </row>
    <row r="44" spans="1:19" x14ac:dyDescent="0.3">
      <c r="A44" s="52" t="s">
        <v>57</v>
      </c>
      <c r="B44" s="53"/>
      <c r="C44" s="2"/>
      <c r="D44" s="23">
        <f>+D45+D46</f>
        <v>2</v>
      </c>
      <c r="E44" s="23">
        <v>1</v>
      </c>
      <c r="F44" s="23" t="s">
        <v>58</v>
      </c>
      <c r="G44" s="32">
        <v>295</v>
      </c>
      <c r="H44" s="32">
        <f>+(D44*E44)*G44</f>
        <v>590</v>
      </c>
      <c r="Q44" s="9"/>
      <c r="R44" s="9"/>
    </row>
    <row r="45" spans="1:19" x14ac:dyDescent="0.3">
      <c r="A45" s="53" t="s">
        <v>59</v>
      </c>
      <c r="B45" s="54">
        <f>+E31*C39</f>
        <v>3445.3999999999996</v>
      </c>
      <c r="C45" s="2"/>
      <c r="D45" s="23">
        <v>1</v>
      </c>
      <c r="E45" s="23">
        <v>1</v>
      </c>
      <c r="F45" s="23" t="s">
        <v>60</v>
      </c>
      <c r="G45" s="32">
        <v>400</v>
      </c>
      <c r="H45" s="32">
        <f t="shared" ref="H45:H54" si="0">+(D45*E45)*G45</f>
        <v>400</v>
      </c>
      <c r="Q45" s="9"/>
      <c r="R45" s="9"/>
    </row>
    <row r="46" spans="1:19" x14ac:dyDescent="0.3">
      <c r="A46" s="53" t="s">
        <v>61</v>
      </c>
      <c r="B46" s="54">
        <f>+H56</f>
        <v>14246.599999999999</v>
      </c>
      <c r="C46" s="2"/>
      <c r="D46" s="23">
        <v>1</v>
      </c>
      <c r="E46" s="23">
        <v>1</v>
      </c>
      <c r="F46" s="23" t="s">
        <v>125</v>
      </c>
      <c r="G46" s="32">
        <v>400</v>
      </c>
      <c r="H46" s="32">
        <f t="shared" si="0"/>
        <v>400</v>
      </c>
      <c r="Q46" s="9"/>
      <c r="R46" s="9"/>
    </row>
    <row r="47" spans="1:19" ht="16.5" x14ac:dyDescent="0.3">
      <c r="A47" s="53" t="s">
        <v>62</v>
      </c>
      <c r="B47" s="54">
        <v>400</v>
      </c>
      <c r="C47" s="2"/>
      <c r="D47" s="23">
        <v>1</v>
      </c>
      <c r="E47" s="23">
        <f>+B43*1.05</f>
        <v>525</v>
      </c>
      <c r="F47" s="23" t="s">
        <v>63</v>
      </c>
      <c r="G47" s="32">
        <v>8</v>
      </c>
      <c r="H47" s="32">
        <f t="shared" si="0"/>
        <v>4200</v>
      </c>
      <c r="I47" s="55"/>
      <c r="Q47" s="9"/>
      <c r="R47" s="9"/>
    </row>
    <row r="48" spans="1:19" x14ac:dyDescent="0.3">
      <c r="A48" s="53" t="s">
        <v>64</v>
      </c>
      <c r="B48" s="54">
        <v>600</v>
      </c>
      <c r="C48" s="2"/>
      <c r="D48" s="23">
        <v>1</v>
      </c>
      <c r="E48" s="23">
        <v>1</v>
      </c>
      <c r="F48" s="23" t="s">
        <v>65</v>
      </c>
      <c r="G48" s="32">
        <v>650</v>
      </c>
      <c r="H48" s="32">
        <f t="shared" si="0"/>
        <v>650</v>
      </c>
      <c r="I48" s="32">
        <f>+(B69/100)*2</f>
        <v>647.54899999999998</v>
      </c>
      <c r="Q48" s="9"/>
      <c r="R48" s="9"/>
    </row>
    <row r="49" spans="1:23" ht="16.5" x14ac:dyDescent="0.3">
      <c r="A49" s="53" t="s">
        <v>66</v>
      </c>
      <c r="B49" s="54">
        <v>1200</v>
      </c>
      <c r="C49" s="2"/>
      <c r="D49" s="23">
        <v>1</v>
      </c>
      <c r="E49" s="23">
        <v>1</v>
      </c>
      <c r="F49" s="23" t="s">
        <v>67</v>
      </c>
      <c r="G49" s="32">
        <v>135</v>
      </c>
      <c r="H49" s="32">
        <f t="shared" si="0"/>
        <v>135</v>
      </c>
      <c r="I49" s="55"/>
      <c r="Q49" s="9"/>
      <c r="R49" s="9"/>
    </row>
    <row r="50" spans="1:23" x14ac:dyDescent="0.3">
      <c r="A50" s="56" t="s">
        <v>68</v>
      </c>
      <c r="B50" s="54">
        <f>500+500</f>
        <v>1000</v>
      </c>
      <c r="C50" s="2"/>
      <c r="D50" s="23">
        <v>1</v>
      </c>
      <c r="E50" s="23">
        <v>1</v>
      </c>
      <c r="F50" s="23" t="s">
        <v>69</v>
      </c>
      <c r="G50" s="32">
        <v>135</v>
      </c>
      <c r="H50" s="32">
        <f t="shared" si="0"/>
        <v>135</v>
      </c>
      <c r="Q50" s="9"/>
      <c r="R50" s="9"/>
    </row>
    <row r="51" spans="1:23" x14ac:dyDescent="0.3">
      <c r="A51" s="56" t="s">
        <v>70</v>
      </c>
      <c r="B51" s="54">
        <f>+C97</f>
        <v>2850</v>
      </c>
      <c r="D51" s="23">
        <v>1</v>
      </c>
      <c r="E51" s="23">
        <v>1</v>
      </c>
      <c r="F51" s="23" t="s">
        <v>71</v>
      </c>
      <c r="G51" s="32">
        <v>295</v>
      </c>
      <c r="H51" s="32">
        <f t="shared" si="0"/>
        <v>295</v>
      </c>
      <c r="Q51" s="9"/>
      <c r="R51" s="9"/>
    </row>
    <row r="52" spans="1:23" x14ac:dyDescent="0.3">
      <c r="A52" s="56" t="s">
        <v>72</v>
      </c>
      <c r="B52" s="54">
        <v>400</v>
      </c>
      <c r="C52" s="24"/>
      <c r="D52" s="23">
        <v>1</v>
      </c>
      <c r="E52" s="23">
        <f>+B43*1.1</f>
        <v>550</v>
      </c>
      <c r="F52" s="23" t="s">
        <v>73</v>
      </c>
      <c r="G52" s="32">
        <v>4</v>
      </c>
      <c r="H52" s="32">
        <f t="shared" si="0"/>
        <v>2200</v>
      </c>
    </row>
    <row r="53" spans="1:23" x14ac:dyDescent="0.3">
      <c r="A53" s="56" t="s">
        <v>74</v>
      </c>
      <c r="B53" s="54">
        <v>400</v>
      </c>
      <c r="D53" s="23">
        <v>0</v>
      </c>
      <c r="E53" s="23">
        <v>0</v>
      </c>
      <c r="F53" s="23" t="s">
        <v>75</v>
      </c>
      <c r="G53" s="32">
        <v>0.5</v>
      </c>
      <c r="H53" s="32">
        <f t="shared" si="0"/>
        <v>0</v>
      </c>
    </row>
    <row r="54" spans="1:23" ht="15.75" x14ac:dyDescent="0.3">
      <c r="A54" s="52" t="s">
        <v>76</v>
      </c>
      <c r="B54" s="57">
        <f>SUM(B45:B53)</f>
        <v>24542</v>
      </c>
      <c r="C54" s="2"/>
      <c r="D54" s="23">
        <v>1</v>
      </c>
      <c r="E54" s="23">
        <v>1</v>
      </c>
      <c r="F54" s="2" t="s">
        <v>77</v>
      </c>
      <c r="G54" s="32">
        <f>+E76</f>
        <v>5241.5999999999995</v>
      </c>
      <c r="H54" s="32">
        <f t="shared" si="0"/>
        <v>5241.5999999999995</v>
      </c>
      <c r="Q54"/>
      <c r="R54"/>
      <c r="S54"/>
      <c r="T54"/>
      <c r="U54"/>
      <c r="V54"/>
      <c r="W54"/>
    </row>
    <row r="55" spans="1:23" ht="15.75" x14ac:dyDescent="0.3">
      <c r="A55" s="58"/>
      <c r="B55" s="59">
        <f>+B54/B43</f>
        <v>49.084000000000003</v>
      </c>
      <c r="C55" s="60" t="s">
        <v>78</v>
      </c>
      <c r="D55" s="23"/>
      <c r="E55" s="23"/>
      <c r="F55" s="2"/>
      <c r="G55" s="2"/>
      <c r="H55" s="32">
        <f t="shared" ref="H55" si="1">+G55*E55</f>
        <v>0</v>
      </c>
      <c r="Q55"/>
      <c r="R55"/>
      <c r="S55"/>
      <c r="T55"/>
      <c r="U55"/>
      <c r="V55"/>
      <c r="W55"/>
    </row>
    <row r="56" spans="1:23" ht="15.75" x14ac:dyDescent="0.3">
      <c r="D56" s="2"/>
      <c r="E56" s="2"/>
      <c r="G56" s="61" t="s">
        <v>79</v>
      </c>
      <c r="H56" s="59">
        <f>SUM(H44:H55)</f>
        <v>14246.599999999999</v>
      </c>
      <c r="Q56"/>
      <c r="R56"/>
      <c r="S56"/>
      <c r="T56"/>
      <c r="U56"/>
      <c r="V56"/>
      <c r="W56"/>
    </row>
    <row r="57" spans="1:23" ht="15.75" x14ac:dyDescent="0.3">
      <c r="A57" s="22" t="s">
        <v>80</v>
      </c>
      <c r="B57" s="2"/>
      <c r="C57" s="2"/>
      <c r="E57" s="34"/>
      <c r="Q57"/>
      <c r="R57"/>
      <c r="S57"/>
      <c r="T57"/>
      <c r="U57"/>
      <c r="V57"/>
      <c r="W57"/>
    </row>
    <row r="58" spans="1:23" ht="15.75" x14ac:dyDescent="0.3">
      <c r="A58" s="2"/>
      <c r="B58" s="22" t="s">
        <v>81</v>
      </c>
      <c r="C58" s="27" t="s">
        <v>82</v>
      </c>
      <c r="D58" s="2"/>
      <c r="E58" s="2"/>
      <c r="F58" s="2"/>
      <c r="G58" s="3" t="s">
        <v>83</v>
      </c>
      <c r="H58" s="62">
        <v>1.4</v>
      </c>
      <c r="Q58"/>
      <c r="R58"/>
      <c r="S58"/>
      <c r="T58"/>
      <c r="U58"/>
      <c r="V58"/>
      <c r="W58"/>
    </row>
    <row r="59" spans="1:23" ht="15.75" x14ac:dyDescent="0.3">
      <c r="A59" s="52" t="s">
        <v>84</v>
      </c>
      <c r="B59" s="53"/>
      <c r="C59" s="2"/>
      <c r="D59" s="2"/>
      <c r="E59" s="2"/>
      <c r="F59" s="2"/>
      <c r="G59" s="1" t="s">
        <v>85</v>
      </c>
      <c r="H59" s="63">
        <v>1.75</v>
      </c>
      <c r="Q59"/>
      <c r="R59"/>
      <c r="S59"/>
      <c r="T59"/>
      <c r="U59"/>
      <c r="V59"/>
      <c r="W59"/>
    </row>
    <row r="60" spans="1:23" ht="15.75" x14ac:dyDescent="0.3">
      <c r="A60" s="53" t="s">
        <v>59</v>
      </c>
      <c r="B60" s="54">
        <f>+E32*C39</f>
        <v>3962.2099999999996</v>
      </c>
      <c r="C60" s="64"/>
      <c r="G60" s="1" t="s">
        <v>85</v>
      </c>
      <c r="H60" s="63">
        <v>2</v>
      </c>
      <c r="Q60"/>
      <c r="R60"/>
      <c r="S60"/>
      <c r="T60"/>
      <c r="U60"/>
      <c r="V60"/>
      <c r="W60"/>
    </row>
    <row r="61" spans="1:23" ht="15.75" x14ac:dyDescent="0.3">
      <c r="A61" s="53" t="s">
        <v>61</v>
      </c>
      <c r="B61" s="54">
        <f>+H56*H58</f>
        <v>19945.239999999998</v>
      </c>
      <c r="C61" s="64"/>
      <c r="G61" s="3" t="s">
        <v>86</v>
      </c>
      <c r="H61" s="63">
        <v>2.5</v>
      </c>
      <c r="Q61"/>
      <c r="R61"/>
      <c r="S61"/>
      <c r="T61"/>
      <c r="U61"/>
      <c r="V61"/>
      <c r="W61"/>
    </row>
    <row r="62" spans="1:23" ht="15.75" x14ac:dyDescent="0.3">
      <c r="A62" s="53" t="str">
        <f t="shared" ref="A62:A68" si="2">+A47</f>
        <v>Prueba de color</v>
      </c>
      <c r="B62" s="54">
        <f>+B47*H58</f>
        <v>560</v>
      </c>
      <c r="C62" s="64"/>
      <c r="Q62"/>
      <c r="R62"/>
      <c r="S62"/>
      <c r="T62"/>
      <c r="U62"/>
      <c r="V62"/>
      <c r="W62"/>
    </row>
    <row r="63" spans="1:23" ht="15.75" x14ac:dyDescent="0.3">
      <c r="A63" s="53" t="str">
        <f t="shared" si="2"/>
        <v>Placas HS</v>
      </c>
      <c r="B63" s="54">
        <f>+B48*H58</f>
        <v>840</v>
      </c>
      <c r="C63" s="64"/>
      <c r="Q63"/>
      <c r="R63"/>
      <c r="S63"/>
      <c r="T63"/>
      <c r="U63"/>
      <c r="V63"/>
      <c r="W63"/>
    </row>
    <row r="64" spans="1:23" ht="15.75" x14ac:dyDescent="0.3">
      <c r="A64" s="53" t="str">
        <f t="shared" si="2"/>
        <v>Tabla Suaje</v>
      </c>
      <c r="B64" s="54">
        <f>+B49*H58</f>
        <v>1680</v>
      </c>
      <c r="C64" s="64"/>
      <c r="G64" s="65" t="s">
        <v>87</v>
      </c>
      <c r="H64" s="34">
        <f>+B55</f>
        <v>49.084000000000003</v>
      </c>
      <c r="I64" s="66">
        <f>+H64*B43</f>
        <v>24542</v>
      </c>
      <c r="Q64"/>
      <c r="R64"/>
      <c r="S64"/>
      <c r="T64"/>
      <c r="U64"/>
      <c r="V64"/>
      <c r="W64"/>
    </row>
    <row r="65" spans="1:23" ht="15.75" x14ac:dyDescent="0.3">
      <c r="A65" s="53" t="str">
        <f t="shared" si="2"/>
        <v>Refuerzo + Base</v>
      </c>
      <c r="B65" s="54">
        <f>+B50*H58</f>
        <v>1400</v>
      </c>
      <c r="C65" s="64"/>
      <c r="G65" s="65" t="s">
        <v>88</v>
      </c>
      <c r="H65" s="34">
        <f>+C69</f>
        <v>64.754899999999992</v>
      </c>
      <c r="I65" s="66">
        <f>+H65*B43</f>
        <v>32377.449999999997</v>
      </c>
      <c r="Q65"/>
      <c r="R65"/>
      <c r="S65"/>
      <c r="T65"/>
      <c r="U65"/>
      <c r="V65"/>
      <c r="W65"/>
    </row>
    <row r="66" spans="1:23" ht="15.75" x14ac:dyDescent="0.3">
      <c r="A66" s="53" t="str">
        <f t="shared" si="2"/>
        <v>Listón</v>
      </c>
      <c r="B66" s="54">
        <f>+C98</f>
        <v>3989.9999999999995</v>
      </c>
      <c r="C66" s="67"/>
      <c r="G66" s="68" t="s">
        <v>89</v>
      </c>
      <c r="H66" s="69">
        <f>+H65-H64</f>
        <v>15.670899999999989</v>
      </c>
      <c r="I66" s="70">
        <f>+H66*B43</f>
        <v>7835.4499999999944</v>
      </c>
      <c r="Q66"/>
      <c r="R66"/>
      <c r="S66"/>
      <c r="T66"/>
      <c r="U66"/>
      <c r="V66"/>
      <c r="W66"/>
    </row>
    <row r="67" spans="1:23" ht="16.5" x14ac:dyDescent="0.3">
      <c r="A67" s="53" t="str">
        <f t="shared" si="2"/>
        <v>Empaque</v>
      </c>
      <c r="B67" s="54">
        <f>+B52*H58</f>
        <v>560</v>
      </c>
      <c r="C67" s="67"/>
      <c r="G67" s="71"/>
      <c r="H67" s="72" t="s">
        <v>90</v>
      </c>
      <c r="I67" s="73">
        <f>+(B69/100)*2.5</f>
        <v>809.43624999999997</v>
      </c>
      <c r="Q67"/>
      <c r="R67"/>
      <c r="S67"/>
      <c r="T67"/>
      <c r="U67"/>
      <c r="V67"/>
      <c r="W67"/>
    </row>
    <row r="68" spans="1:23" x14ac:dyDescent="0.3">
      <c r="A68" s="53" t="str">
        <f t="shared" si="2"/>
        <v>Mensajeria</v>
      </c>
      <c r="B68" s="54">
        <f>+B53*H58</f>
        <v>560</v>
      </c>
      <c r="C68" s="67"/>
      <c r="G68" s="74"/>
      <c r="H68" s="75"/>
      <c r="I68" s="76"/>
      <c r="Q68" s="9"/>
      <c r="T68" s="9"/>
      <c r="U68" s="9"/>
    </row>
    <row r="69" spans="1:23" ht="16.5" x14ac:dyDescent="0.3">
      <c r="A69" s="52" t="s">
        <v>76</v>
      </c>
      <c r="B69" s="57">
        <f>SUM(B59:B66)</f>
        <v>32377.449999999997</v>
      </c>
      <c r="C69" s="69">
        <f>+B69/B43</f>
        <v>64.754899999999992</v>
      </c>
      <c r="D69" s="77" t="s">
        <v>91</v>
      </c>
    </row>
    <row r="72" spans="1:23" x14ac:dyDescent="0.3">
      <c r="A72" s="3"/>
    </row>
    <row r="73" spans="1:23" ht="15" thickBot="1" x14ac:dyDescent="0.35">
      <c r="A73" s="3" t="s">
        <v>92</v>
      </c>
    </row>
    <row r="74" spans="1:23" x14ac:dyDescent="0.3">
      <c r="A74" s="5" t="s">
        <v>93</v>
      </c>
      <c r="B74" s="6"/>
      <c r="C74" s="6"/>
      <c r="D74" s="6"/>
      <c r="E74" s="6"/>
      <c r="F74" s="7"/>
    </row>
    <row r="75" spans="1:23" x14ac:dyDescent="0.3">
      <c r="A75" s="15">
        <f>+F13</f>
        <v>64</v>
      </c>
      <c r="B75" s="16">
        <f>+H13</f>
        <v>50</v>
      </c>
      <c r="C75" s="9" t="s">
        <v>94</v>
      </c>
      <c r="D75" s="16" t="s">
        <v>95</v>
      </c>
      <c r="E75" s="9" t="s">
        <v>96</v>
      </c>
      <c r="F75" s="10" t="s">
        <v>97</v>
      </c>
    </row>
    <row r="76" spans="1:23" x14ac:dyDescent="0.3">
      <c r="A76" s="15">
        <f>0.64*0.5*C38</f>
        <v>448</v>
      </c>
      <c r="B76" s="78">
        <f>3.9*3</f>
        <v>11.7</v>
      </c>
      <c r="C76" s="16">
        <f>+A76*B76</f>
        <v>5241.5999999999995</v>
      </c>
      <c r="D76" s="79">
        <v>0</v>
      </c>
      <c r="E76" s="79">
        <f>+C76+D76</f>
        <v>5241.5999999999995</v>
      </c>
      <c r="F76" s="80" t="s">
        <v>98</v>
      </c>
    </row>
    <row r="77" spans="1:23" x14ac:dyDescent="0.3">
      <c r="A77" s="8"/>
      <c r="B77" s="18"/>
      <c r="C77" s="81"/>
      <c r="D77" s="16"/>
      <c r="E77" s="79">
        <v>500</v>
      </c>
      <c r="F77" s="80" t="s">
        <v>99</v>
      </c>
    </row>
    <row r="78" spans="1:23" x14ac:dyDescent="0.3">
      <c r="A78" s="15">
        <f>+A75</f>
        <v>64</v>
      </c>
      <c r="B78" s="82">
        <f>+B75</f>
        <v>50</v>
      </c>
      <c r="C78" s="79"/>
      <c r="D78" s="79"/>
      <c r="E78" s="79"/>
      <c r="F78" s="80"/>
    </row>
    <row r="79" spans="1:23" x14ac:dyDescent="0.3">
      <c r="A79" s="15">
        <f>0.64*0.5*C38</f>
        <v>448</v>
      </c>
      <c r="B79" s="79">
        <v>2.5</v>
      </c>
      <c r="C79" s="79">
        <f>+A79*B79</f>
        <v>1120</v>
      </c>
      <c r="D79" s="79">
        <v>400</v>
      </c>
      <c r="E79" s="79">
        <f>+C79+D79</f>
        <v>1520</v>
      </c>
      <c r="F79" s="80" t="s">
        <v>100</v>
      </c>
    </row>
    <row r="80" spans="1:23" x14ac:dyDescent="0.3">
      <c r="A80" s="8"/>
      <c r="B80" s="9"/>
      <c r="C80" s="9"/>
      <c r="D80" s="16"/>
      <c r="E80" s="79">
        <v>1500</v>
      </c>
      <c r="F80" s="80" t="s">
        <v>99</v>
      </c>
    </row>
    <row r="81" spans="1:18" ht="15" thickBot="1" x14ac:dyDescent="0.35">
      <c r="A81" s="19"/>
      <c r="B81" s="20"/>
      <c r="C81" s="20"/>
      <c r="D81" s="20"/>
      <c r="E81" s="20"/>
      <c r="F81" s="21"/>
      <c r="G81" s="9"/>
    </row>
    <row r="83" spans="1:18" ht="16.5" x14ac:dyDescent="0.3">
      <c r="A83" s="3"/>
      <c r="M83" s="55"/>
      <c r="N83" s="55"/>
      <c r="O83" s="55"/>
      <c r="P83" s="55"/>
      <c r="Q83" s="55"/>
      <c r="R83" s="55"/>
    </row>
    <row r="84" spans="1:18" ht="16.5" x14ac:dyDescent="0.3">
      <c r="A84" s="3" t="s">
        <v>101</v>
      </c>
      <c r="G84"/>
      <c r="M84" s="55"/>
      <c r="N84" s="55"/>
      <c r="O84" s="55"/>
      <c r="P84" s="55"/>
      <c r="Q84" s="55"/>
      <c r="R84" s="55"/>
    </row>
    <row r="85" spans="1:18" ht="16.5" x14ac:dyDescent="0.3">
      <c r="B85" s="83" t="s">
        <v>102</v>
      </c>
      <c r="C85" s="92" t="s">
        <v>103</v>
      </c>
      <c r="D85" s="93"/>
      <c r="G85"/>
      <c r="M85" s="55"/>
      <c r="N85" s="55"/>
      <c r="O85" s="55"/>
      <c r="P85" s="55"/>
      <c r="Q85" s="55"/>
      <c r="R85" s="55"/>
    </row>
    <row r="86" spans="1:18" ht="16.5" x14ac:dyDescent="0.3">
      <c r="B86" s="43" t="s">
        <v>104</v>
      </c>
      <c r="C86" s="84" t="s">
        <v>105</v>
      </c>
      <c r="D86" s="85"/>
      <c r="F86" s="3" t="s">
        <v>106</v>
      </c>
      <c r="G86"/>
      <c r="M86" s="55"/>
      <c r="N86" s="55"/>
      <c r="O86" s="55"/>
      <c r="P86" s="55"/>
      <c r="Q86" s="55"/>
      <c r="R86" s="55"/>
    </row>
    <row r="87" spans="1:18" ht="16.5" x14ac:dyDescent="0.3">
      <c r="B87" s="43" t="s">
        <v>20</v>
      </c>
      <c r="C87" s="86" t="s">
        <v>107</v>
      </c>
      <c r="D87" s="85"/>
      <c r="F87" s="1" t="s">
        <v>108</v>
      </c>
      <c r="M87" s="55"/>
      <c r="N87" s="55"/>
      <c r="O87" s="55"/>
      <c r="P87" s="55"/>
      <c r="Q87" s="55"/>
      <c r="R87" s="55"/>
    </row>
    <row r="88" spans="1:18" ht="16.5" x14ac:dyDescent="0.3">
      <c r="B88" s="43" t="s">
        <v>109</v>
      </c>
      <c r="C88" s="86">
        <v>55</v>
      </c>
      <c r="D88" s="85" t="s">
        <v>110</v>
      </c>
      <c r="F88" s="1" t="s">
        <v>111</v>
      </c>
      <c r="M88" s="55"/>
      <c r="N88" s="55"/>
      <c r="O88" s="55"/>
      <c r="P88" s="55"/>
      <c r="Q88" s="55"/>
      <c r="R88" s="55"/>
    </row>
    <row r="89" spans="1:18" ht="16.5" x14ac:dyDescent="0.3">
      <c r="B89" s="43" t="s">
        <v>112</v>
      </c>
      <c r="C89" s="86">
        <f>45*100</f>
        <v>4500</v>
      </c>
      <c r="D89" s="85" t="s">
        <v>113</v>
      </c>
      <c r="G89"/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B90" s="43" t="s">
        <v>114</v>
      </c>
      <c r="C90" s="86">
        <f>+D90/C89</f>
        <v>14.666666666666666</v>
      </c>
      <c r="D90" s="87">
        <f>+(((B43*2)*C88)*1.2)</f>
        <v>66000</v>
      </c>
      <c r="G90"/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B91" s="43" t="s">
        <v>115</v>
      </c>
      <c r="C91" s="88"/>
      <c r="D91" s="85"/>
      <c r="G91"/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B92" s="43" t="s">
        <v>116</v>
      </c>
      <c r="C92" s="88">
        <v>190</v>
      </c>
      <c r="D92" s="89"/>
      <c r="G92"/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5.75" x14ac:dyDescent="0.3">
      <c r="B93" s="43" t="s">
        <v>117</v>
      </c>
      <c r="C93" s="88">
        <f>+C92*15</f>
        <v>2850</v>
      </c>
      <c r="D93" s="85"/>
      <c r="G93"/>
    </row>
    <row r="94" spans="1:18" ht="15.75" x14ac:dyDescent="0.3">
      <c r="B94" s="43" t="s">
        <v>118</v>
      </c>
      <c r="C94" s="88">
        <v>0</v>
      </c>
      <c r="D94" s="85"/>
      <c r="G94"/>
    </row>
    <row r="95" spans="1:18" ht="15.75" x14ac:dyDescent="0.3">
      <c r="B95" s="43" t="s">
        <v>119</v>
      </c>
      <c r="C95" s="88">
        <v>0</v>
      </c>
      <c r="D95" s="85"/>
      <c r="G95"/>
    </row>
    <row r="96" spans="1:18" ht="15.75" x14ac:dyDescent="0.3">
      <c r="B96" s="1" t="s">
        <v>120</v>
      </c>
      <c r="C96" s="88">
        <v>0</v>
      </c>
      <c r="D96" s="85"/>
      <c r="G96"/>
    </row>
    <row r="97" spans="2:7" ht="15.75" x14ac:dyDescent="0.3">
      <c r="B97" s="43" t="s">
        <v>121</v>
      </c>
      <c r="C97" s="90">
        <f>+C93</f>
        <v>2850</v>
      </c>
      <c r="D97" s="91">
        <f>+C93/B43</f>
        <v>5.7</v>
      </c>
      <c r="E97" s="1" t="s">
        <v>122</v>
      </c>
      <c r="G97"/>
    </row>
    <row r="98" spans="2:7" x14ac:dyDescent="0.3">
      <c r="B98" s="43" t="s">
        <v>123</v>
      </c>
      <c r="C98" s="90">
        <f>+C97*H58</f>
        <v>3989.9999999999995</v>
      </c>
      <c r="D98" s="91">
        <f>+D97*1.5</f>
        <v>8.5500000000000007</v>
      </c>
      <c r="E98" s="1" t="s">
        <v>122</v>
      </c>
      <c r="G98" s="9"/>
    </row>
    <row r="99" spans="2:7" ht="16.5" x14ac:dyDescent="0.3">
      <c r="C99" s="55"/>
      <c r="D99" s="55"/>
      <c r="E99" s="55"/>
    </row>
  </sheetData>
  <mergeCells count="1">
    <mergeCell ref="C85:D85"/>
  </mergeCells>
  <pageMargins left="0.70866141732283472" right="0.70866141732283472" top="0.74803149606299213" bottom="0.74803149606299213" header="0.31496062992125984" footer="0.31496062992125984"/>
  <pageSetup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Bolsa CH hs</vt:lpstr>
      <vt:lpstr>Bolsa MED hs</vt:lpstr>
      <vt:lpstr>Bolsa GDE hs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2017-03-07T22:30:02Z</cp:lastPrinted>
  <dcterms:created xsi:type="dcterms:W3CDTF">2017-02-23T20:16:42Z</dcterms:created>
  <dcterms:modified xsi:type="dcterms:W3CDTF">2017-03-07T22:32:11Z</dcterms:modified>
</cp:coreProperties>
</file>