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Hojas 2000 sencilla" sheetId="2" r:id="rId1"/>
    <sheet name="Hojas 2000 HS" sheetId="1" r:id="rId2"/>
  </sheets>
  <calcPr calcId="145621"/>
</workbook>
</file>

<file path=xl/calcChain.xml><?xml version="1.0" encoding="utf-8"?>
<calcChain xmlns="http://schemas.openxmlformats.org/spreadsheetml/2006/main">
  <c r="E27" i="1" l="1"/>
  <c r="F26" i="1"/>
  <c r="E26" i="1"/>
  <c r="C26" i="1"/>
  <c r="C27" i="1" s="1"/>
  <c r="F25" i="1"/>
  <c r="F27" i="1" s="1"/>
  <c r="H53" i="1"/>
  <c r="H61" i="1"/>
  <c r="B67" i="1"/>
  <c r="D49" i="2"/>
  <c r="D49" i="1"/>
  <c r="E31" i="2"/>
  <c r="E32" i="2" s="1"/>
  <c r="E34" i="2" s="1"/>
  <c r="C40" i="2"/>
  <c r="C41" i="2"/>
  <c r="C42" i="2"/>
  <c r="H49" i="2"/>
  <c r="H50" i="2"/>
  <c r="H51" i="2"/>
  <c r="H52" i="2"/>
  <c r="H53" i="2"/>
  <c r="H54" i="2"/>
  <c r="H55" i="2"/>
  <c r="H56" i="2"/>
  <c r="H57" i="2"/>
  <c r="H58" i="2"/>
  <c r="H59" i="2"/>
  <c r="H61" i="2"/>
  <c r="B67" i="2"/>
  <c r="B68" i="2"/>
  <c r="B69" i="2"/>
  <c r="B70" i="2"/>
  <c r="B71" i="2"/>
  <c r="B72" i="2"/>
  <c r="M71" i="2"/>
  <c r="M72" i="2"/>
  <c r="N72" i="2"/>
  <c r="B51" i="2"/>
  <c r="A72" i="2"/>
  <c r="N71" i="2"/>
  <c r="A71" i="2"/>
  <c r="A70" i="2"/>
  <c r="A69" i="2"/>
  <c r="A68" i="2"/>
  <c r="Q67" i="2"/>
  <c r="M67" i="2"/>
  <c r="Q65" i="2"/>
  <c r="Q64" i="2"/>
  <c r="M63" i="2"/>
  <c r="N64" i="2"/>
  <c r="L53" i="2"/>
  <c r="N53" i="2"/>
  <c r="P53" i="2"/>
  <c r="M49" i="2"/>
  <c r="M52" i="2"/>
  <c r="L49" i="2"/>
  <c r="L52" i="2"/>
  <c r="J52" i="2"/>
  <c r="L50" i="2"/>
  <c r="N50" i="2"/>
  <c r="P50" i="2"/>
  <c r="C46" i="2"/>
  <c r="G44" i="2"/>
  <c r="G43" i="2"/>
  <c r="C43" i="2"/>
  <c r="H25" i="2"/>
  <c r="C26" i="2"/>
  <c r="H26" i="2"/>
  <c r="H27" i="2"/>
  <c r="F25" i="2"/>
  <c r="E26" i="2"/>
  <c r="F26" i="2"/>
  <c r="F27" i="2"/>
  <c r="E27" i="2"/>
  <c r="C27" i="2"/>
  <c r="N19" i="2"/>
  <c r="H19" i="2"/>
  <c r="F19" i="2"/>
  <c r="H18" i="2"/>
  <c r="F18" i="2"/>
  <c r="B70" i="1"/>
  <c r="B69" i="1"/>
  <c r="B68" i="1"/>
  <c r="H51" i="1"/>
  <c r="H49" i="1"/>
  <c r="A70" i="1"/>
  <c r="E53" i="1"/>
  <c r="H52" i="1"/>
  <c r="H54" i="1"/>
  <c r="H55" i="1"/>
  <c r="H19" i="1"/>
  <c r="H18" i="1"/>
  <c r="F19" i="1"/>
  <c r="F18" i="1"/>
  <c r="E31" i="1"/>
  <c r="E32" i="1" s="1"/>
  <c r="E34" i="1" s="1"/>
  <c r="C40" i="1"/>
  <c r="C41" i="1"/>
  <c r="C42" i="1"/>
  <c r="H50" i="1"/>
  <c r="H56" i="1"/>
  <c r="H57" i="1"/>
  <c r="H58" i="1"/>
  <c r="H59" i="1"/>
  <c r="B71" i="1"/>
  <c r="B72" i="1"/>
  <c r="M71" i="1"/>
  <c r="M72" i="1"/>
  <c r="N72" i="1"/>
  <c r="B51" i="1"/>
  <c r="N71" i="1"/>
  <c r="A72" i="1"/>
  <c r="A71" i="1"/>
  <c r="A69" i="1"/>
  <c r="A68" i="1"/>
  <c r="Q67" i="1"/>
  <c r="M67" i="1"/>
  <c r="Q65" i="1"/>
  <c r="Q64" i="1"/>
  <c r="M63" i="1"/>
  <c r="N64" i="1"/>
  <c r="L53" i="1"/>
  <c r="N53" i="1"/>
  <c r="P53" i="1"/>
  <c r="M49" i="1"/>
  <c r="M52" i="1"/>
  <c r="L49" i="1"/>
  <c r="L52" i="1"/>
  <c r="J52" i="1"/>
  <c r="L50" i="1"/>
  <c r="N50" i="1"/>
  <c r="P50" i="1"/>
  <c r="C46" i="1"/>
  <c r="G44" i="1"/>
  <c r="G43" i="1"/>
  <c r="C43" i="1"/>
  <c r="H25" i="1"/>
  <c r="N19" i="1"/>
  <c r="H26" i="1" l="1"/>
  <c r="H27" i="1" s="1"/>
  <c r="E35" i="1"/>
  <c r="B66" i="1" s="1"/>
  <c r="B73" i="1" s="1"/>
  <c r="B50" i="1"/>
  <c r="B58" i="1" s="1"/>
  <c r="B60" i="1" s="1"/>
  <c r="H69" i="1" s="1"/>
  <c r="I69" i="1" s="1"/>
  <c r="E35" i="2"/>
  <c r="B66" i="2" s="1"/>
  <c r="B73" i="2" s="1"/>
  <c r="B50" i="2"/>
  <c r="B58" i="2" s="1"/>
  <c r="B60" i="2" s="1"/>
  <c r="H69" i="2" s="1"/>
  <c r="I69" i="2" s="1"/>
  <c r="I55" i="1" l="1"/>
  <c r="I72" i="1"/>
  <c r="C73" i="1"/>
  <c r="H70" i="1" s="1"/>
  <c r="D65" i="1"/>
  <c r="E63" i="1"/>
  <c r="I72" i="2"/>
  <c r="C73" i="2"/>
  <c r="H70" i="2" s="1"/>
  <c r="I55" i="2"/>
  <c r="D65" i="2"/>
  <c r="E63" i="2"/>
  <c r="H71" i="1" l="1"/>
  <c r="I71" i="1" s="1"/>
  <c r="I70" i="1"/>
  <c r="H71" i="2"/>
  <c r="I71" i="2" s="1"/>
  <c r="I70" i="2"/>
</calcChain>
</file>

<file path=xl/sharedStrings.xml><?xml version="1.0" encoding="utf-8"?>
<sst xmlns="http://schemas.openxmlformats.org/spreadsheetml/2006/main" count="399" uniqueCount="160">
  <si>
    <t>FICHA TECNICA</t>
  </si>
  <si>
    <t>Observaciones</t>
  </si>
  <si>
    <t xml:space="preserve">Grafico </t>
  </si>
  <si>
    <t>Presupuesto</t>
  </si>
  <si>
    <t>Elabora</t>
  </si>
  <si>
    <t>Lourdes Velasco</t>
  </si>
  <si>
    <t>Fecha</t>
  </si>
  <si>
    <t>ODT</t>
  </si>
  <si>
    <t>Cliente</t>
  </si>
  <si>
    <t>IPADE</t>
  </si>
  <si>
    <t>Proyecto</t>
  </si>
  <si>
    <t>Descripción</t>
  </si>
  <si>
    <t>Tamaño extendido</t>
  </si>
  <si>
    <t>X</t>
  </si>
  <si>
    <t>por tamaño</t>
  </si>
  <si>
    <t>Impresión</t>
  </si>
  <si>
    <t>Serigrafía</t>
  </si>
  <si>
    <t>Cantidad</t>
  </si>
  <si>
    <t xml:space="preserve">Cientos </t>
  </si>
  <si>
    <t>Arreglo</t>
  </si>
  <si>
    <t>Tinta 1</t>
  </si>
  <si>
    <t>Tinta 2</t>
  </si>
  <si>
    <t xml:space="preserve">Tamaños Piezas </t>
  </si>
  <si>
    <t>Tintas</t>
  </si>
  <si>
    <t>Tiros a imprimir</t>
  </si>
  <si>
    <t>Cantidad pzas finales</t>
  </si>
  <si>
    <t>Papel:</t>
  </si>
  <si>
    <t xml:space="preserve">Color </t>
  </si>
  <si>
    <t>White</t>
  </si>
  <si>
    <t>Medida pliego</t>
  </si>
  <si>
    <t xml:space="preserve">X </t>
  </si>
  <si>
    <t xml:space="preserve">Procesos adicionales </t>
  </si>
  <si>
    <t>Tamaño Extendido</t>
  </si>
  <si>
    <t>Precio</t>
  </si>
  <si>
    <t xml:space="preserve">Unidad </t>
  </si>
  <si>
    <t xml:space="preserve">Salen por lado </t>
  </si>
  <si>
    <t>Tabla de suaje</t>
  </si>
  <si>
    <t>X Area</t>
  </si>
  <si>
    <t xml:space="preserve">Tamaños por pliego </t>
  </si>
  <si>
    <t>* calculo manual</t>
  </si>
  <si>
    <t>Arreglo Suaje</t>
  </si>
  <si>
    <t>millar</t>
  </si>
  <si>
    <t>Suajado</t>
  </si>
  <si>
    <t>Proveedor:</t>
  </si>
  <si>
    <t>LUMEN</t>
  </si>
  <si>
    <t>Precio Lista</t>
  </si>
  <si>
    <t>Monto desc.</t>
  </si>
  <si>
    <t xml:space="preserve">Grabado </t>
  </si>
  <si>
    <t>ciento</t>
  </si>
  <si>
    <t xml:space="preserve">Monto descuento </t>
  </si>
  <si>
    <t xml:space="preserve">Placa de grabado </t>
  </si>
  <si>
    <t>Costo  a Historias en Papel</t>
  </si>
  <si>
    <t>Hot stamping</t>
  </si>
  <si>
    <t>Original</t>
  </si>
  <si>
    <t>Copia</t>
  </si>
  <si>
    <t>Placa de Hot Stamping</t>
  </si>
  <si>
    <t>costo de compra</t>
  </si>
  <si>
    <t>Barniz uv mate plasta</t>
  </si>
  <si>
    <t>precio de venta</t>
  </si>
  <si>
    <t>Barniz uv brillante plasta</t>
  </si>
  <si>
    <t>Barniz uv mate registro</t>
  </si>
  <si>
    <t>Nota p/offset</t>
  </si>
  <si>
    <t xml:space="preserve">500 piezas siempre de sobrante para correr, </t>
  </si>
  <si>
    <t>Barniz uv brillante registro</t>
  </si>
  <si>
    <t>Tamaños por pliego</t>
  </si>
  <si>
    <t>* manual</t>
  </si>
  <si>
    <t xml:space="preserve">aun cuando sean menos de 100 tiros. </t>
  </si>
  <si>
    <t>Laminado frente</t>
  </si>
  <si>
    <t>Para correr</t>
  </si>
  <si>
    <t>laminado vuelta</t>
  </si>
  <si>
    <t xml:space="preserve">Tamaños requeridos </t>
  </si>
  <si>
    <t>Formato impresión</t>
  </si>
  <si>
    <t>Grapa a caballo</t>
  </si>
  <si>
    <t xml:space="preserve">Tamaños a correr </t>
  </si>
  <si>
    <t>Salen por tamaño</t>
  </si>
  <si>
    <t>Cosido</t>
  </si>
  <si>
    <t>Pliegos Requeridos</t>
  </si>
  <si>
    <t>Cientos a imprimir</t>
  </si>
  <si>
    <t>Wire ´o</t>
  </si>
  <si>
    <t>Cantidad de piezas a imp.</t>
  </si>
  <si>
    <t>Millares a imprimir</t>
  </si>
  <si>
    <t>Cant. Pzas.</t>
  </si>
  <si>
    <t>Tamaños en Total</t>
  </si>
  <si>
    <t>LAMINADOS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</si>
  <si>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</si>
  <si>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</si>
  <si>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</si>
  <si>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</si>
  <si>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</si>
  <si>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</si>
  <si>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</si>
  <si>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</si>
  <si>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Arreglo + Lam</t>
  </si>
  <si>
    <t>Area</t>
  </si>
  <si>
    <t>arreglo</t>
  </si>
  <si>
    <t>total a pagar</t>
  </si>
  <si>
    <t>minimo 500.00</t>
  </si>
  <si>
    <t>Papel</t>
  </si>
  <si>
    <t>Imp F</t>
  </si>
  <si>
    <t xml:space="preserve">laminado mate </t>
  </si>
  <si>
    <t>Arreglo HS</t>
  </si>
  <si>
    <t>HS</t>
  </si>
  <si>
    <t>minimo 1500.00</t>
  </si>
  <si>
    <t>Tinta MET</t>
  </si>
  <si>
    <t>uv brillante a registro</t>
  </si>
  <si>
    <t>Dummy</t>
  </si>
  <si>
    <t>corte</t>
  </si>
  <si>
    <t>Empaque</t>
  </si>
  <si>
    <t>Mensajeria</t>
  </si>
  <si>
    <t>suajado</t>
  </si>
  <si>
    <t>Colocado en Trip</t>
  </si>
  <si>
    <t>Partes Adiconales</t>
  </si>
  <si>
    <t>Total</t>
  </si>
  <si>
    <t>Laminado</t>
  </si>
  <si>
    <t xml:space="preserve">Producto </t>
  </si>
  <si>
    <t>ASA</t>
  </si>
  <si>
    <t xml:space="preserve">Ojillo </t>
  </si>
  <si>
    <t>costo unitario</t>
  </si>
  <si>
    <t xml:space="preserve">Material </t>
  </si>
  <si>
    <t xml:space="preserve">Rainbow </t>
  </si>
  <si>
    <t>Metálico Niquelado</t>
  </si>
  <si>
    <t xml:space="preserve">Costo proceso </t>
  </si>
  <si>
    <t>Negro</t>
  </si>
  <si>
    <t>Niquelado</t>
  </si>
  <si>
    <t xml:space="preserve">Porcentaje Despacho </t>
  </si>
  <si>
    <t>Tamaño Final</t>
  </si>
  <si>
    <t>cm</t>
  </si>
  <si>
    <t xml:space="preserve">1.2 cm. </t>
  </si>
  <si>
    <t>PRECIO DE VENTA FINAL</t>
  </si>
  <si>
    <t>Porcentaje Final</t>
  </si>
  <si>
    <t xml:space="preserve">Presentación </t>
  </si>
  <si>
    <t xml:space="preserve">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</si>
  <si>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</si>
  <si>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</si>
  <si>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</si>
  <si>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</si>
  <si>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</si>
  <si>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Precio por Paquete</t>
  </si>
  <si>
    <t>* rollo(47.00)</t>
  </si>
  <si>
    <t>Importe de la compra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</si>
  <si>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</si>
  <si>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</si>
  <si>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</si>
  <si>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</si>
  <si>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</si>
  <si>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</si>
  <si>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</si>
  <si>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</si>
  <si>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</si>
  <si>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>Hoja</t>
  </si>
  <si>
    <t>tamaño 21.5 X 28 cm.</t>
  </si>
  <si>
    <t xml:space="preserve">papel importación </t>
  </si>
  <si>
    <t>impresas a 3 X 0 tintas offset +</t>
  </si>
  <si>
    <t>hot stamping 1 cara oro</t>
  </si>
  <si>
    <t>104 gr.</t>
  </si>
  <si>
    <t>Prueba de Color</t>
  </si>
  <si>
    <t>Placa HS</t>
  </si>
  <si>
    <t>terminado refinado + empacado</t>
  </si>
  <si>
    <t>Sundance Linen</t>
  </si>
  <si>
    <t>28 de septiembre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</si>
</sst>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9"/>
      <name val="Century Gothic"/>
      <family val="2"/>
    </font>
    <font>
      <b/>
      <sz val="9"/>
      <name val="Century Gothic"/>
      <family val="2"/>
    </font>
    <font>
      <i/>
      <sz val="9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3" borderId="1" applyNumberFormat="0" applyAlignment="0" applyProtection="0"/>
    <xf numFmtId="0" fontId="6" fillId="4" borderId="2" applyNumberFormat="0" applyAlignment="0" applyProtection="0"/>
    <xf numFmtId="0" fontId="7" fillId="2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12" fillId="0" borderId="0"/>
    <xf numFmtId="0" fontId="12" fillId="5" borderId="6" applyNumberFormat="0" applyFont="0" applyAlignment="0" applyProtection="0"/>
    <xf numFmtId="9" fontId="13" fillId="0" borderId="0" applyFont="0" applyFill="0" applyBorder="0" applyAlignment="0" applyProtection="0"/>
  </cellStyleXfs>
  <cellXfs count="122">
    <xf numFmtId="0" fontId="0" fillId="0" borderId="0" xfId="0"/>
    <xf numFmtId="0" fontId="14" fillId="0" borderId="0" xfId="0" applyFont="1"/>
    <xf numFmtId="0" fontId="15" fillId="0" borderId="0" xfId="0" applyFont="1"/>
    <xf numFmtId="0" fontId="1" fillId="0" borderId="0" xfId="0" applyFont="1"/>
    <xf numFmtId="0" fontId="2" fillId="0" borderId="0" xfId="0" applyFont="1"/>
    <xf numFmtId="0" fontId="1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0" xfId="0" applyFont="1" applyBorder="1"/>
    <xf numFmtId="0" fontId="14" fillId="0" borderId="11" xfId="0" applyFont="1" applyBorder="1"/>
    <xf numFmtId="2" fontId="2" fillId="7" borderId="0" xfId="0" applyNumberFormat="1" applyFont="1" applyFill="1" applyBorder="1" applyAlignment="1">
      <alignment horizontal="left"/>
    </xf>
    <xf numFmtId="0" fontId="14" fillId="7" borderId="0" xfId="0" applyFont="1" applyFill="1"/>
    <xf numFmtId="0" fontId="16" fillId="0" borderId="10" xfId="0" applyFont="1" applyBorder="1"/>
    <xf numFmtId="2" fontId="1" fillId="7" borderId="0" xfId="0" applyNumberFormat="1" applyFont="1" applyFill="1" applyBorder="1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0" xfId="0" applyFont="1" applyBorder="1"/>
    <xf numFmtId="0" fontId="17" fillId="0" borderId="0" xfId="0" applyFont="1"/>
    <xf numFmtId="0" fontId="14" fillId="0" borderId="0" xfId="0" applyFont="1" applyAlignment="1">
      <alignment horizontal="right"/>
    </xf>
    <xf numFmtId="2" fontId="14" fillId="0" borderId="0" xfId="0" applyNumberFormat="1" applyFont="1" applyAlignment="1">
      <alignment horizontal="center"/>
    </xf>
    <xf numFmtId="2" fontId="1" fillId="7" borderId="0" xfId="0" applyNumberFormat="1" applyFont="1" applyFill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6" fillId="0" borderId="16" xfId="0" applyNumberFormat="1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4" fillId="0" borderId="18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6" fillId="0" borderId="0" xfId="0" applyNumberFormat="1" applyFont="1"/>
    <xf numFmtId="2" fontId="14" fillId="0" borderId="16" xfId="0" applyNumberFormat="1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4" fillId="7" borderId="19" xfId="0" applyNumberFormat="1" applyFont="1" applyFill="1" applyBorder="1" applyAlignment="1">
      <alignment horizontal="center"/>
    </xf>
    <xf numFmtId="164" fontId="14" fillId="0" borderId="0" xfId="0" applyNumberFormat="1" applyFont="1" applyAlignment="1"/>
    <xf numFmtId="0" fontId="14" fillId="0" borderId="0" xfId="0" applyFont="1" applyAlignment="1"/>
    <xf numFmtId="0" fontId="14" fillId="7" borderId="19" xfId="0" applyFont="1" applyFill="1" applyBorder="1" applyAlignment="1">
      <alignment horizontal="center"/>
    </xf>
    <xf numFmtId="2" fontId="18" fillId="0" borderId="0" xfId="0" applyNumberFormat="1" applyFont="1" applyAlignment="1"/>
    <xf numFmtId="2" fontId="14" fillId="0" borderId="20" xfId="0" applyNumberFormat="1" applyFont="1" applyBorder="1" applyAlignment="1">
      <alignment horizontal="center"/>
    </xf>
    <xf numFmtId="0" fontId="14" fillId="0" borderId="21" xfId="0" applyFont="1" applyBorder="1" applyAlignment="1">
      <alignment horizontal="left"/>
    </xf>
    <xf numFmtId="0" fontId="14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1" xfId="0" applyFont="1" applyBorder="1" applyAlignment="1">
      <alignment horizontal="left"/>
    </xf>
    <xf numFmtId="44" fontId="1" fillId="7" borderId="0" xfId="9" applyFont="1" applyFill="1" applyAlignment="1">
      <alignment horizontal="center"/>
    </xf>
    <xf numFmtId="9" fontId="14" fillId="0" borderId="0" xfId="12" applyFont="1" applyAlignment="1">
      <alignment horizontal="center"/>
    </xf>
    <xf numFmtId="0" fontId="1" fillId="0" borderId="0" xfId="0" applyFont="1" applyAlignment="1">
      <alignment horizontal="right"/>
    </xf>
    <xf numFmtId="44" fontId="2" fillId="0" borderId="0" xfId="9" applyFont="1" applyAlignment="1">
      <alignment horizontal="center"/>
    </xf>
    <xf numFmtId="44" fontId="1" fillId="0" borderId="0" xfId="9" applyFont="1" applyAlignment="1">
      <alignment horizontal="center"/>
    </xf>
    <xf numFmtId="1" fontId="1" fillId="7" borderId="0" xfId="0" applyNumberFormat="1" applyFont="1" applyFill="1" applyAlignment="1">
      <alignment horizontal="center"/>
    </xf>
    <xf numFmtId="0" fontId="18" fillId="0" borderId="0" xfId="0" applyFont="1"/>
    <xf numFmtId="0" fontId="2" fillId="7" borderId="0" xfId="0" applyFont="1" applyFill="1" applyAlignment="1">
      <alignment horizontal="center"/>
    </xf>
    <xf numFmtId="0" fontId="14" fillId="0" borderId="20" xfId="0" applyFont="1" applyBorder="1"/>
    <xf numFmtId="0" fontId="1" fillId="0" borderId="21" xfId="0" applyFont="1" applyBorder="1" applyAlignment="1">
      <alignment horizontal="center"/>
    </xf>
    <xf numFmtId="0" fontId="14" fillId="0" borderId="23" xfId="0" applyFont="1" applyBorder="1"/>
    <xf numFmtId="0" fontId="1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21" xfId="0" applyFont="1" applyBorder="1"/>
    <xf numFmtId="0" fontId="1" fillId="0" borderId="21" xfId="0" applyFont="1" applyBorder="1"/>
    <xf numFmtId="2" fontId="1" fillId="0" borderId="21" xfId="0" applyNumberFormat="1" applyFont="1" applyBorder="1" applyAlignment="1">
      <alignment horizontal="center"/>
    </xf>
    <xf numFmtId="44" fontId="14" fillId="0" borderId="0" xfId="9" applyFont="1" applyBorder="1" applyAlignment="1">
      <alignment horizontal="center"/>
    </xf>
    <xf numFmtId="0" fontId="19" fillId="0" borderId="0" xfId="0" applyFont="1"/>
    <xf numFmtId="0" fontId="14" fillId="0" borderId="21" xfId="0" applyFont="1" applyBorder="1"/>
    <xf numFmtId="2" fontId="1" fillId="0" borderId="0" xfId="0" applyNumberFormat="1" applyFont="1" applyAlignment="1">
      <alignment horizontal="left"/>
    </xf>
    <xf numFmtId="2" fontId="2" fillId="0" borderId="21" xfId="0" applyNumberFormat="1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0" fontId="14" fillId="0" borderId="26" xfId="0" applyFont="1" applyBorder="1"/>
    <xf numFmtId="0" fontId="14" fillId="0" borderId="27" xfId="0" applyFont="1" applyBorder="1"/>
    <xf numFmtId="0" fontId="14" fillId="0" borderId="27" xfId="0" applyFont="1" applyBorder="1" applyAlignment="1">
      <alignment horizontal="left"/>
    </xf>
    <xf numFmtId="9" fontId="14" fillId="0" borderId="0" xfId="0" applyNumberFormat="1" applyFont="1"/>
    <xf numFmtId="9" fontId="16" fillId="0" borderId="0" xfId="0" applyNumberFormat="1" applyFont="1"/>
    <xf numFmtId="2" fontId="14" fillId="0" borderId="26" xfId="0" applyNumberFormat="1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44" fontId="14" fillId="0" borderId="27" xfId="9" applyFont="1" applyBorder="1" applyAlignment="1">
      <alignment horizontal="left"/>
    </xf>
    <xf numFmtId="44" fontId="14" fillId="0" borderId="27" xfId="9" applyFont="1" applyBorder="1"/>
    <xf numFmtId="0" fontId="16" fillId="0" borderId="26" xfId="0" applyFont="1" applyBorder="1"/>
    <xf numFmtId="0" fontId="2" fillId="0" borderId="0" xfId="0" applyFont="1" applyAlignment="1">
      <alignment horizontal="right"/>
    </xf>
    <xf numFmtId="2" fontId="14" fillId="0" borderId="0" xfId="0" applyNumberFormat="1" applyFont="1" applyAlignment="1">
      <alignment horizontal="left"/>
    </xf>
    <xf numFmtId="2" fontId="2" fillId="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44" fontId="14" fillId="0" borderId="27" xfId="0" applyNumberFormat="1" applyFont="1" applyBorder="1"/>
    <xf numFmtId="44" fontId="14" fillId="0" borderId="26" xfId="9" applyFont="1" applyBorder="1" applyAlignment="1">
      <alignment horizontal="right"/>
    </xf>
    <xf numFmtId="0" fontId="20" fillId="8" borderId="0" xfId="0" applyFont="1" applyFill="1"/>
    <xf numFmtId="2" fontId="21" fillId="8" borderId="0" xfId="0" applyNumberFormat="1" applyFont="1" applyFill="1" applyBorder="1" applyAlignment="1">
      <alignment horizontal="right"/>
    </xf>
    <xf numFmtId="44" fontId="21" fillId="8" borderId="0" xfId="9" applyFont="1" applyFill="1" applyAlignment="1">
      <alignment horizontal="center"/>
    </xf>
    <xf numFmtId="44" fontId="14" fillId="0" borderId="0" xfId="9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3" fillId="0" borderId="0" xfId="0" applyFont="1"/>
    <xf numFmtId="2" fontId="14" fillId="0" borderId="1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6" fillId="0" borderId="27" xfId="0" applyFont="1" applyBorder="1" applyAlignment="1">
      <alignment horizontal="center"/>
    </xf>
    <xf numFmtId="0" fontId="16" fillId="0" borderId="26" xfId="0" applyFont="1" applyBorder="1" applyAlignment="1">
      <alignment horizontal="center"/>
    </xf>
  </cellXfs>
  <cellStyles count="13">
    <cellStyle name="Advertencia" xfId="1"/>
    <cellStyle name="Calcular" xfId="2"/>
    <cellStyle name="Celda comprob." xfId="3"/>
    <cellStyle name="Correcto" xfId="4"/>
    <cellStyle name="Encabez. 1" xfId="5"/>
    <cellStyle name="Encabez. 2" xfId="6"/>
    <cellStyle name="Encabezado 3" xfId="7"/>
    <cellStyle name="Explicación" xfId="8"/>
    <cellStyle name="Moneda" xfId="9" builtinId="4"/>
    <cellStyle name="Normal" xfId="0" builtinId="0"/>
    <cellStyle name="Normal 2" xfId="10"/>
    <cellStyle name="Nota" xfId="11"/>
    <cellStyle name="Porcentaje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051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1027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159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9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10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11</v>
      </c>
      <c r="C15" s="18" t="s">
        <v>149</v>
      </c>
      <c r="D15" s="19"/>
      <c r="E15" s="19"/>
      <c r="F15" s="20" t="s">
        <v>12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150</v>
      </c>
      <c r="D16" s="19"/>
      <c r="E16" s="19"/>
      <c r="F16" s="22">
        <v>58</v>
      </c>
      <c r="G16" s="23" t="s">
        <v>13</v>
      </c>
      <c r="H16" s="24">
        <v>44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151</v>
      </c>
      <c r="D17" s="19"/>
      <c r="E17" s="19"/>
      <c r="F17" s="20">
        <v>4</v>
      </c>
      <c r="G17" s="28" t="s">
        <v>14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152</v>
      </c>
      <c r="D18" s="19"/>
      <c r="E18" s="19"/>
      <c r="F18" s="116">
        <f>+F16/F20</f>
        <v>2.6976744186046511</v>
      </c>
      <c r="G18" s="117"/>
      <c r="H18" s="118">
        <f>+H16/H20</f>
        <v>1.5714285714285714</v>
      </c>
      <c r="I18" s="119">
        <v>2</v>
      </c>
      <c r="K18" s="29" t="s">
        <v>15</v>
      </c>
      <c r="L18" s="29" t="s">
        <v>16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</row>
    <row r="19" spans="1:19" x14ac:dyDescent="0.3">
      <c r="C19" s="32" t="s">
        <v>157</v>
      </c>
      <c r="D19" s="19"/>
      <c r="E19" s="19"/>
      <c r="F19" s="116">
        <f>+H16/F20</f>
        <v>2.0465116279069768</v>
      </c>
      <c r="G19" s="117"/>
      <c r="H19" s="118">
        <f>+F16/H20</f>
        <v>2.0714285714285716</v>
      </c>
      <c r="I19" s="119">
        <v>4</v>
      </c>
      <c r="L19" s="30" t="s">
        <v>22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32"/>
      <c r="D20" s="19"/>
      <c r="E20" s="19"/>
      <c r="F20" s="22">
        <v>21.5</v>
      </c>
      <c r="G20" s="23" t="s">
        <v>13</v>
      </c>
      <c r="H20" s="24">
        <v>28</v>
      </c>
      <c r="L20" s="30" t="s">
        <v>23</v>
      </c>
    </row>
    <row r="21" spans="1:19" x14ac:dyDescent="0.3">
      <c r="C21" s="32"/>
      <c r="D21" s="19"/>
      <c r="E21" s="19"/>
      <c r="F21" s="20">
        <v>1</v>
      </c>
      <c r="G21" s="28" t="s">
        <v>14</v>
      </c>
      <c r="H21" s="17"/>
      <c r="L21" s="30" t="s">
        <v>24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25</v>
      </c>
    </row>
    <row r="23" spans="1:19" x14ac:dyDescent="0.3">
      <c r="A23" s="4" t="s">
        <v>26</v>
      </c>
      <c r="C23" s="36" t="s">
        <v>158</v>
      </c>
      <c r="D23" s="5" t="s">
        <v>27</v>
      </c>
      <c r="E23" s="37" t="s">
        <v>28</v>
      </c>
      <c r="F23" s="1" t="s">
        <v>154</v>
      </c>
    </row>
    <row r="25" spans="1:19" ht="15" thickBot="1" x14ac:dyDescent="0.35">
      <c r="A25" s="4" t="s">
        <v>29</v>
      </c>
      <c r="C25" s="38">
        <v>58</v>
      </c>
      <c r="D25" s="37" t="s">
        <v>30</v>
      </c>
      <c r="E25" s="39">
        <v>89</v>
      </c>
      <c r="F25" s="40">
        <f>+C25</f>
        <v>58</v>
      </c>
      <c r="G25" s="41" t="s">
        <v>30</v>
      </c>
      <c r="H25" s="41">
        <f>+E25</f>
        <v>89</v>
      </c>
      <c r="K25" s="29" t="s">
        <v>31</v>
      </c>
    </row>
    <row r="26" spans="1:19" ht="15" thickBot="1" x14ac:dyDescent="0.35">
      <c r="A26" s="4" t="s">
        <v>32</v>
      </c>
      <c r="B26" s="3"/>
      <c r="C26" s="42">
        <f>+F16</f>
        <v>58</v>
      </c>
      <c r="D26" s="43" t="s">
        <v>30</v>
      </c>
      <c r="E26" s="42">
        <f>+H16</f>
        <v>44</v>
      </c>
      <c r="F26" s="44">
        <f>+E26</f>
        <v>44</v>
      </c>
      <c r="G26" s="44" t="s">
        <v>30</v>
      </c>
      <c r="H26" s="44">
        <f>+C26</f>
        <v>58</v>
      </c>
      <c r="I26" s="45"/>
      <c r="J26" s="45"/>
      <c r="K26" s="29"/>
      <c r="N26" s="46" t="s">
        <v>33</v>
      </c>
      <c r="O26" s="47" t="s">
        <v>34</v>
      </c>
      <c r="P26" s="48"/>
    </row>
    <row r="27" spans="1:19" ht="15" thickBot="1" x14ac:dyDescent="0.35">
      <c r="A27" s="3" t="s">
        <v>35</v>
      </c>
      <c r="B27" s="49"/>
      <c r="C27" s="50">
        <f>+C25/C26</f>
        <v>1</v>
      </c>
      <c r="D27" s="51"/>
      <c r="E27" s="50">
        <f>+E25/E26</f>
        <v>2.0227272727272729</v>
      </c>
      <c r="F27" s="50">
        <f>+F25/F26</f>
        <v>1.3181818181818181</v>
      </c>
      <c r="G27" s="51"/>
      <c r="H27" s="50">
        <f>+H25/H26</f>
        <v>1.5344827586206897</v>
      </c>
      <c r="I27" s="45"/>
      <c r="J27" s="45"/>
      <c r="L27" s="1" t="s">
        <v>36</v>
      </c>
      <c r="M27" s="1" t="s">
        <v>37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38</v>
      </c>
      <c r="B28" s="55"/>
      <c r="C28" s="56"/>
      <c r="D28" s="57">
        <v>2</v>
      </c>
      <c r="E28" s="58"/>
      <c r="F28" s="59"/>
      <c r="G28" s="60">
        <v>1</v>
      </c>
      <c r="H28" s="61" t="s">
        <v>39</v>
      </c>
      <c r="L28" s="1" t="s">
        <v>40</v>
      </c>
      <c r="N28" s="62">
        <v>135</v>
      </c>
      <c r="O28" s="63" t="s">
        <v>41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42</v>
      </c>
      <c r="N29" s="62">
        <v>135</v>
      </c>
      <c r="O29" s="66" t="s">
        <v>41</v>
      </c>
      <c r="P29" s="64"/>
      <c r="Q29" s="22"/>
      <c r="R29" s="16"/>
      <c r="S29" s="17"/>
    </row>
    <row r="30" spans="1:19" x14ac:dyDescent="0.3">
      <c r="A30" s="40" t="s">
        <v>43</v>
      </c>
      <c r="B30" s="40" t="s">
        <v>44</v>
      </c>
      <c r="D30" s="30" t="s">
        <v>45</v>
      </c>
      <c r="E30" s="67">
        <v>5.6368999999999998</v>
      </c>
      <c r="G30" s="1" t="s">
        <v>46</v>
      </c>
      <c r="H30" s="68">
        <v>0.1</v>
      </c>
      <c r="L30" s="1" t="s">
        <v>47</v>
      </c>
      <c r="N30" s="62">
        <v>200</v>
      </c>
      <c r="O30" s="66" t="s">
        <v>48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49</v>
      </c>
      <c r="E31" s="67">
        <f>+H30*E30</f>
        <v>0.56369000000000002</v>
      </c>
      <c r="H31" s="68"/>
      <c r="I31" s="45"/>
      <c r="J31" s="45"/>
      <c r="L31" s="1" t="s">
        <v>50</v>
      </c>
      <c r="M31" s="1" t="s">
        <v>37</v>
      </c>
      <c r="N31" s="62"/>
      <c r="O31" s="66"/>
      <c r="P31" s="64"/>
      <c r="Q31" s="22"/>
      <c r="R31" s="16"/>
      <c r="S31" s="17"/>
    </row>
    <row r="32" spans="1:19" x14ac:dyDescent="0.3">
      <c r="D32" s="69" t="s">
        <v>51</v>
      </c>
      <c r="E32" s="70">
        <f>+E30-E31</f>
        <v>5.0732099999999996</v>
      </c>
      <c r="I32" s="45"/>
      <c r="J32" s="45"/>
      <c r="L32" s="1" t="s">
        <v>52</v>
      </c>
      <c r="N32" s="62">
        <v>300</v>
      </c>
      <c r="O32" s="66" t="s">
        <v>48</v>
      </c>
      <c r="P32" s="64"/>
      <c r="Q32" s="22"/>
      <c r="R32" s="16"/>
      <c r="S32" s="17"/>
    </row>
    <row r="33" spans="1:19" x14ac:dyDescent="0.3">
      <c r="E33" s="65" t="s">
        <v>53</v>
      </c>
      <c r="F33" s="65" t="s">
        <v>54</v>
      </c>
      <c r="G33" s="65" t="s">
        <v>54</v>
      </c>
      <c r="H33" s="65" t="s">
        <v>54</v>
      </c>
      <c r="I33" s="45"/>
      <c r="J33" s="45"/>
      <c r="L33" s="1" t="s">
        <v>55</v>
      </c>
      <c r="M33" s="1" t="s">
        <v>37</v>
      </c>
      <c r="N33" s="62"/>
      <c r="O33" s="66"/>
      <c r="P33" s="64"/>
      <c r="Q33" s="22"/>
      <c r="R33" s="16"/>
      <c r="S33" s="17"/>
    </row>
    <row r="34" spans="1:19" x14ac:dyDescent="0.3">
      <c r="D34" s="30" t="s">
        <v>56</v>
      </c>
      <c r="E34" s="71">
        <f>+E32</f>
        <v>5.0732099999999996</v>
      </c>
      <c r="F34" s="71">
        <v>0</v>
      </c>
      <c r="G34" s="71">
        <v>0</v>
      </c>
      <c r="H34" s="71">
        <v>0</v>
      </c>
      <c r="L34" s="1" t="s">
        <v>57</v>
      </c>
      <c r="M34" s="1" t="s">
        <v>37</v>
      </c>
      <c r="N34" s="62"/>
      <c r="O34" s="66"/>
      <c r="P34" s="64"/>
      <c r="Q34" s="22"/>
      <c r="R34" s="16"/>
      <c r="S34" s="17"/>
    </row>
    <row r="35" spans="1:19" x14ac:dyDescent="0.3">
      <c r="D35" s="30" t="s">
        <v>58</v>
      </c>
      <c r="E35" s="71">
        <f>+E34*1.15</f>
        <v>5.8341914999999993</v>
      </c>
      <c r="F35" s="71">
        <v>0</v>
      </c>
      <c r="G35" s="71">
        <v>0</v>
      </c>
      <c r="H35" s="71">
        <v>0</v>
      </c>
      <c r="L35" s="1" t="s">
        <v>59</v>
      </c>
      <c r="M35" s="1" t="s">
        <v>37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60</v>
      </c>
      <c r="M36" s="1" t="s">
        <v>37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61</v>
      </c>
      <c r="F37" s="13" t="s">
        <v>62</v>
      </c>
      <c r="G37" s="13"/>
      <c r="H37" s="14"/>
      <c r="L37" s="1" t="s">
        <v>63</v>
      </c>
      <c r="M37" s="1" t="s">
        <v>37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64</v>
      </c>
      <c r="C38" s="72">
        <v>2</v>
      </c>
      <c r="D38" s="73" t="s">
        <v>65</v>
      </c>
      <c r="E38" s="33"/>
      <c r="F38" s="34" t="s">
        <v>66</v>
      </c>
      <c r="G38" s="34"/>
      <c r="H38" s="35"/>
      <c r="L38" s="1" t="s">
        <v>67</v>
      </c>
      <c r="M38" s="1" t="s">
        <v>37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68</v>
      </c>
      <c r="E39" s="3"/>
      <c r="F39" s="3"/>
      <c r="L39" s="1" t="s">
        <v>69</v>
      </c>
      <c r="M39" s="1" t="s">
        <v>37</v>
      </c>
      <c r="N39" s="62"/>
      <c r="O39" s="66"/>
      <c r="P39" s="64"/>
      <c r="Q39" s="22"/>
      <c r="R39" s="16"/>
      <c r="S39" s="17"/>
    </row>
    <row r="40" spans="1:19" x14ac:dyDescent="0.3">
      <c r="A40" s="4" t="s">
        <v>70</v>
      </c>
      <c r="B40" s="5"/>
      <c r="C40" s="74">
        <f>+B48/F17</f>
        <v>500</v>
      </c>
      <c r="D40" s="39">
        <v>400</v>
      </c>
      <c r="F40" s="69" t="s">
        <v>71</v>
      </c>
      <c r="G40" s="38">
        <v>1</v>
      </c>
      <c r="H40" s="3"/>
      <c r="L40" s="1" t="s">
        <v>72</v>
      </c>
      <c r="N40" s="62">
        <v>120</v>
      </c>
      <c r="O40" s="66" t="s">
        <v>41</v>
      </c>
      <c r="P40" s="64"/>
      <c r="Q40" s="22"/>
      <c r="R40" s="16"/>
      <c r="S40" s="17"/>
    </row>
    <row r="41" spans="1:19" x14ac:dyDescent="0.3">
      <c r="A41" s="4" t="s">
        <v>73</v>
      </c>
      <c r="C41" s="55">
        <f>+C40+D40</f>
        <v>900</v>
      </c>
      <c r="F41" s="69" t="s">
        <v>74</v>
      </c>
      <c r="G41" s="38">
        <v>2</v>
      </c>
      <c r="H41" s="3"/>
      <c r="L41" s="1" t="s">
        <v>75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76</v>
      </c>
      <c r="C42" s="55">
        <f>+C41/C38</f>
        <v>450</v>
      </c>
      <c r="F42" s="69" t="s">
        <v>77</v>
      </c>
      <c r="G42" s="38"/>
      <c r="H42" s="3"/>
      <c r="L42" s="1" t="s">
        <v>78</v>
      </c>
      <c r="N42" s="77"/>
      <c r="O42" s="78"/>
      <c r="P42" s="79"/>
      <c r="Q42" s="80"/>
      <c r="R42" s="34"/>
      <c r="S42" s="35"/>
    </row>
    <row r="43" spans="1:19" x14ac:dyDescent="0.3">
      <c r="A43" s="4" t="s">
        <v>79</v>
      </c>
      <c r="C43" s="65">
        <f>+(C42*C38)*F17</f>
        <v>3600</v>
      </c>
      <c r="F43" s="30" t="s">
        <v>80</v>
      </c>
      <c r="G43" s="38">
        <f>+C40/1000</f>
        <v>0.5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81</v>
      </c>
      <c r="G44" s="72">
        <f>+C41</f>
        <v>900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82</v>
      </c>
      <c r="C46" s="40">
        <f>+C42*C38</f>
        <v>900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83</v>
      </c>
    </row>
    <row r="48" spans="1:19" x14ac:dyDescent="0.3">
      <c r="A48" s="4" t="s">
        <v>84</v>
      </c>
      <c r="B48" s="65">
        <v>2000</v>
      </c>
      <c r="C48" s="65"/>
      <c r="D48" s="40" t="s">
        <v>85</v>
      </c>
      <c r="E48" s="40" t="s">
        <v>86</v>
      </c>
      <c r="F48" s="40" t="s">
        <v>87</v>
      </c>
      <c r="G48" s="40" t="s">
        <v>88</v>
      </c>
      <c r="H48" s="40" t="s">
        <v>89</v>
      </c>
      <c r="K48" s="12"/>
      <c r="L48" s="13" t="s">
        <v>90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91</v>
      </c>
      <c r="B49" s="84"/>
      <c r="C49" s="3"/>
      <c r="D49" s="65">
        <f>+D50+D51</f>
        <v>3</v>
      </c>
      <c r="E49" s="65">
        <v>1</v>
      </c>
      <c r="F49" s="65" t="s">
        <v>92</v>
      </c>
      <c r="G49" s="45">
        <v>295</v>
      </c>
      <c r="H49" s="45">
        <f>+(D49*E49)*G49</f>
        <v>885</v>
      </c>
      <c r="K49" s="15"/>
      <c r="L49" s="23" t="str">
        <f>+G16</f>
        <v>X</v>
      </c>
      <c r="M49" s="23">
        <f>+I16</f>
        <v>0</v>
      </c>
      <c r="N49" s="16" t="s">
        <v>93</v>
      </c>
      <c r="O49" s="23" t="s">
        <v>94</v>
      </c>
      <c r="P49" s="16" t="s">
        <v>95</v>
      </c>
      <c r="Q49" s="16" t="s">
        <v>96</v>
      </c>
      <c r="R49" s="16"/>
      <c r="S49" s="17"/>
    </row>
    <row r="50" spans="1:21" x14ac:dyDescent="0.3">
      <c r="A50" s="84" t="s">
        <v>97</v>
      </c>
      <c r="B50" s="85">
        <f>+E34*C42</f>
        <v>2282.9444999999996</v>
      </c>
      <c r="C50" s="3"/>
      <c r="D50" s="65">
        <v>2</v>
      </c>
      <c r="E50" s="65">
        <v>1</v>
      </c>
      <c r="F50" s="65" t="s">
        <v>98</v>
      </c>
      <c r="G50" s="45">
        <v>160</v>
      </c>
      <c r="H50" s="45">
        <f t="shared" ref="H50:H58" si="0">+(D50*E50)*G50</f>
        <v>320</v>
      </c>
      <c r="K50" s="15"/>
      <c r="L50" s="23">
        <f>0.7*0.456*D41</f>
        <v>0</v>
      </c>
      <c r="M50" s="86">
        <v>3.8</v>
      </c>
      <c r="N50" s="86">
        <f>+L50*M50</f>
        <v>0</v>
      </c>
      <c r="O50" s="86">
        <v>0</v>
      </c>
      <c r="P50" s="86">
        <f>+N50+O50</f>
        <v>0</v>
      </c>
      <c r="Q50" s="28" t="s">
        <v>99</v>
      </c>
      <c r="R50" s="16"/>
      <c r="S50" s="17"/>
    </row>
    <row r="51" spans="1:21" x14ac:dyDescent="0.3">
      <c r="A51" s="84" t="s">
        <v>15</v>
      </c>
      <c r="B51" s="85">
        <f>+H61</f>
        <v>2050</v>
      </c>
      <c r="C51" s="3"/>
      <c r="D51" s="65">
        <v>1</v>
      </c>
      <c r="E51" s="65">
        <v>1</v>
      </c>
      <c r="F51" s="65" t="s">
        <v>103</v>
      </c>
      <c r="G51" s="45">
        <v>400</v>
      </c>
      <c r="H51" s="45">
        <f t="shared" si="0"/>
        <v>400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/>
      <c r="B52" s="85"/>
      <c r="C52" s="3"/>
      <c r="D52" s="65">
        <v>1</v>
      </c>
      <c r="E52" s="65">
        <v>1</v>
      </c>
      <c r="F52" s="65" t="s">
        <v>100</v>
      </c>
      <c r="G52" s="45">
        <v>295</v>
      </c>
      <c r="H52" s="45">
        <f>+(D52*E52)*G52</f>
        <v>295</v>
      </c>
      <c r="J52" s="45">
        <f>+(C74/100)*2</f>
        <v>0</v>
      </c>
      <c r="K52" s="15"/>
      <c r="L52" s="23" t="str">
        <f>+L49</f>
        <v>X</v>
      </c>
      <c r="M52" s="23">
        <f>+M49</f>
        <v>0</v>
      </c>
      <c r="N52" s="16" t="s">
        <v>93</v>
      </c>
      <c r="O52" s="23" t="s">
        <v>94</v>
      </c>
      <c r="P52" s="16" t="s">
        <v>95</v>
      </c>
      <c r="Q52" s="16" t="s">
        <v>102</v>
      </c>
      <c r="R52" s="16"/>
      <c r="S52" s="17"/>
    </row>
    <row r="53" spans="1:21" ht="16.5" x14ac:dyDescent="0.3">
      <c r="A53" s="84" t="s">
        <v>155</v>
      </c>
      <c r="B53" s="85">
        <v>100</v>
      </c>
      <c r="C53" s="3"/>
      <c r="D53" s="65">
        <v>0</v>
      </c>
      <c r="E53" s="65">
        <v>0</v>
      </c>
      <c r="F53" s="65" t="s">
        <v>101</v>
      </c>
      <c r="G53" s="45">
        <v>150</v>
      </c>
      <c r="H53" s="45">
        <f>+(D53*E53)*G53</f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104</v>
      </c>
      <c r="R53" s="16"/>
      <c r="S53" s="17"/>
    </row>
    <row r="54" spans="1:21" x14ac:dyDescent="0.3">
      <c r="A54" s="88" t="s">
        <v>105</v>
      </c>
      <c r="B54" s="85">
        <v>100</v>
      </c>
      <c r="C54" s="3"/>
      <c r="D54" s="65">
        <v>0</v>
      </c>
      <c r="E54" s="65">
        <v>0</v>
      </c>
      <c r="F54" s="65" t="s">
        <v>103</v>
      </c>
      <c r="G54" s="45">
        <v>500</v>
      </c>
      <c r="H54" s="45">
        <f>+(D54*E54)*G54</f>
        <v>0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156</v>
      </c>
      <c r="B55" s="85">
        <v>0</v>
      </c>
      <c r="D55" s="65">
        <v>1</v>
      </c>
      <c r="E55" s="65">
        <v>1</v>
      </c>
      <c r="F55" s="65" t="s">
        <v>106</v>
      </c>
      <c r="G55" s="45">
        <v>150</v>
      </c>
      <c r="H55" s="45">
        <f>+(D55*E55)*G55</f>
        <v>150</v>
      </c>
      <c r="I55" s="89">
        <f>+(B73/100)*2</f>
        <v>131.10772349999999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107</v>
      </c>
      <c r="B56" s="85">
        <v>150</v>
      </c>
      <c r="D56" s="65">
        <v>0</v>
      </c>
      <c r="E56" s="65">
        <v>0</v>
      </c>
      <c r="F56" s="65" t="s">
        <v>109</v>
      </c>
      <c r="G56" s="45">
        <v>135</v>
      </c>
      <c r="H56" s="45">
        <f t="shared" si="0"/>
        <v>0</v>
      </c>
    </row>
    <row r="57" spans="1:21" x14ac:dyDescent="0.3">
      <c r="A57" s="88" t="s">
        <v>108</v>
      </c>
      <c r="B57" s="85">
        <v>220</v>
      </c>
      <c r="D57" s="65">
        <v>0</v>
      </c>
      <c r="E57" s="65">
        <v>0</v>
      </c>
      <c r="F57" s="65" t="s">
        <v>110</v>
      </c>
      <c r="G57" s="45">
        <v>1</v>
      </c>
      <c r="H57" s="45">
        <f t="shared" si="0"/>
        <v>0</v>
      </c>
      <c r="K57" s="5" t="s">
        <v>111</v>
      </c>
    </row>
    <row r="58" spans="1:21" x14ac:dyDescent="0.3">
      <c r="A58" s="83" t="s">
        <v>112</v>
      </c>
      <c r="B58" s="90">
        <f>SUM(B50:B57)</f>
        <v>4902.9444999999996</v>
      </c>
      <c r="C58" s="3"/>
      <c r="D58" s="65">
        <v>0</v>
      </c>
      <c r="E58" s="65">
        <v>0</v>
      </c>
      <c r="F58" s="3" t="s">
        <v>113</v>
      </c>
      <c r="G58" s="45">
        <v>1400</v>
      </c>
      <c r="H58" s="45">
        <f t="shared" si="0"/>
        <v>0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114</v>
      </c>
      <c r="M59" s="120" t="s">
        <v>115</v>
      </c>
      <c r="N59" s="121"/>
      <c r="P59" s="93" t="s">
        <v>114</v>
      </c>
      <c r="Q59" s="120" t="s">
        <v>116</v>
      </c>
      <c r="R59" s="121"/>
      <c r="T59"/>
      <c r="U59" s="94"/>
    </row>
    <row r="60" spans="1:21" ht="15.75" x14ac:dyDescent="0.3">
      <c r="A60" s="91"/>
      <c r="B60" s="50">
        <f>+B58/B48</f>
        <v>2.4514722499999997</v>
      </c>
      <c r="C60" s="4" t="s">
        <v>117</v>
      </c>
      <c r="D60" s="3"/>
      <c r="E60" s="3"/>
      <c r="F60" s="3"/>
      <c r="G60" s="3"/>
      <c r="L60" s="30" t="s">
        <v>118</v>
      </c>
      <c r="M60" s="95" t="s">
        <v>119</v>
      </c>
      <c r="N60" s="94"/>
      <c r="P60" s="30" t="s">
        <v>118</v>
      </c>
      <c r="Q60" s="95" t="s">
        <v>120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121</v>
      </c>
      <c r="H61" s="45">
        <f>SUM(H49:H60)</f>
        <v>2050</v>
      </c>
      <c r="L61" s="30" t="s">
        <v>27</v>
      </c>
      <c r="M61" s="96" t="s">
        <v>122</v>
      </c>
      <c r="N61" s="94"/>
      <c r="P61" s="30" t="s">
        <v>27</v>
      </c>
      <c r="Q61" s="95" t="s">
        <v>123</v>
      </c>
      <c r="R61" s="94"/>
      <c r="T61"/>
      <c r="U61" s="94"/>
    </row>
    <row r="62" spans="1:21" ht="15.75" x14ac:dyDescent="0.3">
      <c r="D62" s="3"/>
      <c r="E62" s="3"/>
      <c r="G62" s="5" t="s">
        <v>124</v>
      </c>
      <c r="H62" s="98">
        <v>1.5</v>
      </c>
      <c r="L62" s="30" t="s">
        <v>125</v>
      </c>
      <c r="M62" s="96">
        <v>65</v>
      </c>
      <c r="N62" s="94" t="s">
        <v>126</v>
      </c>
      <c r="P62" s="30" t="s">
        <v>125</v>
      </c>
      <c r="Q62" s="95" t="s">
        <v>127</v>
      </c>
      <c r="R62" s="94"/>
      <c r="T62"/>
      <c r="U62" s="94"/>
    </row>
    <row r="63" spans="1:21" ht="15.75" x14ac:dyDescent="0.3">
      <c r="A63" s="4" t="s">
        <v>128</v>
      </c>
      <c r="B63" s="3"/>
      <c r="C63" s="3"/>
      <c r="E63" s="50">
        <f>+B73/C40</f>
        <v>13.11077235</v>
      </c>
      <c r="G63" s="1" t="s">
        <v>129</v>
      </c>
      <c r="H63" s="97">
        <v>1.75</v>
      </c>
      <c r="L63" s="30" t="s">
        <v>130</v>
      </c>
      <c r="M63" s="96">
        <f>45*100</f>
        <v>4500</v>
      </c>
      <c r="N63" s="94"/>
      <c r="P63" s="30" t="s">
        <v>131</v>
      </c>
      <c r="Q63" s="95"/>
      <c r="R63" s="94"/>
      <c r="T63"/>
      <c r="U63" s="94"/>
    </row>
    <row r="64" spans="1:21" ht="15.75" x14ac:dyDescent="0.3">
      <c r="A64" s="3"/>
      <c r="B64" s="4" t="s">
        <v>132</v>
      </c>
      <c r="C64" s="40" t="s">
        <v>133</v>
      </c>
      <c r="D64" s="3"/>
      <c r="E64" s="3"/>
      <c r="F64" s="3"/>
      <c r="G64" s="1" t="s">
        <v>129</v>
      </c>
      <c r="H64" s="97">
        <v>2</v>
      </c>
      <c r="L64" s="30" t="s">
        <v>134</v>
      </c>
      <c r="M64" s="96">
        <v>3</v>
      </c>
      <c r="N64" s="99">
        <f>+((C48*M62)*1.1)/M63</f>
        <v>0</v>
      </c>
      <c r="P64" s="30" t="s">
        <v>134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33</v>
      </c>
      <c r="B65" s="84"/>
      <c r="C65" s="3"/>
      <c r="D65" s="3">
        <f>+B73*C69</f>
        <v>0</v>
      </c>
      <c r="E65" s="3"/>
      <c r="F65" s="3"/>
      <c r="G65" s="5" t="s">
        <v>135</v>
      </c>
      <c r="H65" s="97">
        <v>2.5</v>
      </c>
      <c r="L65" s="30" t="s">
        <v>136</v>
      </c>
      <c r="M65" s="101"/>
      <c r="N65" s="94"/>
      <c r="P65" s="30" t="s">
        <v>136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97</v>
      </c>
      <c r="B66" s="85">
        <f>+E35*C42</f>
        <v>2625.3861749999996</v>
      </c>
      <c r="C66" s="89"/>
      <c r="L66" s="30" t="s">
        <v>137</v>
      </c>
      <c r="M66" s="101">
        <v>65</v>
      </c>
      <c r="N66" s="103" t="s">
        <v>138</v>
      </c>
      <c r="P66" s="30" t="s">
        <v>137</v>
      </c>
      <c r="Q66" s="102">
        <v>314</v>
      </c>
      <c r="R66" s="103"/>
      <c r="T66"/>
      <c r="U66" s="94"/>
    </row>
    <row r="67" spans="1:21" ht="15.75" x14ac:dyDescent="0.3">
      <c r="A67" s="84" t="s">
        <v>15</v>
      </c>
      <c r="B67" s="85">
        <f>+H61*H62</f>
        <v>3075</v>
      </c>
      <c r="C67" s="89"/>
      <c r="L67" s="30" t="s">
        <v>139</v>
      </c>
      <c r="M67" s="101">
        <f>+M66*M64</f>
        <v>195</v>
      </c>
      <c r="N67" s="94"/>
      <c r="P67" s="30" t="s">
        <v>139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+A53</f>
        <v>Prueba de Color</v>
      </c>
      <c r="B68" s="85">
        <f>+B53*H62</f>
        <v>150</v>
      </c>
      <c r="C68" s="89"/>
      <c r="L68" s="30" t="s">
        <v>42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+A54</f>
        <v>Dummy</v>
      </c>
      <c r="B69" s="85">
        <f>+B54*H62</f>
        <v>150</v>
      </c>
      <c r="C69" s="89"/>
      <c r="G69" s="104" t="s">
        <v>140</v>
      </c>
      <c r="H69" s="50">
        <f>+B60</f>
        <v>2.4514722499999997</v>
      </c>
      <c r="I69" s="31">
        <f>+H69*B48</f>
        <v>4902.9444999999996</v>
      </c>
      <c r="L69" s="30" t="s">
        <v>141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+A55</f>
        <v>Placa HS</v>
      </c>
      <c r="B70" s="85">
        <f>+B55*H62</f>
        <v>0</v>
      </c>
      <c r="C70" s="89"/>
      <c r="G70" s="104" t="s">
        <v>142</v>
      </c>
      <c r="H70" s="50">
        <f>+C73</f>
        <v>3.2776930874999999</v>
      </c>
      <c r="I70" s="31">
        <f>+H70*B48</f>
        <v>6555.3861749999996</v>
      </c>
      <c r="J70" s="31"/>
      <c r="L70" s="1" t="s">
        <v>143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+A56</f>
        <v>Empaque</v>
      </c>
      <c r="B71" s="85">
        <f>+B56*H62</f>
        <v>225</v>
      </c>
      <c r="C71" s="105"/>
      <c r="G71" s="106" t="s">
        <v>144</v>
      </c>
      <c r="H71" s="107">
        <f>+H70-H69</f>
        <v>0.82622083750000019</v>
      </c>
      <c r="I71" s="31">
        <f>+H71*B48</f>
        <v>1652.4416750000005</v>
      </c>
      <c r="J71" s="31"/>
      <c r="L71" s="30" t="s">
        <v>145</v>
      </c>
      <c r="M71" s="108">
        <f>+M70+M69</f>
        <v>0</v>
      </c>
      <c r="N71" s="109" t="e">
        <f>+M71/C48</f>
        <v>#DIV/0!</v>
      </c>
      <c r="O71" s="1" t="s">
        <v>146</v>
      </c>
      <c r="Q71" s="95"/>
      <c r="R71" s="94"/>
      <c r="T71"/>
      <c r="U71" s="94"/>
    </row>
    <row r="72" spans="1:21" ht="15.75" x14ac:dyDescent="0.3">
      <c r="A72" s="84" t="str">
        <f>+A57</f>
        <v>Mensajeria</v>
      </c>
      <c r="B72" s="85">
        <f>+B57*H62</f>
        <v>330</v>
      </c>
      <c r="C72" s="105"/>
      <c r="G72" s="110"/>
      <c r="H72" s="111" t="s">
        <v>147</v>
      </c>
      <c r="I72" s="112">
        <f>+(B73/100)*2.5</f>
        <v>163.884654375</v>
      </c>
      <c r="J72" s="113"/>
      <c r="L72" s="30" t="s">
        <v>148</v>
      </c>
      <c r="M72" s="108">
        <f>+M71*1.5</f>
        <v>0</v>
      </c>
      <c r="N72" s="109" t="e">
        <f>+M72/C48</f>
        <v>#DIV/0!</v>
      </c>
      <c r="O72" s="1" t="s">
        <v>146</v>
      </c>
      <c r="Q72" s="95"/>
      <c r="R72" s="94"/>
      <c r="T72"/>
      <c r="U72" s="94"/>
    </row>
    <row r="73" spans="1:21" x14ac:dyDescent="0.3">
      <c r="A73" s="83" t="s">
        <v>112</v>
      </c>
      <c r="B73" s="90">
        <f>SUM(B65:B72)</f>
        <v>6555.3861749999996</v>
      </c>
      <c r="C73" s="107">
        <f>+B73/B48</f>
        <v>3.2776930874999999</v>
      </c>
      <c r="D73" s="5"/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159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9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10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11</v>
      </c>
      <c r="C15" s="18" t="s">
        <v>149</v>
      </c>
      <c r="D15" s="19"/>
      <c r="E15" s="19"/>
      <c r="F15" s="20" t="s">
        <v>12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150</v>
      </c>
      <c r="D16" s="19"/>
      <c r="E16" s="19"/>
      <c r="F16" s="22">
        <v>58</v>
      </c>
      <c r="G16" s="23" t="s">
        <v>13</v>
      </c>
      <c r="H16" s="24">
        <v>44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151</v>
      </c>
      <c r="D17" s="19"/>
      <c r="E17" s="19"/>
      <c r="F17" s="20">
        <v>4</v>
      </c>
      <c r="G17" s="28" t="s">
        <v>14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152</v>
      </c>
      <c r="D18" s="19"/>
      <c r="E18" s="19"/>
      <c r="F18" s="116">
        <f>+F16/F20</f>
        <v>2.6976744186046511</v>
      </c>
      <c r="G18" s="117"/>
      <c r="H18" s="118">
        <f>+H16/H20</f>
        <v>1.5714285714285714</v>
      </c>
      <c r="I18" s="119">
        <v>2</v>
      </c>
      <c r="K18" s="29" t="s">
        <v>15</v>
      </c>
      <c r="L18" s="29" t="s">
        <v>16</v>
      </c>
      <c r="M18" s="1" t="s">
        <v>17</v>
      </c>
      <c r="N18" s="1" t="s">
        <v>18</v>
      </c>
      <c r="O18" s="1" t="s">
        <v>19</v>
      </c>
      <c r="P18" s="1" t="s">
        <v>20</v>
      </c>
      <c r="Q18" s="1" t="s">
        <v>21</v>
      </c>
    </row>
    <row r="19" spans="1:19" x14ac:dyDescent="0.3">
      <c r="C19" s="21" t="s">
        <v>153</v>
      </c>
      <c r="D19" s="19"/>
      <c r="E19" s="19"/>
      <c r="F19" s="116">
        <f>+H16/F20</f>
        <v>2.0465116279069768</v>
      </c>
      <c r="G19" s="117"/>
      <c r="H19" s="118">
        <f>+F16/H20</f>
        <v>2.0714285714285716</v>
      </c>
      <c r="I19" s="119">
        <v>4</v>
      </c>
      <c r="L19" s="30" t="s">
        <v>22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32" t="s">
        <v>157</v>
      </c>
      <c r="D20" s="19"/>
      <c r="E20" s="19"/>
      <c r="F20" s="22">
        <v>21.5</v>
      </c>
      <c r="G20" s="23" t="s">
        <v>13</v>
      </c>
      <c r="H20" s="24">
        <v>28</v>
      </c>
      <c r="L20" s="30" t="s">
        <v>23</v>
      </c>
    </row>
    <row r="21" spans="1:19" x14ac:dyDescent="0.3">
      <c r="C21" s="32"/>
      <c r="D21" s="19"/>
      <c r="E21" s="19"/>
      <c r="F21" s="20">
        <v>1</v>
      </c>
      <c r="G21" s="28" t="s">
        <v>14</v>
      </c>
      <c r="H21" s="17"/>
      <c r="L21" s="30" t="s">
        <v>24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25</v>
      </c>
    </row>
    <row r="23" spans="1:19" x14ac:dyDescent="0.3">
      <c r="A23" s="4" t="s">
        <v>26</v>
      </c>
      <c r="C23" s="36" t="s">
        <v>158</v>
      </c>
      <c r="D23" s="5" t="s">
        <v>27</v>
      </c>
      <c r="E23" s="37" t="s">
        <v>28</v>
      </c>
      <c r="F23" s="1" t="s">
        <v>154</v>
      </c>
    </row>
    <row r="25" spans="1:19" ht="15" thickBot="1" x14ac:dyDescent="0.35">
      <c r="A25" s="4" t="s">
        <v>29</v>
      </c>
      <c r="C25" s="38">
        <v>58</v>
      </c>
      <c r="D25" s="37" t="s">
        <v>30</v>
      </c>
      <c r="E25" s="39">
        <v>89</v>
      </c>
      <c r="F25" s="40">
        <f>+C25</f>
        <v>58</v>
      </c>
      <c r="G25" s="41" t="s">
        <v>30</v>
      </c>
      <c r="H25" s="41">
        <f>+E25</f>
        <v>89</v>
      </c>
      <c r="K25" s="29" t="s">
        <v>31</v>
      </c>
    </row>
    <row r="26" spans="1:19" ht="15" thickBot="1" x14ac:dyDescent="0.35">
      <c r="A26" s="4" t="s">
        <v>32</v>
      </c>
      <c r="B26" s="3"/>
      <c r="C26" s="42">
        <f>+F16</f>
        <v>58</v>
      </c>
      <c r="D26" s="43" t="s">
        <v>30</v>
      </c>
      <c r="E26" s="42">
        <f>+H16</f>
        <v>44</v>
      </c>
      <c r="F26" s="44">
        <f>+E26</f>
        <v>44</v>
      </c>
      <c r="G26" s="44" t="s">
        <v>30</v>
      </c>
      <c r="H26" s="44">
        <f>+C26</f>
        <v>58</v>
      </c>
      <c r="I26" s="45"/>
      <c r="J26" s="45"/>
      <c r="K26" s="29"/>
      <c r="N26" s="46" t="s">
        <v>33</v>
      </c>
      <c r="O26" s="47" t="s">
        <v>34</v>
      </c>
      <c r="P26" s="48"/>
    </row>
    <row r="27" spans="1:19" ht="15" thickBot="1" x14ac:dyDescent="0.35">
      <c r="A27" s="3" t="s">
        <v>35</v>
      </c>
      <c r="B27" s="49"/>
      <c r="C27" s="50">
        <f>+C25/C26</f>
        <v>1</v>
      </c>
      <c r="D27" s="51"/>
      <c r="E27" s="50">
        <f>+E25/E26</f>
        <v>2.0227272727272729</v>
      </c>
      <c r="F27" s="50">
        <f>+F25/F26</f>
        <v>1.3181818181818181</v>
      </c>
      <c r="G27" s="51"/>
      <c r="H27" s="50">
        <f>+H25/H26</f>
        <v>1.5344827586206897</v>
      </c>
      <c r="I27" s="45"/>
      <c r="J27" s="45"/>
      <c r="L27" s="1" t="s">
        <v>36</v>
      </c>
      <c r="M27" s="1" t="s">
        <v>37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38</v>
      </c>
      <c r="B28" s="55"/>
      <c r="C28" s="56"/>
      <c r="D28" s="57">
        <v>2</v>
      </c>
      <c r="E28" s="58"/>
      <c r="F28" s="59"/>
      <c r="G28" s="60">
        <v>1</v>
      </c>
      <c r="H28" s="61" t="s">
        <v>39</v>
      </c>
      <c r="L28" s="1" t="s">
        <v>40</v>
      </c>
      <c r="N28" s="62">
        <v>135</v>
      </c>
      <c r="O28" s="63" t="s">
        <v>41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42</v>
      </c>
      <c r="N29" s="62">
        <v>135</v>
      </c>
      <c r="O29" s="66" t="s">
        <v>41</v>
      </c>
      <c r="P29" s="64"/>
      <c r="Q29" s="22"/>
      <c r="R29" s="16"/>
      <c r="S29" s="17"/>
    </row>
    <row r="30" spans="1:19" x14ac:dyDescent="0.3">
      <c r="A30" s="40" t="s">
        <v>43</v>
      </c>
      <c r="B30" s="40" t="s">
        <v>44</v>
      </c>
      <c r="D30" s="30" t="s">
        <v>45</v>
      </c>
      <c r="E30" s="67">
        <v>5.6368999999999998</v>
      </c>
      <c r="G30" s="1" t="s">
        <v>46</v>
      </c>
      <c r="H30" s="68">
        <v>0.1</v>
      </c>
      <c r="L30" s="1" t="s">
        <v>47</v>
      </c>
      <c r="N30" s="62">
        <v>200</v>
      </c>
      <c r="O30" s="66" t="s">
        <v>48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49</v>
      </c>
      <c r="E31" s="67">
        <f>+H30*E30</f>
        <v>0.56369000000000002</v>
      </c>
      <c r="H31" s="68"/>
      <c r="I31" s="45"/>
      <c r="J31" s="45"/>
      <c r="L31" s="1" t="s">
        <v>50</v>
      </c>
      <c r="M31" s="1" t="s">
        <v>37</v>
      </c>
      <c r="N31" s="62"/>
      <c r="O31" s="66"/>
      <c r="P31" s="64"/>
      <c r="Q31" s="22"/>
      <c r="R31" s="16"/>
      <c r="S31" s="17"/>
    </row>
    <row r="32" spans="1:19" x14ac:dyDescent="0.3">
      <c r="D32" s="69" t="s">
        <v>51</v>
      </c>
      <c r="E32" s="70">
        <f>+E30-E31</f>
        <v>5.0732099999999996</v>
      </c>
      <c r="I32" s="45"/>
      <c r="J32" s="45"/>
      <c r="L32" s="1" t="s">
        <v>52</v>
      </c>
      <c r="N32" s="62">
        <v>300</v>
      </c>
      <c r="O32" s="66" t="s">
        <v>48</v>
      </c>
      <c r="P32" s="64"/>
      <c r="Q32" s="22"/>
      <c r="R32" s="16"/>
      <c r="S32" s="17"/>
    </row>
    <row r="33" spans="1:19" x14ac:dyDescent="0.3">
      <c r="E33" s="65" t="s">
        <v>53</v>
      </c>
      <c r="F33" s="65" t="s">
        <v>54</v>
      </c>
      <c r="G33" s="65" t="s">
        <v>54</v>
      </c>
      <c r="H33" s="65" t="s">
        <v>54</v>
      </c>
      <c r="I33" s="45"/>
      <c r="J33" s="45"/>
      <c r="L33" s="1" t="s">
        <v>55</v>
      </c>
      <c r="M33" s="1" t="s">
        <v>37</v>
      </c>
      <c r="N33" s="62"/>
      <c r="O33" s="66"/>
      <c r="P33" s="64"/>
      <c r="Q33" s="22"/>
      <c r="R33" s="16"/>
      <c r="S33" s="17"/>
    </row>
    <row r="34" spans="1:19" x14ac:dyDescent="0.3">
      <c r="D34" s="30" t="s">
        <v>56</v>
      </c>
      <c r="E34" s="71">
        <f>+E32</f>
        <v>5.0732099999999996</v>
      </c>
      <c r="F34" s="71">
        <v>0</v>
      </c>
      <c r="G34" s="71">
        <v>0</v>
      </c>
      <c r="H34" s="71">
        <v>0</v>
      </c>
      <c r="L34" s="1" t="s">
        <v>57</v>
      </c>
      <c r="M34" s="1" t="s">
        <v>37</v>
      </c>
      <c r="N34" s="62"/>
      <c r="O34" s="66"/>
      <c r="P34" s="64"/>
      <c r="Q34" s="22"/>
      <c r="R34" s="16"/>
      <c r="S34" s="17"/>
    </row>
    <row r="35" spans="1:19" x14ac:dyDescent="0.3">
      <c r="D35" s="30" t="s">
        <v>58</v>
      </c>
      <c r="E35" s="71">
        <f>+E34*1.15</f>
        <v>5.8341914999999993</v>
      </c>
      <c r="F35" s="71">
        <v>0</v>
      </c>
      <c r="G35" s="71">
        <v>0</v>
      </c>
      <c r="H35" s="71">
        <v>0</v>
      </c>
      <c r="L35" s="1" t="s">
        <v>59</v>
      </c>
      <c r="M35" s="1" t="s">
        <v>37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60</v>
      </c>
      <c r="M36" s="1" t="s">
        <v>37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61</v>
      </c>
      <c r="F37" s="13" t="s">
        <v>62</v>
      </c>
      <c r="G37" s="13"/>
      <c r="H37" s="14"/>
      <c r="L37" s="1" t="s">
        <v>63</v>
      </c>
      <c r="M37" s="1" t="s">
        <v>37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64</v>
      </c>
      <c r="C38" s="72">
        <v>2</v>
      </c>
      <c r="D38" s="73" t="s">
        <v>65</v>
      </c>
      <c r="E38" s="33"/>
      <c r="F38" s="34" t="s">
        <v>66</v>
      </c>
      <c r="G38" s="34"/>
      <c r="H38" s="35"/>
      <c r="L38" s="1" t="s">
        <v>67</v>
      </c>
      <c r="M38" s="1" t="s">
        <v>37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68</v>
      </c>
      <c r="E39" s="3"/>
      <c r="F39" s="3"/>
      <c r="L39" s="1" t="s">
        <v>69</v>
      </c>
      <c r="M39" s="1" t="s">
        <v>37</v>
      </c>
      <c r="N39" s="62"/>
      <c r="O39" s="66"/>
      <c r="P39" s="64"/>
      <c r="Q39" s="22"/>
      <c r="R39" s="16"/>
      <c r="S39" s="17"/>
    </row>
    <row r="40" spans="1:19" x14ac:dyDescent="0.3">
      <c r="A40" s="4" t="s">
        <v>70</v>
      </c>
      <c r="B40" s="5"/>
      <c r="C40" s="74">
        <f>+B48/F17</f>
        <v>500</v>
      </c>
      <c r="D40" s="39">
        <v>400</v>
      </c>
      <c r="F40" s="69" t="s">
        <v>71</v>
      </c>
      <c r="G40" s="38">
        <v>1</v>
      </c>
      <c r="H40" s="3"/>
      <c r="L40" s="1" t="s">
        <v>72</v>
      </c>
      <c r="N40" s="62">
        <v>120</v>
      </c>
      <c r="O40" s="66" t="s">
        <v>41</v>
      </c>
      <c r="P40" s="64"/>
      <c r="Q40" s="22"/>
      <c r="R40" s="16"/>
      <c r="S40" s="17"/>
    </row>
    <row r="41" spans="1:19" x14ac:dyDescent="0.3">
      <c r="A41" s="4" t="s">
        <v>73</v>
      </c>
      <c r="C41" s="55">
        <f>+C40+D40</f>
        <v>900</v>
      </c>
      <c r="F41" s="69" t="s">
        <v>74</v>
      </c>
      <c r="G41" s="38">
        <v>2</v>
      </c>
      <c r="H41" s="3"/>
      <c r="L41" s="1" t="s">
        <v>75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76</v>
      </c>
      <c r="C42" s="55">
        <f>+C41/C38</f>
        <v>450</v>
      </c>
      <c r="F42" s="69" t="s">
        <v>77</v>
      </c>
      <c r="G42" s="38"/>
      <c r="H42" s="3"/>
      <c r="L42" s="1" t="s">
        <v>78</v>
      </c>
      <c r="N42" s="77"/>
      <c r="O42" s="78"/>
      <c r="P42" s="79"/>
      <c r="Q42" s="80"/>
      <c r="R42" s="34"/>
      <c r="S42" s="35"/>
    </row>
    <row r="43" spans="1:19" x14ac:dyDescent="0.3">
      <c r="A43" s="4" t="s">
        <v>79</v>
      </c>
      <c r="C43" s="65">
        <f>+(C42*C38)*F17</f>
        <v>3600</v>
      </c>
      <c r="F43" s="30" t="s">
        <v>80</v>
      </c>
      <c r="G43" s="38">
        <f>+C40/1000</f>
        <v>0.5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81</v>
      </c>
      <c r="G44" s="72">
        <f>+C41</f>
        <v>900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82</v>
      </c>
      <c r="C46" s="40">
        <f>+C42*C38</f>
        <v>900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83</v>
      </c>
    </row>
    <row r="48" spans="1:19" x14ac:dyDescent="0.3">
      <c r="A48" s="4" t="s">
        <v>84</v>
      </c>
      <c r="B48" s="65">
        <v>2000</v>
      </c>
      <c r="C48" s="65"/>
      <c r="D48" s="40" t="s">
        <v>85</v>
      </c>
      <c r="E48" s="40" t="s">
        <v>86</v>
      </c>
      <c r="F48" s="40" t="s">
        <v>87</v>
      </c>
      <c r="G48" s="40" t="s">
        <v>88</v>
      </c>
      <c r="H48" s="40" t="s">
        <v>89</v>
      </c>
      <c r="K48" s="12"/>
      <c r="L48" s="13" t="s">
        <v>90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91</v>
      </c>
      <c r="B49" s="84"/>
      <c r="C49" s="3"/>
      <c r="D49" s="65">
        <f>+D50+D51</f>
        <v>3</v>
      </c>
      <c r="E49" s="65">
        <v>1</v>
      </c>
      <c r="F49" s="65" t="s">
        <v>92</v>
      </c>
      <c r="G49" s="45">
        <v>295</v>
      </c>
      <c r="H49" s="45">
        <f>+(D49*E49)*G49</f>
        <v>885</v>
      </c>
      <c r="K49" s="15"/>
      <c r="L49" s="23" t="str">
        <f>+G16</f>
        <v>X</v>
      </c>
      <c r="M49" s="23">
        <f>+I16</f>
        <v>0</v>
      </c>
      <c r="N49" s="16" t="s">
        <v>93</v>
      </c>
      <c r="O49" s="23" t="s">
        <v>94</v>
      </c>
      <c r="P49" s="16" t="s">
        <v>95</v>
      </c>
      <c r="Q49" s="16" t="s">
        <v>96</v>
      </c>
      <c r="R49" s="16"/>
      <c r="S49" s="17"/>
    </row>
    <row r="50" spans="1:21" x14ac:dyDescent="0.3">
      <c r="A50" s="84" t="s">
        <v>97</v>
      </c>
      <c r="B50" s="85">
        <f>+E34*C42</f>
        <v>2282.9444999999996</v>
      </c>
      <c r="C50" s="3"/>
      <c r="D50" s="65">
        <v>2</v>
      </c>
      <c r="E50" s="65">
        <v>1</v>
      </c>
      <c r="F50" s="65" t="s">
        <v>98</v>
      </c>
      <c r="G50" s="45">
        <v>160</v>
      </c>
      <c r="H50" s="45">
        <f t="shared" ref="H50:H58" si="0">+(D50*E50)*G50</f>
        <v>320</v>
      </c>
      <c r="K50" s="15"/>
      <c r="L50" s="23">
        <f>0.7*0.456*D41</f>
        <v>0</v>
      </c>
      <c r="M50" s="86">
        <v>3.8</v>
      </c>
      <c r="N50" s="86">
        <f>+L50*M50</f>
        <v>0</v>
      </c>
      <c r="O50" s="86">
        <v>0</v>
      </c>
      <c r="P50" s="86">
        <f>+N50+O50</f>
        <v>0</v>
      </c>
      <c r="Q50" s="28" t="s">
        <v>99</v>
      </c>
      <c r="R50" s="16"/>
      <c r="S50" s="17"/>
    </row>
    <row r="51" spans="1:21" x14ac:dyDescent="0.3">
      <c r="A51" s="84" t="s">
        <v>15</v>
      </c>
      <c r="B51" s="85">
        <f>+H61</f>
        <v>5150</v>
      </c>
      <c r="C51" s="3"/>
      <c r="D51" s="65">
        <v>1</v>
      </c>
      <c r="E51" s="65">
        <v>1</v>
      </c>
      <c r="F51" s="65" t="s">
        <v>103</v>
      </c>
      <c r="G51" s="45">
        <v>400</v>
      </c>
      <c r="H51" s="45">
        <f t="shared" si="0"/>
        <v>400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/>
      <c r="B52" s="85"/>
      <c r="C52" s="3"/>
      <c r="D52" s="65">
        <v>1</v>
      </c>
      <c r="E52" s="65">
        <v>1</v>
      </c>
      <c r="F52" s="65" t="s">
        <v>100</v>
      </c>
      <c r="G52" s="45">
        <v>295</v>
      </c>
      <c r="H52" s="45">
        <f>+(D52*E52)*G52</f>
        <v>295</v>
      </c>
      <c r="J52" s="45">
        <f>+(C74/100)*2</f>
        <v>0</v>
      </c>
      <c r="K52" s="15"/>
      <c r="L52" s="23" t="str">
        <f>+L49</f>
        <v>X</v>
      </c>
      <c r="M52" s="23">
        <f>+M49</f>
        <v>0</v>
      </c>
      <c r="N52" s="16" t="s">
        <v>93</v>
      </c>
      <c r="O52" s="23" t="s">
        <v>94</v>
      </c>
      <c r="P52" s="16" t="s">
        <v>95</v>
      </c>
      <c r="Q52" s="16" t="s">
        <v>102</v>
      </c>
      <c r="R52" s="16"/>
      <c r="S52" s="17"/>
    </row>
    <row r="53" spans="1:21" ht="16.5" x14ac:dyDescent="0.3">
      <c r="A53" s="84" t="s">
        <v>155</v>
      </c>
      <c r="B53" s="85">
        <v>100</v>
      </c>
      <c r="C53" s="3"/>
      <c r="D53" s="65">
        <v>1</v>
      </c>
      <c r="E53" s="65">
        <f>+B48/100</f>
        <v>20</v>
      </c>
      <c r="F53" s="65" t="s">
        <v>101</v>
      </c>
      <c r="G53" s="45">
        <v>150</v>
      </c>
      <c r="H53" s="45">
        <f>+(D53*E53)*G53</f>
        <v>3000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104</v>
      </c>
      <c r="R53" s="16"/>
      <c r="S53" s="17"/>
    </row>
    <row r="54" spans="1:21" x14ac:dyDescent="0.3">
      <c r="A54" s="88" t="s">
        <v>105</v>
      </c>
      <c r="B54" s="85">
        <v>100</v>
      </c>
      <c r="C54" s="3"/>
      <c r="D54" s="65">
        <v>0</v>
      </c>
      <c r="E54" s="65">
        <v>0</v>
      </c>
      <c r="F54" s="65" t="s">
        <v>103</v>
      </c>
      <c r="G54" s="45">
        <v>500</v>
      </c>
      <c r="H54" s="45">
        <f>+(D54*E54)*G54</f>
        <v>0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156</v>
      </c>
      <c r="B55" s="85">
        <v>400</v>
      </c>
      <c r="D55" s="65">
        <v>1</v>
      </c>
      <c r="E55" s="65">
        <v>1</v>
      </c>
      <c r="F55" s="65" t="s">
        <v>106</v>
      </c>
      <c r="G55" s="45">
        <v>250</v>
      </c>
      <c r="H55" s="45">
        <f>+(D55*E55)*G55</f>
        <v>250</v>
      </c>
      <c r="I55" s="89">
        <f>+(B73/100)*2</f>
        <v>236.10772349999999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107</v>
      </c>
      <c r="B56" s="85">
        <v>150</v>
      </c>
      <c r="D56" s="65">
        <v>0</v>
      </c>
      <c r="E56" s="65">
        <v>0</v>
      </c>
      <c r="F56" s="65" t="s">
        <v>109</v>
      </c>
      <c r="G56" s="45">
        <v>135</v>
      </c>
      <c r="H56" s="45">
        <f t="shared" si="0"/>
        <v>0</v>
      </c>
    </row>
    <row r="57" spans="1:21" x14ac:dyDescent="0.3">
      <c r="A57" s="88" t="s">
        <v>108</v>
      </c>
      <c r="B57" s="85">
        <v>220</v>
      </c>
      <c r="D57" s="65">
        <v>0</v>
      </c>
      <c r="E57" s="65">
        <v>0</v>
      </c>
      <c r="F57" s="65" t="s">
        <v>110</v>
      </c>
      <c r="G57" s="45">
        <v>1</v>
      </c>
      <c r="H57" s="45">
        <f t="shared" si="0"/>
        <v>0</v>
      </c>
      <c r="K57" s="5" t="s">
        <v>111</v>
      </c>
    </row>
    <row r="58" spans="1:21" x14ac:dyDescent="0.3">
      <c r="A58" s="83" t="s">
        <v>112</v>
      </c>
      <c r="B58" s="90">
        <f>SUM(B50:B57)</f>
        <v>8402.9444999999996</v>
      </c>
      <c r="C58" s="3"/>
      <c r="D58" s="65">
        <v>0</v>
      </c>
      <c r="E58" s="65">
        <v>0</v>
      </c>
      <c r="F58" s="3" t="s">
        <v>113</v>
      </c>
      <c r="G58" s="45">
        <v>1400</v>
      </c>
      <c r="H58" s="45">
        <f t="shared" si="0"/>
        <v>0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114</v>
      </c>
      <c r="M59" s="120" t="s">
        <v>115</v>
      </c>
      <c r="N59" s="121"/>
      <c r="P59" s="93" t="s">
        <v>114</v>
      </c>
      <c r="Q59" s="120" t="s">
        <v>116</v>
      </c>
      <c r="R59" s="121"/>
      <c r="T59"/>
      <c r="U59" s="94"/>
    </row>
    <row r="60" spans="1:21" ht="15.75" x14ac:dyDescent="0.3">
      <c r="A60" s="91"/>
      <c r="B60" s="50">
        <f>+B58/B48</f>
        <v>4.2014722500000001</v>
      </c>
      <c r="C60" s="4" t="s">
        <v>117</v>
      </c>
      <c r="D60" s="3"/>
      <c r="E60" s="3"/>
      <c r="F60" s="3"/>
      <c r="G60" s="3"/>
      <c r="L60" s="30" t="s">
        <v>118</v>
      </c>
      <c r="M60" s="95" t="s">
        <v>119</v>
      </c>
      <c r="N60" s="94"/>
      <c r="P60" s="30" t="s">
        <v>118</v>
      </c>
      <c r="Q60" s="95" t="s">
        <v>120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121</v>
      </c>
      <c r="H61" s="45">
        <f>SUM(H49:H60)</f>
        <v>5150</v>
      </c>
      <c r="L61" s="30" t="s">
        <v>27</v>
      </c>
      <c r="M61" s="96" t="s">
        <v>122</v>
      </c>
      <c r="N61" s="94"/>
      <c r="P61" s="30" t="s">
        <v>27</v>
      </c>
      <c r="Q61" s="95" t="s">
        <v>123</v>
      </c>
      <c r="R61" s="94"/>
      <c r="T61"/>
      <c r="U61" s="94"/>
    </row>
    <row r="62" spans="1:21" ht="15.75" x14ac:dyDescent="0.3">
      <c r="D62" s="3"/>
      <c r="E62" s="3"/>
      <c r="G62" s="5" t="s">
        <v>124</v>
      </c>
      <c r="H62" s="98">
        <v>1.5</v>
      </c>
      <c r="L62" s="30" t="s">
        <v>125</v>
      </c>
      <c r="M62" s="96">
        <v>65</v>
      </c>
      <c r="N62" s="94" t="s">
        <v>126</v>
      </c>
      <c r="P62" s="30" t="s">
        <v>125</v>
      </c>
      <c r="Q62" s="95" t="s">
        <v>127</v>
      </c>
      <c r="R62" s="94"/>
      <c r="T62"/>
      <c r="U62" s="94"/>
    </row>
    <row r="63" spans="1:21" ht="15.75" x14ac:dyDescent="0.3">
      <c r="A63" s="4" t="s">
        <v>128</v>
      </c>
      <c r="B63" s="3"/>
      <c r="C63" s="3"/>
      <c r="E63" s="50">
        <f>+B73/C40</f>
        <v>23.610772349999998</v>
      </c>
      <c r="G63" s="1" t="s">
        <v>129</v>
      </c>
      <c r="H63" s="97">
        <v>1.75</v>
      </c>
      <c r="L63" s="30" t="s">
        <v>130</v>
      </c>
      <c r="M63" s="96">
        <f>45*100</f>
        <v>4500</v>
      </c>
      <c r="N63" s="94"/>
      <c r="P63" s="30" t="s">
        <v>131</v>
      </c>
      <c r="Q63" s="95"/>
      <c r="R63" s="94"/>
      <c r="T63"/>
      <c r="U63" s="94"/>
    </row>
    <row r="64" spans="1:21" ht="15.75" x14ac:dyDescent="0.3">
      <c r="A64" s="3"/>
      <c r="B64" s="4" t="s">
        <v>132</v>
      </c>
      <c r="C64" s="40" t="s">
        <v>133</v>
      </c>
      <c r="D64" s="3"/>
      <c r="E64" s="3"/>
      <c r="F64" s="3"/>
      <c r="G64" s="1" t="s">
        <v>129</v>
      </c>
      <c r="H64" s="97">
        <v>2</v>
      </c>
      <c r="L64" s="30" t="s">
        <v>134</v>
      </c>
      <c r="M64" s="96">
        <v>3</v>
      </c>
      <c r="N64" s="99">
        <f>+((C48*M62)*1.1)/M63</f>
        <v>0</v>
      </c>
      <c r="P64" s="30" t="s">
        <v>134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33</v>
      </c>
      <c r="B65" s="84"/>
      <c r="C65" s="3"/>
      <c r="D65" s="3">
        <f>+B73*C69</f>
        <v>0</v>
      </c>
      <c r="E65" s="3"/>
      <c r="F65" s="3"/>
      <c r="G65" s="5" t="s">
        <v>135</v>
      </c>
      <c r="H65" s="97">
        <v>2.5</v>
      </c>
      <c r="L65" s="30" t="s">
        <v>136</v>
      </c>
      <c r="M65" s="101"/>
      <c r="N65" s="94"/>
      <c r="P65" s="30" t="s">
        <v>136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97</v>
      </c>
      <c r="B66" s="85">
        <f>+E35*C42</f>
        <v>2625.3861749999996</v>
      </c>
      <c r="C66" s="89"/>
      <c r="L66" s="30" t="s">
        <v>137</v>
      </c>
      <c r="M66" s="101">
        <v>65</v>
      </c>
      <c r="N66" s="103" t="s">
        <v>138</v>
      </c>
      <c r="P66" s="30" t="s">
        <v>137</v>
      </c>
      <c r="Q66" s="102">
        <v>314</v>
      </c>
      <c r="R66" s="103"/>
      <c r="T66"/>
      <c r="U66" s="94"/>
    </row>
    <row r="67" spans="1:21" ht="15.75" x14ac:dyDescent="0.3">
      <c r="A67" s="84" t="s">
        <v>15</v>
      </c>
      <c r="B67" s="85">
        <f>+H61*H62</f>
        <v>7725</v>
      </c>
      <c r="C67" s="89"/>
      <c r="L67" s="30" t="s">
        <v>139</v>
      </c>
      <c r="M67" s="101">
        <f>+M66*M64</f>
        <v>195</v>
      </c>
      <c r="N67" s="94"/>
      <c r="P67" s="30" t="s">
        <v>139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+A53</f>
        <v>Prueba de Color</v>
      </c>
      <c r="B68" s="85">
        <f>+B53*H62</f>
        <v>150</v>
      </c>
      <c r="C68" s="89"/>
      <c r="L68" s="30" t="s">
        <v>42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+A54</f>
        <v>Dummy</v>
      </c>
      <c r="B69" s="85">
        <f>+B54*H62</f>
        <v>150</v>
      </c>
      <c r="C69" s="89"/>
      <c r="G69" s="104" t="s">
        <v>140</v>
      </c>
      <c r="H69" s="50">
        <f>+B60</f>
        <v>4.2014722500000001</v>
      </c>
      <c r="I69" s="31">
        <f>+H69*B48</f>
        <v>8402.9444999999996</v>
      </c>
      <c r="L69" s="30" t="s">
        <v>141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+A55</f>
        <v>Placa HS</v>
      </c>
      <c r="B70" s="85">
        <f>+B55*H62</f>
        <v>600</v>
      </c>
      <c r="C70" s="89"/>
      <c r="G70" s="104" t="s">
        <v>142</v>
      </c>
      <c r="H70" s="50">
        <f>+C73</f>
        <v>5.9026930874999994</v>
      </c>
      <c r="I70" s="31">
        <f>+H70*B48</f>
        <v>11805.386175</v>
      </c>
      <c r="J70" s="31"/>
      <c r="L70" s="1" t="s">
        <v>143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+A56</f>
        <v>Empaque</v>
      </c>
      <c r="B71" s="85">
        <f>+B56*H62</f>
        <v>225</v>
      </c>
      <c r="C71" s="105"/>
      <c r="G71" s="106" t="s">
        <v>144</v>
      </c>
      <c r="H71" s="107">
        <f>+H70-H69</f>
        <v>1.7012208374999993</v>
      </c>
      <c r="I71" s="31">
        <f>+H71*B48</f>
        <v>3402.4416749999987</v>
      </c>
      <c r="J71" s="31"/>
      <c r="L71" s="30" t="s">
        <v>145</v>
      </c>
      <c r="M71" s="108">
        <f>+M70+M69</f>
        <v>0</v>
      </c>
      <c r="N71" s="109" t="e">
        <f>+M71/C48</f>
        <v>#DIV/0!</v>
      </c>
      <c r="O71" s="1" t="s">
        <v>146</v>
      </c>
      <c r="Q71" s="95"/>
      <c r="R71" s="94"/>
      <c r="T71"/>
      <c r="U71" s="94"/>
    </row>
    <row r="72" spans="1:21" ht="15.75" x14ac:dyDescent="0.3">
      <c r="A72" s="84" t="str">
        <f>+A57</f>
        <v>Mensajeria</v>
      </c>
      <c r="B72" s="85">
        <f>+B57*H62</f>
        <v>330</v>
      </c>
      <c r="C72" s="105"/>
      <c r="G72" s="110"/>
      <c r="H72" s="111" t="s">
        <v>147</v>
      </c>
      <c r="I72" s="112">
        <f>+(B73/100)*2.5</f>
        <v>295.13465437499997</v>
      </c>
      <c r="J72" s="113"/>
      <c r="L72" s="30" t="s">
        <v>148</v>
      </c>
      <c r="M72" s="108">
        <f>+M71*1.5</f>
        <v>0</v>
      </c>
      <c r="N72" s="109" t="e">
        <f>+M72/C48</f>
        <v>#DIV/0!</v>
      </c>
      <c r="O72" s="1" t="s">
        <v>146</v>
      </c>
      <c r="Q72" s="95"/>
      <c r="R72" s="94"/>
      <c r="T72"/>
      <c r="U72" s="94"/>
    </row>
    <row r="73" spans="1:21" x14ac:dyDescent="0.3">
      <c r="A73" s="83" t="s">
        <v>112</v>
      </c>
      <c r="B73" s="90">
        <f>SUM(B65:B72)</f>
        <v>11805.386175</v>
      </c>
      <c r="C73" s="107">
        <f>+B73/B48</f>
        <v>5.9026930874999994</v>
      </c>
      <c r="D73" s="5"/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Hojas 2000 sencilla</vt:lpstr>
      <vt:lpstr>Hojas 2000 HS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2016-09-22T23:32:23Z</cp:lastPrinted>
  <dcterms:created xsi:type="dcterms:W3CDTF">2016-09-22T22:56:37Z</dcterms:created>
  <dcterms:modified xsi:type="dcterms:W3CDTF">2016-10-12T15:45:40Z</dcterms:modified>
</cp:coreProperties>
</file>