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0" yWindow="180" windowWidth="20115" windowHeight="8010"/>
  </bookViews>
  <sheets>
    <sheet name="Invitacion 300 gr final" sheetId="4" r:id="rId1"/>
  </sheets>
  <calcPr calcId="145621" concurrentCalc="0"/>
</workbook>
</file>

<file path=xl/calcChain.xml><?xml version="1.0" encoding="utf-8"?>
<calcChain xmlns="http://schemas.openxmlformats.org/spreadsheetml/2006/main">
  <c r="F92" i="4" l="1"/>
  <c r="F87" i="4"/>
  <c r="F90" i="4"/>
  <c r="F94" i="4"/>
  <c r="F95" i="4"/>
  <c r="B87" i="4"/>
  <c r="B90" i="4"/>
  <c r="B94" i="4"/>
  <c r="B95" i="4"/>
  <c r="B68" i="4"/>
  <c r="B53" i="4"/>
  <c r="G95" i="4"/>
  <c r="G94" i="4"/>
  <c r="C94" i="4"/>
  <c r="C95" i="4"/>
  <c r="F15" i="4"/>
  <c r="H15" i="4"/>
  <c r="B50" i="4"/>
  <c r="E30" i="4"/>
  <c r="E31" i="4"/>
  <c r="E33" i="4"/>
  <c r="E34" i="4"/>
  <c r="C38" i="4"/>
  <c r="C39" i="4"/>
  <c r="C40" i="4"/>
  <c r="B62" i="4"/>
  <c r="H47" i="4"/>
  <c r="H48" i="4"/>
  <c r="H49" i="4"/>
  <c r="H50" i="4"/>
  <c r="H51" i="4"/>
  <c r="H52" i="4"/>
  <c r="H53" i="4"/>
  <c r="E54" i="4"/>
  <c r="G54" i="4"/>
  <c r="H54" i="4"/>
  <c r="B78" i="4"/>
  <c r="D78" i="4"/>
  <c r="F78" i="4"/>
  <c r="G55" i="4"/>
  <c r="H55" i="4"/>
  <c r="B75" i="4"/>
  <c r="D75" i="4"/>
  <c r="F75" i="4"/>
  <c r="G56" i="4"/>
  <c r="H56" i="4"/>
  <c r="H59" i="4"/>
  <c r="B63" i="4"/>
  <c r="B64" i="4"/>
  <c r="B65" i="4"/>
  <c r="B66" i="4"/>
  <c r="B67" i="4"/>
  <c r="B69" i="4"/>
  <c r="C69" i="4"/>
  <c r="I68" i="4"/>
  <c r="A68" i="4"/>
  <c r="H66" i="4"/>
  <c r="B47" i="4"/>
  <c r="B48" i="4"/>
  <c r="B55" i="4"/>
  <c r="B56" i="4"/>
  <c r="H65" i="4"/>
  <c r="H67" i="4"/>
  <c r="I67" i="4"/>
  <c r="A67" i="4"/>
  <c r="I66" i="4"/>
  <c r="A66" i="4"/>
  <c r="I65" i="4"/>
  <c r="A65" i="4"/>
  <c r="A64" i="4"/>
  <c r="I51" i="4"/>
  <c r="C74" i="4"/>
  <c r="C77" i="4"/>
  <c r="B74" i="4"/>
  <c r="B77" i="4"/>
  <c r="A74" i="4"/>
  <c r="A77" i="4"/>
  <c r="C43" i="4"/>
  <c r="G41" i="4"/>
  <c r="G40" i="4"/>
  <c r="C41" i="4"/>
  <c r="H24" i="4"/>
  <c r="C25" i="4"/>
  <c r="H25" i="4"/>
  <c r="H26" i="4"/>
  <c r="F24" i="4"/>
  <c r="E25" i="4"/>
  <c r="F25" i="4"/>
  <c r="F26" i="4"/>
  <c r="E26" i="4"/>
  <c r="C26" i="4"/>
</calcChain>
</file>

<file path=xl/sharedStrings.xml><?xml version="1.0" encoding="utf-8"?>
<sst xmlns="http://schemas.openxmlformats.org/spreadsheetml/2006/main" count="160" uniqueCount="127">
  <si>
    <t>Observaciones</t>
  </si>
  <si>
    <t>Presupuesto</t>
  </si>
  <si>
    <t>Elabora</t>
  </si>
  <si>
    <t>Lourdes Velasco</t>
  </si>
  <si>
    <t>Fecha</t>
  </si>
  <si>
    <t>ODT</t>
  </si>
  <si>
    <t>Cliente</t>
  </si>
  <si>
    <t>Proyecto</t>
  </si>
  <si>
    <t>Descripción</t>
  </si>
  <si>
    <t>Tamaño extendido</t>
  </si>
  <si>
    <t>X</t>
  </si>
  <si>
    <t>por tamaño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</si>
  <si>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</si>
  <si>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</si>
  <si>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</si>
  <si>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</si>
  <si>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</si>
  <si>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</si>
  <si>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>Precio</t>
  </si>
  <si>
    <t xml:space="preserve">Salen por lado </t>
  </si>
  <si>
    <t>Tabla de suaje</t>
  </si>
  <si>
    <t xml:space="preserve">Tamaños por pliego </t>
  </si>
  <si>
    <t>* calculo manual</t>
  </si>
  <si>
    <t>Suajado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</si>
  <si>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</si>
  <si>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</si>
  <si>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</si>
  <si>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</si>
  <si>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</si>
  <si>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</si>
  <si>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</si>
  <si>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</si>
  <si>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</si>
  <si>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</si>
  <si>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</si>
  <si>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</si>
  <si>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</si>
  <si>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</si>
  <si>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</si>
  <si>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</si>
  <si>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</si>
  <si>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</si>
  <si>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</si>
  <si>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</si>
  <si>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Cantidad de piezas a imp.</t>
  </si>
  <si>
    <t>Millares a imprimir</t>
  </si>
  <si>
    <t>Cant. Pzas.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</si>
  <si>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</si>
  <si>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</si>
  <si>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</si>
  <si>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</si>
  <si>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</si>
  <si>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</si>
  <si>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</si>
  <si>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Arreglo + Lam</t>
  </si>
  <si>
    <t>Area</t>
  </si>
  <si>
    <t>arreglo</t>
  </si>
  <si>
    <t>total a pagar</t>
  </si>
  <si>
    <t>Papel</t>
  </si>
  <si>
    <t>Imp F</t>
  </si>
  <si>
    <t>HS</t>
  </si>
  <si>
    <t>corte</t>
  </si>
  <si>
    <t>Empaque</t>
  </si>
  <si>
    <t>arreglo suaje</t>
  </si>
  <si>
    <t>Mensajeria</t>
  </si>
  <si>
    <t>suajado</t>
  </si>
  <si>
    <t>Total</t>
  </si>
  <si>
    <t>Laminado</t>
  </si>
  <si>
    <t xml:space="preserve">Producto </t>
  </si>
  <si>
    <t xml:space="preserve">Material </t>
  </si>
  <si>
    <t xml:space="preserve">Costo proceso </t>
  </si>
  <si>
    <t xml:space="preserve">Porcentaje Despacho </t>
  </si>
  <si>
    <t>Tamaño Final</t>
  </si>
  <si>
    <t>cm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</si>
  <si>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</si>
  <si>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</si>
  <si>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</si>
  <si>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</si>
  <si>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</si>
  <si>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</si>
  <si>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</si>
  <si>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</si>
  <si>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Precio por Paquete</t>
  </si>
  <si>
    <t>Importe de la compra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</si>
  <si>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</si>
  <si>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</si>
  <si>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</si>
  <si>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</si>
  <si>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</si>
  <si>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</si>
  <si>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</si>
  <si>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</si>
  <si>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</si>
  <si>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>Couche</t>
  </si>
  <si>
    <t>Blanco</t>
  </si>
  <si>
    <t>Prueba de color</t>
  </si>
  <si>
    <t>UNOi</t>
  </si>
  <si>
    <t>Invitación Hexagonal</t>
  </si>
  <si>
    <t>tamaño extendido 43.3 X 22.5 cm.</t>
  </si>
  <si>
    <t>tamaño final 17.32 X 15 cm.</t>
  </si>
  <si>
    <t>papel couche 300 gr.</t>
  </si>
  <si>
    <t>impresas a 4 X 4 tintas offset +</t>
  </si>
  <si>
    <t>laminado mate 2 caras +</t>
  </si>
  <si>
    <t>uv brillante a registro 2 caras</t>
  </si>
  <si>
    <t xml:space="preserve">terminado suajado + plecado + encarte </t>
  </si>
  <si>
    <t>300 gr.</t>
  </si>
  <si>
    <t>Imp V</t>
  </si>
  <si>
    <t>Sobre de Celofán</t>
  </si>
  <si>
    <t xml:space="preserve">Celofán </t>
  </si>
  <si>
    <t>Transparente</t>
  </si>
  <si>
    <t>18 X 15</t>
  </si>
  <si>
    <t>Celofán</t>
  </si>
  <si>
    <t>UV Brillante AR</t>
  </si>
  <si>
    <t>Armado + Pegado</t>
  </si>
  <si>
    <t>13 de enero de 2017.</t>
  </si>
  <si>
    <t>LUMEN</t>
  </si>
  <si>
    <t>mínimo</t>
  </si>
  <si>
    <t>Rotulos</t>
  </si>
  <si>
    <t>Planilla Couche Digital</t>
  </si>
  <si>
    <t>Adhesivo couche</t>
  </si>
  <si>
    <t xml:space="preserve">8 X 4 </t>
  </si>
  <si>
    <t>x planilla carta</t>
  </si>
  <si>
    <t>Corte</t>
  </si>
  <si>
    <t>Tamaños A Correr TT</t>
  </si>
  <si>
    <t xml:space="preserve">Piezas Pedidas </t>
  </si>
  <si>
    <t>Costo Uni</t>
  </si>
  <si>
    <t>LAMINADOS + UV + EMPALME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</si>
</sst>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14" applyNumberFormat="0" applyAlignment="0" applyProtection="0"/>
    <xf numFmtId="0" fontId="14" fillId="6" borderId="15" applyNumberFormat="0" applyAlignment="0" applyProtection="0"/>
    <xf numFmtId="0" fontId="15" fillId="7" borderId="0" applyNumberFormat="0" applyBorder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8" borderId="19" applyNumberFormat="0" applyFont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4" fillId="0" borderId="0" xfId="0" applyFont="1" applyAlignment="1">
      <alignment horizontal="center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8" fillId="0" borderId="0" xfId="0" applyFont="1"/>
    <xf numFmtId="0" fontId="2" fillId="0" borderId="11" xfId="0" applyFont="1" applyBorder="1"/>
    <xf numFmtId="2" fontId="4" fillId="0" borderId="0" xfId="0" applyNumberFormat="1" applyFont="1" applyAlignment="1">
      <alignment horizontal="left"/>
    </xf>
    <xf numFmtId="2" fontId="5" fillId="0" borderId="11" xfId="0" applyNumberFormat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Alignment="1">
      <alignment horizontal="right"/>
    </xf>
    <xf numFmtId="0" fontId="2" fillId="0" borderId="13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9" fontId="6" fillId="0" borderId="0" xfId="0" applyNumberFormat="1" applyFont="1"/>
    <xf numFmtId="9" fontId="2" fillId="0" borderId="0" xfId="0" applyNumberFormat="1" applyFont="1"/>
    <xf numFmtId="2" fontId="2" fillId="0" borderId="13" xfId="0" applyNumberFormat="1" applyFont="1" applyBorder="1" applyAlignment="1">
      <alignment horizontal="center"/>
    </xf>
    <xf numFmtId="44" fontId="2" fillId="0" borderId="12" xfId="1" applyFont="1" applyBorder="1" applyAlignment="1">
      <alignment horizontal="left"/>
    </xf>
    <xf numFmtId="0" fontId="6" fillId="0" borderId="13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0" fontId="9" fillId="4" borderId="0" xfId="0" applyFont="1" applyFill="1"/>
    <xf numFmtId="2" fontId="10" fillId="4" borderId="0" xfId="0" applyNumberFormat="1" applyFont="1" applyFill="1" applyBorder="1" applyAlignment="1">
      <alignment horizontal="right"/>
    </xf>
    <xf numFmtId="44" fontId="10" fillId="4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0" fontId="11" fillId="0" borderId="0" xfId="0" applyFont="1"/>
    <xf numFmtId="2" fontId="2" fillId="0" borderId="0" xfId="0" applyNumberFormat="1" applyFont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44" fontId="6" fillId="0" borderId="5" xfId="1" applyFont="1" applyBorder="1"/>
    <xf numFmtId="0" fontId="6" fillId="0" borderId="5" xfId="0" applyFont="1" applyBorder="1"/>
    <xf numFmtId="0" fontId="2" fillId="0" borderId="7" xfId="0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0" fontId="6" fillId="0" borderId="8" xfId="0" applyFont="1" applyBorder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9"/>
  <sheetViews>
    <sheetView tabSelected="1" topLeftCell="A58" zoomScale="80" zoomScaleNormal="80" workbookViewId="0">
      <selection activeCell="D61" sqref="D61"/>
    </sheetView>
  </sheetViews>
  <sheetFormatPr baseColWidth="10" defaultRowHeight="14.25" x14ac:dyDescent="0.3"/>
  <cols>
    <col min="1" max="1" width="18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3.7109375" style="1" customWidth="1"/>
    <col min="15" max="15" width="11.42578125" style="1"/>
    <col min="16" max="16" width="14.42578125" style="1" customWidth="1"/>
    <col min="17" max="16384" width="11.42578125" style="1"/>
  </cols>
  <sheetData>
    <row r="1" spans="1:21" ht="15.75" x14ac:dyDescent="0.3">
      <c r="K1"/>
      <c r="L1"/>
      <c r="M1"/>
      <c r="N1"/>
      <c r="O1"/>
      <c r="P1"/>
      <c r="Q1"/>
      <c r="R1"/>
      <c r="S1"/>
      <c r="T1"/>
      <c r="U1"/>
    </row>
    <row r="2" spans="1:21" ht="15.75" x14ac:dyDescent="0.3">
      <c r="K2"/>
      <c r="L2"/>
      <c r="M2"/>
      <c r="N2"/>
      <c r="O2"/>
      <c r="P2"/>
      <c r="Q2"/>
      <c r="R2"/>
      <c r="S2"/>
      <c r="T2"/>
      <c r="U2"/>
    </row>
    <row r="3" spans="1:21" ht="15.75" x14ac:dyDescent="0.3">
      <c r="K3"/>
      <c r="L3"/>
      <c r="M3"/>
      <c r="N3"/>
      <c r="O3"/>
      <c r="P3"/>
      <c r="Q3"/>
      <c r="R3"/>
      <c r="S3"/>
      <c r="T3"/>
      <c r="U3"/>
    </row>
    <row r="4" spans="1:21" ht="15.75" x14ac:dyDescent="0.3">
      <c r="K4"/>
      <c r="L4"/>
      <c r="M4"/>
      <c r="N4"/>
      <c r="O4"/>
      <c r="P4"/>
      <c r="Q4"/>
      <c r="R4"/>
      <c r="S4"/>
      <c r="T4"/>
      <c r="U4"/>
    </row>
    <row r="5" spans="1:21" ht="15.75" x14ac:dyDescent="0.3">
      <c r="A5" s="5"/>
      <c r="K5"/>
      <c r="L5"/>
      <c r="M5"/>
      <c r="N5"/>
      <c r="O5"/>
      <c r="P5"/>
      <c r="Q5"/>
      <c r="R5"/>
      <c r="S5"/>
      <c r="T5"/>
      <c r="U5"/>
    </row>
    <row r="6" spans="1:21" ht="18.75" x14ac:dyDescent="0.3">
      <c r="A6" s="2" t="s">
        <v>1</v>
      </c>
      <c r="E6" s="5" t="s">
        <v>2</v>
      </c>
      <c r="F6" s="1" t="s">
        <v>3</v>
      </c>
      <c r="K6"/>
      <c r="L6"/>
      <c r="M6"/>
      <c r="N6"/>
      <c r="O6"/>
      <c r="P6"/>
      <c r="Q6"/>
      <c r="R6"/>
      <c r="S6"/>
      <c r="T6"/>
      <c r="U6"/>
    </row>
    <row r="7" spans="1:21" ht="15.75" x14ac:dyDescent="0.3">
      <c r="K7"/>
      <c r="L7"/>
      <c r="M7"/>
      <c r="N7"/>
      <c r="O7"/>
      <c r="P7"/>
      <c r="Q7"/>
      <c r="R7"/>
      <c r="S7"/>
      <c r="T7"/>
      <c r="U7"/>
    </row>
    <row r="8" spans="1:21" s="5" customFormat="1" ht="15" x14ac:dyDescent="0.25">
      <c r="A8" s="5" t="s">
        <v>4</v>
      </c>
      <c r="C8" s="5" t="s">
        <v>114</v>
      </c>
      <c r="H8" s="5" t="s">
        <v>5</v>
      </c>
      <c r="K8"/>
      <c r="L8"/>
      <c r="M8"/>
      <c r="N8"/>
      <c r="O8"/>
      <c r="P8"/>
      <c r="Q8"/>
      <c r="R8"/>
      <c r="S8"/>
      <c r="T8"/>
      <c r="U8"/>
    </row>
    <row r="9" spans="1:21" ht="15.75" x14ac:dyDescent="0.3">
      <c r="K9"/>
      <c r="L9"/>
      <c r="M9"/>
      <c r="N9"/>
      <c r="O9"/>
      <c r="P9"/>
      <c r="Q9"/>
      <c r="R9"/>
      <c r="S9"/>
      <c r="T9"/>
      <c r="U9"/>
    </row>
    <row r="10" spans="1:21" ht="16.5" thickBot="1" x14ac:dyDescent="0.35">
      <c r="A10" s="5" t="s">
        <v>6</v>
      </c>
      <c r="C10" s="1" t="s">
        <v>96</v>
      </c>
      <c r="F10" s="5" t="s">
        <v>0</v>
      </c>
      <c r="K10"/>
      <c r="L10"/>
      <c r="M10"/>
      <c r="N10"/>
      <c r="O10"/>
      <c r="P10"/>
      <c r="Q10"/>
      <c r="R10"/>
      <c r="S10"/>
      <c r="T10"/>
      <c r="U10"/>
    </row>
    <row r="11" spans="1:21" ht="15.75" x14ac:dyDescent="0.3">
      <c r="A11" s="5"/>
      <c r="F11" s="6"/>
      <c r="G11" s="7"/>
      <c r="H11" s="8"/>
      <c r="K11"/>
      <c r="L11"/>
      <c r="M11"/>
      <c r="N11"/>
      <c r="O11"/>
      <c r="P11"/>
      <c r="Q11"/>
      <c r="R11"/>
      <c r="S11"/>
      <c r="T11"/>
      <c r="U11"/>
    </row>
    <row r="12" spans="1:21" ht="15.75" x14ac:dyDescent="0.3">
      <c r="A12" s="5" t="s">
        <v>7</v>
      </c>
      <c r="F12" s="9"/>
      <c r="G12" s="10"/>
      <c r="H12" s="11"/>
      <c r="K12"/>
      <c r="L12"/>
      <c r="M12"/>
      <c r="N12"/>
      <c r="O12"/>
      <c r="P12"/>
      <c r="Q12"/>
      <c r="R12"/>
      <c r="S12"/>
      <c r="T12"/>
      <c r="U12"/>
    </row>
    <row r="13" spans="1:21" ht="15.75" x14ac:dyDescent="0.3">
      <c r="A13" s="5"/>
      <c r="F13" s="9"/>
      <c r="G13" s="10"/>
      <c r="H13" s="11"/>
      <c r="K13"/>
      <c r="L13"/>
      <c r="M13"/>
      <c r="N13"/>
      <c r="O13"/>
      <c r="P13"/>
      <c r="Q13"/>
      <c r="R13"/>
      <c r="S13"/>
      <c r="T13"/>
      <c r="U13"/>
    </row>
    <row r="14" spans="1:21" ht="15.75" x14ac:dyDescent="0.3">
      <c r="A14" s="5" t="s">
        <v>8</v>
      </c>
      <c r="C14" s="12" t="s">
        <v>97</v>
      </c>
      <c r="D14" s="13"/>
      <c r="E14" s="13"/>
      <c r="F14" s="14" t="s">
        <v>9</v>
      </c>
      <c r="G14" s="10"/>
      <c r="H14" s="11"/>
      <c r="K14"/>
      <c r="L14"/>
      <c r="M14"/>
      <c r="N14"/>
      <c r="O14"/>
      <c r="P14"/>
      <c r="Q14"/>
      <c r="R14"/>
      <c r="S14"/>
      <c r="T14"/>
      <c r="U14"/>
    </row>
    <row r="15" spans="1:21" ht="15.75" x14ac:dyDescent="0.3">
      <c r="C15" s="15" t="s">
        <v>98</v>
      </c>
      <c r="D15" s="13"/>
      <c r="E15" s="13"/>
      <c r="F15" s="16">
        <f>1.5+F19+1.5</f>
        <v>46.3</v>
      </c>
      <c r="G15" s="17" t="s">
        <v>10</v>
      </c>
      <c r="H15" s="18">
        <f>(1.5+H19+1.5)*2</f>
        <v>51</v>
      </c>
      <c r="K15"/>
      <c r="L15"/>
      <c r="M15"/>
      <c r="N15"/>
      <c r="O15"/>
      <c r="P15"/>
      <c r="Q15"/>
      <c r="R15"/>
      <c r="S15"/>
      <c r="T15"/>
      <c r="U15"/>
    </row>
    <row r="16" spans="1:21" ht="15.75" x14ac:dyDescent="0.3">
      <c r="C16" s="15" t="s">
        <v>99</v>
      </c>
      <c r="D16" s="13"/>
      <c r="E16" s="13"/>
      <c r="F16" s="14">
        <v>1</v>
      </c>
      <c r="G16" s="19" t="s">
        <v>11</v>
      </c>
      <c r="H16" s="11"/>
      <c r="K16"/>
      <c r="L16"/>
      <c r="M16"/>
      <c r="N16"/>
      <c r="O16"/>
      <c r="P16"/>
      <c r="Q16"/>
      <c r="R16"/>
      <c r="S16"/>
      <c r="T16"/>
      <c r="U16"/>
    </row>
    <row r="17" spans="1:21" ht="15.75" x14ac:dyDescent="0.3">
      <c r="C17" s="15" t="s">
        <v>100</v>
      </c>
      <c r="D17" s="13"/>
      <c r="E17" s="13"/>
      <c r="F17" s="9"/>
      <c r="G17" s="10"/>
      <c r="H17" s="11"/>
      <c r="K17"/>
      <c r="L17"/>
      <c r="M17"/>
      <c r="N17"/>
      <c r="O17"/>
      <c r="P17"/>
      <c r="Q17"/>
      <c r="R17"/>
      <c r="S17"/>
      <c r="T17"/>
      <c r="U17"/>
    </row>
    <row r="18" spans="1:21" ht="15.75" x14ac:dyDescent="0.3">
      <c r="C18" s="15" t="s">
        <v>101</v>
      </c>
      <c r="D18" s="13"/>
      <c r="E18" s="13"/>
      <c r="F18" s="9"/>
      <c r="G18" s="10"/>
      <c r="H18" s="11"/>
      <c r="K18"/>
      <c r="L18"/>
      <c r="M18"/>
      <c r="N18"/>
      <c r="O18"/>
      <c r="P18"/>
      <c r="Q18"/>
      <c r="R18"/>
      <c r="S18"/>
      <c r="T18"/>
      <c r="U18"/>
    </row>
    <row r="19" spans="1:21" ht="15.75" x14ac:dyDescent="0.3">
      <c r="C19" s="15" t="s">
        <v>102</v>
      </c>
      <c r="D19" s="13"/>
      <c r="E19" s="13"/>
      <c r="F19" s="16">
        <v>43.3</v>
      </c>
      <c r="G19" s="17" t="s">
        <v>10</v>
      </c>
      <c r="H19" s="18">
        <v>22.5</v>
      </c>
      <c r="K19"/>
      <c r="L19"/>
      <c r="M19"/>
      <c r="N19"/>
      <c r="O19"/>
      <c r="P19"/>
      <c r="Q19"/>
      <c r="R19"/>
      <c r="S19"/>
      <c r="T19"/>
      <c r="U19"/>
    </row>
    <row r="20" spans="1:21" ht="15.75" x14ac:dyDescent="0.3">
      <c r="C20" s="22" t="s">
        <v>103</v>
      </c>
      <c r="D20" s="13"/>
      <c r="E20" s="13"/>
      <c r="F20" s="14">
        <v>1</v>
      </c>
      <c r="G20" s="19" t="s">
        <v>11</v>
      </c>
      <c r="H20" s="11"/>
      <c r="K20"/>
      <c r="L20"/>
      <c r="M20"/>
      <c r="N20"/>
      <c r="O20"/>
      <c r="P20"/>
      <c r="Q20"/>
      <c r="R20"/>
      <c r="S20"/>
      <c r="T20"/>
      <c r="U20"/>
    </row>
    <row r="21" spans="1:21" ht="16.5" thickBot="1" x14ac:dyDescent="0.35">
      <c r="C21" s="13" t="s">
        <v>104</v>
      </c>
      <c r="D21" s="13"/>
      <c r="E21" s="13"/>
      <c r="F21" s="23"/>
      <c r="G21" s="24"/>
      <c r="H21" s="25"/>
      <c r="K21"/>
      <c r="L21"/>
      <c r="M21"/>
      <c r="N21"/>
      <c r="O21"/>
      <c r="P21"/>
      <c r="Q21"/>
      <c r="R21"/>
      <c r="S21"/>
      <c r="T21"/>
      <c r="U21"/>
    </row>
    <row r="22" spans="1:21" ht="15.75" x14ac:dyDescent="0.3">
      <c r="A22" s="4" t="s">
        <v>13</v>
      </c>
      <c r="C22" s="26" t="s">
        <v>93</v>
      </c>
      <c r="D22" s="5" t="s">
        <v>14</v>
      </c>
      <c r="E22" s="27" t="s">
        <v>94</v>
      </c>
      <c r="F22" s="1" t="s">
        <v>105</v>
      </c>
      <c r="K22"/>
      <c r="L22"/>
      <c r="M22"/>
      <c r="N22"/>
      <c r="O22"/>
      <c r="P22"/>
      <c r="Q22"/>
      <c r="R22"/>
      <c r="S22"/>
      <c r="T22"/>
      <c r="U22"/>
    </row>
    <row r="23" spans="1:21" ht="15.75" x14ac:dyDescent="0.3">
      <c r="K23"/>
      <c r="L23"/>
      <c r="M23"/>
      <c r="N23"/>
      <c r="O23"/>
      <c r="P23"/>
      <c r="Q23"/>
      <c r="R23"/>
      <c r="S23"/>
      <c r="T23"/>
      <c r="U23"/>
    </row>
    <row r="24" spans="1:21" ht="15.75" x14ac:dyDescent="0.3">
      <c r="A24" s="4" t="s">
        <v>15</v>
      </c>
      <c r="C24" s="28">
        <v>70</v>
      </c>
      <c r="D24" s="27" t="s">
        <v>16</v>
      </c>
      <c r="E24" s="29">
        <v>95</v>
      </c>
      <c r="F24" s="30">
        <f>+C24</f>
        <v>70</v>
      </c>
      <c r="G24" s="31" t="s">
        <v>16</v>
      </c>
      <c r="H24" s="31">
        <f>+E24</f>
        <v>95</v>
      </c>
      <c r="K24"/>
      <c r="L24"/>
      <c r="M24"/>
      <c r="N24"/>
      <c r="O24"/>
      <c r="P24"/>
      <c r="Q24"/>
      <c r="R24"/>
      <c r="S24"/>
      <c r="T24"/>
      <c r="U24"/>
    </row>
    <row r="25" spans="1:21" ht="15.75" x14ac:dyDescent="0.3">
      <c r="A25" s="4" t="s">
        <v>17</v>
      </c>
      <c r="B25" s="3"/>
      <c r="C25" s="32">
        <f>+F15</f>
        <v>46.3</v>
      </c>
      <c r="D25" s="33" t="s">
        <v>16</v>
      </c>
      <c r="E25" s="32">
        <f>+H15</f>
        <v>51</v>
      </c>
      <c r="F25" s="34">
        <f>+E25</f>
        <v>51</v>
      </c>
      <c r="G25" s="34" t="s">
        <v>16</v>
      </c>
      <c r="H25" s="34">
        <f>+C25</f>
        <v>46.3</v>
      </c>
      <c r="I25" s="35"/>
      <c r="J25" s="35"/>
      <c r="K25"/>
      <c r="L25"/>
      <c r="M25"/>
      <c r="N25"/>
      <c r="O25"/>
      <c r="P25"/>
      <c r="Q25"/>
      <c r="R25"/>
      <c r="S25"/>
      <c r="T25"/>
      <c r="U25"/>
    </row>
    <row r="26" spans="1:21" ht="16.5" thickBot="1" x14ac:dyDescent="0.35">
      <c r="A26" s="3" t="s">
        <v>19</v>
      </c>
      <c r="B26" s="36"/>
      <c r="C26" s="37">
        <f>+C24/C25</f>
        <v>1.5118790496760259</v>
      </c>
      <c r="D26" s="38"/>
      <c r="E26" s="37">
        <f>+E24/E25</f>
        <v>1.8627450980392157</v>
      </c>
      <c r="F26" s="37">
        <f>+F24/F25</f>
        <v>1.3725490196078431</v>
      </c>
      <c r="G26" s="38"/>
      <c r="H26" s="37">
        <f>+H24/H25</f>
        <v>2.0518358531317498</v>
      </c>
      <c r="I26" s="35"/>
      <c r="J26" s="35"/>
      <c r="K26"/>
      <c r="L26"/>
      <c r="M26"/>
      <c r="N26"/>
      <c r="O26"/>
      <c r="P26"/>
      <c r="Q26"/>
      <c r="R26"/>
      <c r="S26"/>
      <c r="T26"/>
      <c r="U26"/>
    </row>
    <row r="27" spans="1:21" ht="16.5" thickBot="1" x14ac:dyDescent="0.35">
      <c r="A27" s="3" t="s">
        <v>21</v>
      </c>
      <c r="B27" s="39"/>
      <c r="C27" s="40"/>
      <c r="D27" s="41">
        <v>1</v>
      </c>
      <c r="E27" s="42"/>
      <c r="F27" s="43"/>
      <c r="G27" s="44">
        <v>2</v>
      </c>
      <c r="H27" s="45" t="s">
        <v>22</v>
      </c>
      <c r="K27"/>
      <c r="L27"/>
      <c r="M27"/>
      <c r="N27"/>
      <c r="O27"/>
      <c r="P27"/>
      <c r="Q27"/>
      <c r="R27"/>
      <c r="S27"/>
      <c r="T27"/>
      <c r="U27"/>
    </row>
    <row r="28" spans="1:21" ht="15.75" x14ac:dyDescent="0.3">
      <c r="A28" s="3"/>
      <c r="B28" s="46"/>
      <c r="C28" s="35"/>
      <c r="G28" s="20"/>
      <c r="H28" s="35"/>
      <c r="K28"/>
      <c r="L28"/>
      <c r="M28"/>
      <c r="N28"/>
      <c r="O28"/>
      <c r="P28"/>
      <c r="Q28"/>
      <c r="R28"/>
      <c r="S28"/>
      <c r="T28"/>
      <c r="U28"/>
    </row>
    <row r="29" spans="1:21" ht="15.75" x14ac:dyDescent="0.3">
      <c r="A29" s="30" t="s">
        <v>24</v>
      </c>
      <c r="B29" s="30" t="s">
        <v>115</v>
      </c>
      <c r="D29" s="20" t="s">
        <v>25</v>
      </c>
      <c r="E29" s="47">
        <v>8.4710000000000001</v>
      </c>
      <c r="G29" s="1" t="s">
        <v>26</v>
      </c>
      <c r="H29" s="48">
        <v>0.5</v>
      </c>
      <c r="K29"/>
      <c r="L29"/>
      <c r="M29"/>
      <c r="N29"/>
      <c r="O29"/>
      <c r="P29"/>
      <c r="Q29"/>
      <c r="R29"/>
      <c r="S29"/>
      <c r="T29"/>
      <c r="U29"/>
    </row>
    <row r="30" spans="1:21" ht="15.75" x14ac:dyDescent="0.3">
      <c r="A30" s="3"/>
      <c r="B30" s="3"/>
      <c r="C30" s="3"/>
      <c r="D30" s="49" t="s">
        <v>27</v>
      </c>
      <c r="E30" s="47">
        <f>+H29*E29</f>
        <v>4.2355</v>
      </c>
      <c r="H30" s="48"/>
      <c r="I30" s="35"/>
      <c r="J30" s="35"/>
      <c r="K30"/>
      <c r="L30"/>
      <c r="M30"/>
      <c r="N30"/>
      <c r="O30"/>
      <c r="P30"/>
      <c r="Q30"/>
      <c r="R30"/>
      <c r="S30"/>
      <c r="T30"/>
      <c r="U30"/>
    </row>
    <row r="31" spans="1:21" ht="15.75" x14ac:dyDescent="0.3">
      <c r="D31" s="49" t="s">
        <v>28</v>
      </c>
      <c r="E31" s="50">
        <f>+E29-E30</f>
        <v>4.2355</v>
      </c>
      <c r="I31" s="35"/>
      <c r="J31" s="35"/>
      <c r="K31"/>
      <c r="L31"/>
      <c r="M31"/>
      <c r="N31"/>
      <c r="O31"/>
      <c r="P31"/>
      <c r="Q31"/>
      <c r="R31"/>
      <c r="S31"/>
      <c r="T31"/>
      <c r="U31"/>
    </row>
    <row r="32" spans="1:21" ht="15.75" x14ac:dyDescent="0.3">
      <c r="E32" s="46" t="s">
        <v>29</v>
      </c>
      <c r="F32" s="46" t="s">
        <v>30</v>
      </c>
      <c r="G32" s="46" t="s">
        <v>30</v>
      </c>
      <c r="H32" s="46" t="s">
        <v>30</v>
      </c>
      <c r="I32" s="35"/>
      <c r="J32" s="35"/>
      <c r="K32"/>
      <c r="L32"/>
      <c r="M32"/>
      <c r="N32"/>
      <c r="O32"/>
      <c r="P32"/>
      <c r="Q32"/>
      <c r="R32"/>
      <c r="S32"/>
      <c r="T32"/>
      <c r="U32"/>
    </row>
    <row r="33" spans="1:21" ht="15.75" x14ac:dyDescent="0.3">
      <c r="D33" s="20" t="s">
        <v>31</v>
      </c>
      <c r="E33" s="51">
        <f>+E31</f>
        <v>4.2355</v>
      </c>
      <c r="F33" s="51">
        <v>0</v>
      </c>
      <c r="G33" s="51">
        <v>0</v>
      </c>
      <c r="H33" s="51">
        <v>0</v>
      </c>
      <c r="K33"/>
      <c r="L33"/>
      <c r="M33"/>
      <c r="N33"/>
      <c r="O33"/>
      <c r="P33"/>
      <c r="Q33"/>
      <c r="R33"/>
      <c r="S33"/>
      <c r="T33"/>
      <c r="U33"/>
    </row>
    <row r="34" spans="1:21" ht="15.75" x14ac:dyDescent="0.3">
      <c r="D34" s="20" t="s">
        <v>32</v>
      </c>
      <c r="E34" s="51">
        <f>+E33*1.15</f>
        <v>4.870825</v>
      </c>
      <c r="F34" s="51">
        <v>0</v>
      </c>
      <c r="G34" s="51">
        <v>0</v>
      </c>
      <c r="H34" s="51">
        <v>0</v>
      </c>
      <c r="K34"/>
      <c r="L34"/>
      <c r="M34"/>
      <c r="N34"/>
      <c r="O34"/>
      <c r="P34"/>
      <c r="Q34"/>
      <c r="R34"/>
      <c r="S34"/>
      <c r="T34"/>
      <c r="U34"/>
    </row>
    <row r="35" spans="1:21" ht="16.5" thickBot="1" x14ac:dyDescent="0.35">
      <c r="A35" s="3"/>
      <c r="G35" s="20"/>
      <c r="K35"/>
      <c r="L35"/>
      <c r="M35"/>
      <c r="N35"/>
      <c r="O35"/>
      <c r="P35"/>
      <c r="Q35"/>
      <c r="R35"/>
      <c r="S35"/>
      <c r="T35"/>
      <c r="U35"/>
    </row>
    <row r="36" spans="1:21" ht="15.75" x14ac:dyDescent="0.3">
      <c r="A36" s="4" t="s">
        <v>35</v>
      </c>
      <c r="C36" s="52">
        <v>2</v>
      </c>
      <c r="D36" s="53" t="s">
        <v>36</v>
      </c>
      <c r="E36" s="6" t="s">
        <v>33</v>
      </c>
      <c r="F36" s="7" t="s">
        <v>34</v>
      </c>
      <c r="G36" s="7"/>
      <c r="H36" s="8"/>
      <c r="K36"/>
      <c r="L36"/>
      <c r="M36"/>
      <c r="N36"/>
      <c r="O36"/>
      <c r="P36"/>
      <c r="Q36"/>
      <c r="R36"/>
      <c r="S36"/>
      <c r="T36"/>
      <c r="U36"/>
    </row>
    <row r="37" spans="1:21" ht="16.5" thickBot="1" x14ac:dyDescent="0.35">
      <c r="A37" s="4"/>
      <c r="C37" s="46"/>
      <c r="D37" s="1" t="s">
        <v>38</v>
      </c>
      <c r="E37" s="23"/>
      <c r="F37" s="24" t="s">
        <v>37</v>
      </c>
      <c r="G37" s="24"/>
      <c r="H37" s="25"/>
      <c r="K37"/>
      <c r="L37"/>
      <c r="M37"/>
      <c r="N37"/>
      <c r="O37"/>
      <c r="P37"/>
      <c r="Q37"/>
      <c r="R37"/>
      <c r="S37"/>
      <c r="T37"/>
      <c r="U37"/>
    </row>
    <row r="38" spans="1:21" ht="15.75" x14ac:dyDescent="0.3">
      <c r="A38" s="4" t="s">
        <v>39</v>
      </c>
      <c r="B38" s="5"/>
      <c r="C38" s="54">
        <f>+B45/F16</f>
        <v>400</v>
      </c>
      <c r="D38" s="29">
        <v>400</v>
      </c>
      <c r="F38" s="49" t="s">
        <v>40</v>
      </c>
      <c r="G38" s="28">
        <v>1</v>
      </c>
      <c r="H38" s="3"/>
      <c r="K38"/>
      <c r="L38"/>
      <c r="M38"/>
      <c r="N38"/>
      <c r="O38"/>
      <c r="P38"/>
      <c r="Q38"/>
      <c r="R38"/>
      <c r="S38"/>
      <c r="T38"/>
      <c r="U38"/>
    </row>
    <row r="39" spans="1:21" ht="15.75" x14ac:dyDescent="0.3">
      <c r="A39" s="4" t="s">
        <v>41</v>
      </c>
      <c r="C39" s="39">
        <f>+C38+D38</f>
        <v>800</v>
      </c>
      <c r="F39" s="49" t="s">
        <v>42</v>
      </c>
      <c r="G39" s="28"/>
      <c r="H39" s="3"/>
      <c r="K39"/>
      <c r="L39"/>
      <c r="M39"/>
      <c r="N39"/>
      <c r="O39"/>
      <c r="P39"/>
      <c r="Q39"/>
      <c r="R39"/>
      <c r="S39"/>
      <c r="T39"/>
      <c r="U39"/>
    </row>
    <row r="40" spans="1:21" ht="15.75" x14ac:dyDescent="0.3">
      <c r="A40" s="4" t="s">
        <v>43</v>
      </c>
      <c r="C40" s="39">
        <f>+C39/C36</f>
        <v>400</v>
      </c>
      <c r="F40" s="20" t="s">
        <v>45</v>
      </c>
      <c r="G40" s="28">
        <f>+C38/1000</f>
        <v>0.4</v>
      </c>
      <c r="H40" s="3"/>
      <c r="K40"/>
      <c r="L40"/>
      <c r="M40"/>
      <c r="N40"/>
      <c r="O40"/>
      <c r="P40"/>
      <c r="Q40"/>
      <c r="R40"/>
      <c r="S40"/>
      <c r="T40"/>
      <c r="U40"/>
    </row>
    <row r="41" spans="1:21" ht="15.75" x14ac:dyDescent="0.3">
      <c r="A41" s="4" t="s">
        <v>44</v>
      </c>
      <c r="C41" s="46">
        <f>+(C40*C36)*F16</f>
        <v>800</v>
      </c>
      <c r="F41" s="49" t="s">
        <v>46</v>
      </c>
      <c r="G41" s="52">
        <f>+C39</f>
        <v>800</v>
      </c>
      <c r="H41" s="3"/>
      <c r="K41"/>
      <c r="L41"/>
      <c r="M41"/>
      <c r="N41"/>
      <c r="O41"/>
      <c r="P41"/>
      <c r="Q41"/>
      <c r="R41"/>
      <c r="S41"/>
      <c r="T41"/>
      <c r="U41"/>
    </row>
    <row r="42" spans="1:21" ht="9" customHeight="1" x14ac:dyDescent="0.3">
      <c r="A42" s="4"/>
      <c r="C42" s="46"/>
      <c r="E42" s="49"/>
      <c r="F42" s="49"/>
      <c r="G42" s="35"/>
      <c r="I42" s="3"/>
      <c r="J42" s="3"/>
      <c r="K42"/>
      <c r="L42"/>
      <c r="M42"/>
      <c r="N42"/>
      <c r="O42"/>
      <c r="P42"/>
      <c r="Q42"/>
      <c r="R42"/>
      <c r="S42"/>
      <c r="T42"/>
      <c r="U42"/>
    </row>
    <row r="43" spans="1:21" ht="15.75" x14ac:dyDescent="0.3">
      <c r="A43" s="4" t="s">
        <v>123</v>
      </c>
      <c r="C43" s="30">
        <f>+C40*C36</f>
        <v>800</v>
      </c>
      <c r="F43" s="49"/>
      <c r="G43" s="35"/>
      <c r="H43" s="3"/>
      <c r="K43"/>
      <c r="L43"/>
      <c r="M43"/>
      <c r="N43"/>
      <c r="O43"/>
      <c r="P43"/>
      <c r="Q43"/>
      <c r="R43"/>
      <c r="S43"/>
      <c r="T43"/>
      <c r="U43"/>
    </row>
    <row r="44" spans="1:21" ht="15.75" x14ac:dyDescent="0.3">
      <c r="A44" s="3"/>
      <c r="B44" s="3"/>
      <c r="C44" s="3"/>
      <c r="D44" s="3"/>
      <c r="E44" s="3"/>
      <c r="H44" s="3"/>
      <c r="K44"/>
      <c r="L44"/>
      <c r="M44"/>
      <c r="N44"/>
      <c r="O44"/>
      <c r="P44"/>
      <c r="Q44"/>
      <c r="R44"/>
      <c r="S44"/>
      <c r="T44"/>
      <c r="U44"/>
    </row>
    <row r="45" spans="1:21" ht="15.75" x14ac:dyDescent="0.3">
      <c r="A45" s="4" t="s">
        <v>124</v>
      </c>
      <c r="B45" s="46">
        <v>400</v>
      </c>
      <c r="C45" s="46"/>
      <c r="K45"/>
      <c r="L45"/>
      <c r="M45"/>
      <c r="N45"/>
      <c r="O45"/>
      <c r="P45"/>
      <c r="Q45"/>
      <c r="R45"/>
      <c r="S45"/>
      <c r="T45"/>
      <c r="U45"/>
    </row>
    <row r="46" spans="1:21" ht="15.75" x14ac:dyDescent="0.3">
      <c r="A46" s="55" t="s">
        <v>53</v>
      </c>
      <c r="B46" s="56"/>
      <c r="C46" s="3"/>
      <c r="D46" s="30" t="s">
        <v>47</v>
      </c>
      <c r="E46" s="30" t="s">
        <v>48</v>
      </c>
      <c r="F46" s="30" t="s">
        <v>49</v>
      </c>
      <c r="G46" s="30" t="s">
        <v>50</v>
      </c>
      <c r="H46" s="30" t="s">
        <v>51</v>
      </c>
      <c r="K46"/>
      <c r="L46"/>
      <c r="M46"/>
      <c r="N46"/>
      <c r="O46"/>
      <c r="P46"/>
      <c r="Q46"/>
      <c r="R46"/>
      <c r="S46"/>
      <c r="T46"/>
      <c r="U46"/>
    </row>
    <row r="47" spans="1:21" ht="15.75" x14ac:dyDescent="0.3">
      <c r="A47" s="56" t="s">
        <v>58</v>
      </c>
      <c r="B47" s="57">
        <f>+E33*C40</f>
        <v>1694.2</v>
      </c>
      <c r="C47" s="3"/>
      <c r="D47" s="46">
        <v>8</v>
      </c>
      <c r="E47" s="46">
        <v>1</v>
      </c>
      <c r="F47" s="46" t="s">
        <v>54</v>
      </c>
      <c r="G47" s="35">
        <v>295</v>
      </c>
      <c r="H47" s="35">
        <f>+(D47*E47)*G47</f>
        <v>2360</v>
      </c>
      <c r="K47"/>
      <c r="L47"/>
      <c r="M47"/>
      <c r="N47"/>
      <c r="O47"/>
      <c r="P47"/>
      <c r="Q47"/>
      <c r="R47"/>
      <c r="S47"/>
      <c r="T47"/>
      <c r="U47"/>
    </row>
    <row r="48" spans="1:21" ht="15.75" x14ac:dyDescent="0.3">
      <c r="A48" s="56" t="s">
        <v>12</v>
      </c>
      <c r="B48" s="57">
        <f>+H59</f>
        <v>7052.8555999999999</v>
      </c>
      <c r="C48" s="3"/>
      <c r="D48" s="46">
        <v>4</v>
      </c>
      <c r="E48" s="46">
        <v>1</v>
      </c>
      <c r="F48" s="46" t="s">
        <v>59</v>
      </c>
      <c r="G48" s="35">
        <v>160</v>
      </c>
      <c r="H48" s="35">
        <f>+(D48*E48)*G48</f>
        <v>640</v>
      </c>
      <c r="K48"/>
      <c r="L48"/>
      <c r="M48"/>
      <c r="N48"/>
      <c r="O48"/>
      <c r="P48"/>
      <c r="Q48"/>
      <c r="R48"/>
      <c r="S48"/>
      <c r="T48"/>
      <c r="U48"/>
    </row>
    <row r="49" spans="1:27" ht="15.75" x14ac:dyDescent="0.3">
      <c r="A49" s="56" t="s">
        <v>20</v>
      </c>
      <c r="B49" s="57">
        <v>0</v>
      </c>
      <c r="C49" s="3"/>
      <c r="D49" s="46">
        <v>4</v>
      </c>
      <c r="E49" s="46">
        <v>1</v>
      </c>
      <c r="F49" s="46" t="s">
        <v>106</v>
      </c>
      <c r="G49" s="35">
        <v>160</v>
      </c>
      <c r="H49" s="35">
        <f>+(D49*E49)*G49</f>
        <v>640</v>
      </c>
      <c r="J49" s="35"/>
      <c r="K49"/>
      <c r="L49"/>
      <c r="M49"/>
      <c r="N49"/>
      <c r="O49"/>
      <c r="P49"/>
      <c r="Q49"/>
      <c r="R49"/>
      <c r="S49"/>
      <c r="T49"/>
      <c r="U49"/>
    </row>
    <row r="50" spans="1:27" ht="16.5" x14ac:dyDescent="0.3">
      <c r="A50" s="60" t="s">
        <v>95</v>
      </c>
      <c r="B50" s="57">
        <f>+((F15*H15)*0.13)*2</f>
        <v>613.93799999999999</v>
      </c>
      <c r="C50" s="3"/>
      <c r="D50" s="46">
        <v>0</v>
      </c>
      <c r="E50" s="46">
        <v>0</v>
      </c>
      <c r="F50" s="46" t="s">
        <v>60</v>
      </c>
      <c r="G50" s="35">
        <v>200</v>
      </c>
      <c r="H50" s="35">
        <f>+(D50*E50)*G50</f>
        <v>0</v>
      </c>
      <c r="J50" s="59"/>
      <c r="R50"/>
      <c r="S50"/>
    </row>
    <row r="51" spans="1:27" ht="15.75" x14ac:dyDescent="0.3">
      <c r="A51" s="60" t="s">
        <v>62</v>
      </c>
      <c r="B51" s="57">
        <v>150</v>
      </c>
      <c r="C51" s="3"/>
      <c r="D51" s="46">
        <v>1</v>
      </c>
      <c r="E51" s="46">
        <v>1</v>
      </c>
      <c r="F51" s="46" t="s">
        <v>61</v>
      </c>
      <c r="G51" s="35">
        <v>350</v>
      </c>
      <c r="H51" s="35">
        <f t="shared" ref="H51:H56" si="0">+(D51*E51)*G51</f>
        <v>350</v>
      </c>
      <c r="I51" s="61">
        <f>+(B69/100)*2</f>
        <v>355.59468600000002</v>
      </c>
      <c r="R51"/>
      <c r="S51"/>
    </row>
    <row r="52" spans="1:27" ht="15.75" x14ac:dyDescent="0.3">
      <c r="A52" s="60" t="s">
        <v>64</v>
      </c>
      <c r="B52" s="57">
        <v>200</v>
      </c>
      <c r="D52" s="46">
        <v>1</v>
      </c>
      <c r="E52" s="46">
        <v>1</v>
      </c>
      <c r="F52" s="46" t="s">
        <v>63</v>
      </c>
      <c r="G52" s="35">
        <v>135</v>
      </c>
      <c r="H52" s="35">
        <f t="shared" si="0"/>
        <v>135</v>
      </c>
      <c r="R52"/>
      <c r="S52"/>
    </row>
    <row r="53" spans="1:27" ht="15.75" x14ac:dyDescent="0.3">
      <c r="A53" s="60" t="s">
        <v>111</v>
      </c>
      <c r="B53" s="57">
        <f>+B90+F94</f>
        <v>1362</v>
      </c>
      <c r="D53" s="46">
        <v>1</v>
      </c>
      <c r="E53" s="46">
        <v>1</v>
      </c>
      <c r="F53" s="46" t="s">
        <v>65</v>
      </c>
      <c r="G53" s="35">
        <v>135</v>
      </c>
      <c r="H53" s="35">
        <f t="shared" si="0"/>
        <v>135</v>
      </c>
      <c r="R53"/>
      <c r="S53"/>
    </row>
    <row r="54" spans="1:27" ht="15.75" x14ac:dyDescent="0.3">
      <c r="A54" s="60"/>
      <c r="B54" s="60"/>
      <c r="D54" s="46">
        <v>1</v>
      </c>
      <c r="E54" s="46">
        <f>+B45*1.1</f>
        <v>440.00000000000006</v>
      </c>
      <c r="F54" s="46" t="s">
        <v>113</v>
      </c>
      <c r="G54" s="35">
        <f>1.5+1</f>
        <v>2.5</v>
      </c>
      <c r="H54" s="35">
        <f t="shared" si="0"/>
        <v>1100.0000000000002</v>
      </c>
      <c r="R54"/>
      <c r="S54"/>
    </row>
    <row r="55" spans="1:27" ht="15.75" x14ac:dyDescent="0.3">
      <c r="A55" s="55" t="s">
        <v>66</v>
      </c>
      <c r="B55" s="62">
        <f>SUM(B47:B54)</f>
        <v>11072.9936</v>
      </c>
      <c r="C55" s="3"/>
      <c r="D55" s="46">
        <v>1</v>
      </c>
      <c r="E55" s="46">
        <v>1</v>
      </c>
      <c r="F55" s="3" t="s">
        <v>112</v>
      </c>
      <c r="G55" s="35">
        <f>+F78+I55+E78</f>
        <v>956.13</v>
      </c>
      <c r="H55" s="35">
        <f t="shared" si="0"/>
        <v>956.13</v>
      </c>
      <c r="I55" s="84"/>
      <c r="R55"/>
      <c r="S55"/>
      <c r="U55"/>
      <c r="V55"/>
      <c r="W55"/>
      <c r="X55"/>
      <c r="Y55"/>
      <c r="Z55"/>
      <c r="AA55"/>
    </row>
    <row r="56" spans="1:27" ht="15.75" x14ac:dyDescent="0.3">
      <c r="A56" s="63"/>
      <c r="B56" s="37">
        <f>+B55/B45</f>
        <v>27.682483999999999</v>
      </c>
      <c r="C56" s="4" t="s">
        <v>125</v>
      </c>
      <c r="D56" s="46">
        <v>2</v>
      </c>
      <c r="E56" s="46">
        <v>1</v>
      </c>
      <c r="F56" s="3" t="s">
        <v>67</v>
      </c>
      <c r="G56" s="35">
        <f>+F75+I56</f>
        <v>368.36279999999999</v>
      </c>
      <c r="H56" s="35">
        <f t="shared" si="0"/>
        <v>736.72559999999999</v>
      </c>
      <c r="I56" s="84"/>
      <c r="R56"/>
      <c r="S56"/>
      <c r="T56"/>
      <c r="U56"/>
      <c r="V56"/>
      <c r="W56"/>
      <c r="X56"/>
      <c r="Y56"/>
      <c r="Z56"/>
      <c r="AA56"/>
    </row>
    <row r="57" spans="1:27" ht="15.75" x14ac:dyDescent="0.3">
      <c r="A57" s="3"/>
      <c r="B57" s="3"/>
      <c r="D57" s="3"/>
      <c r="E57" s="3"/>
      <c r="F57" s="3"/>
      <c r="R57"/>
      <c r="S57"/>
      <c r="T57"/>
      <c r="U57"/>
      <c r="V57"/>
      <c r="W57"/>
      <c r="X57"/>
      <c r="Y57"/>
      <c r="Z57"/>
      <c r="AA57"/>
    </row>
    <row r="58" spans="1:27" ht="15.75" x14ac:dyDescent="0.3">
      <c r="D58" s="3"/>
      <c r="E58" s="3"/>
      <c r="R58"/>
      <c r="S58"/>
      <c r="T58"/>
      <c r="U58"/>
      <c r="V58"/>
      <c r="W58"/>
      <c r="X58"/>
      <c r="Y58"/>
      <c r="Z58"/>
      <c r="AA58"/>
    </row>
    <row r="59" spans="1:27" ht="15.75" x14ac:dyDescent="0.3">
      <c r="A59" s="4" t="s">
        <v>74</v>
      </c>
      <c r="B59" s="3"/>
      <c r="C59" s="3"/>
      <c r="E59" s="37"/>
      <c r="G59" s="64" t="s">
        <v>70</v>
      </c>
      <c r="H59" s="35">
        <f>SUM(H47:H56)</f>
        <v>7052.8555999999999</v>
      </c>
      <c r="R59"/>
      <c r="S59"/>
      <c r="T59"/>
      <c r="U59"/>
      <c r="V59"/>
      <c r="W59"/>
      <c r="X59"/>
      <c r="Y59"/>
      <c r="Z59"/>
      <c r="AA59"/>
    </row>
    <row r="60" spans="1:27" ht="15.75" x14ac:dyDescent="0.3">
      <c r="A60" s="3"/>
      <c r="B60" s="4" t="s">
        <v>77</v>
      </c>
      <c r="C60" s="30" t="s">
        <v>78</v>
      </c>
      <c r="D60" s="3"/>
      <c r="E60" s="3"/>
      <c r="F60" s="3"/>
      <c r="G60" s="1" t="s">
        <v>71</v>
      </c>
      <c r="H60" s="69">
        <v>1.5</v>
      </c>
      <c r="R60"/>
      <c r="S60"/>
      <c r="T60"/>
      <c r="U60"/>
      <c r="V60"/>
      <c r="W60"/>
      <c r="X60"/>
      <c r="Y60"/>
      <c r="Z60"/>
      <c r="AA60"/>
    </row>
    <row r="61" spans="1:27" ht="15.75" x14ac:dyDescent="0.3">
      <c r="A61" s="55" t="s">
        <v>18</v>
      </c>
      <c r="B61" s="56"/>
      <c r="C61" s="3"/>
      <c r="D61" s="3"/>
      <c r="E61" s="3"/>
      <c r="F61" s="3"/>
      <c r="G61" s="5" t="s">
        <v>75</v>
      </c>
      <c r="H61" s="68">
        <v>1.75</v>
      </c>
      <c r="R61"/>
      <c r="S61"/>
      <c r="T61"/>
      <c r="U61"/>
      <c r="V61"/>
      <c r="W61"/>
      <c r="X61"/>
      <c r="Y61"/>
      <c r="Z61"/>
      <c r="AA61"/>
    </row>
    <row r="62" spans="1:27" ht="15.75" x14ac:dyDescent="0.3">
      <c r="A62" s="56" t="s">
        <v>58</v>
      </c>
      <c r="B62" s="57">
        <f>+E34*C40</f>
        <v>1948.33</v>
      </c>
      <c r="C62" s="61"/>
      <c r="G62" s="1" t="s">
        <v>75</v>
      </c>
      <c r="H62" s="69">
        <v>2</v>
      </c>
      <c r="R62"/>
      <c r="S62"/>
      <c r="T62"/>
      <c r="U62"/>
      <c r="V62"/>
      <c r="W62"/>
      <c r="X62"/>
      <c r="Y62"/>
      <c r="Z62"/>
      <c r="AA62"/>
    </row>
    <row r="63" spans="1:27" ht="15.75" x14ac:dyDescent="0.3">
      <c r="A63" s="56" t="s">
        <v>12</v>
      </c>
      <c r="B63" s="57">
        <f>+H59*H61</f>
        <v>12342.497299999999</v>
      </c>
      <c r="C63" s="61"/>
      <c r="G63" s="5" t="s">
        <v>80</v>
      </c>
      <c r="H63" s="69">
        <v>2.5</v>
      </c>
      <c r="R63"/>
      <c r="S63"/>
      <c r="T63"/>
      <c r="U63"/>
      <c r="V63"/>
      <c r="W63"/>
      <c r="X63"/>
      <c r="Y63"/>
      <c r="Z63"/>
      <c r="AA63"/>
    </row>
    <row r="64" spans="1:27" ht="15.75" x14ac:dyDescent="0.3">
      <c r="A64" s="56" t="str">
        <f>+A49</f>
        <v>Tabla de suaje</v>
      </c>
      <c r="B64" s="57">
        <f>+B49*H60</f>
        <v>0</v>
      </c>
      <c r="C64" s="61"/>
      <c r="R64"/>
      <c r="S64"/>
      <c r="T64"/>
      <c r="U64"/>
      <c r="V64"/>
      <c r="W64"/>
      <c r="X64"/>
      <c r="Y64"/>
      <c r="Z64"/>
      <c r="AA64"/>
    </row>
    <row r="65" spans="1:27" ht="15.75" x14ac:dyDescent="0.3">
      <c r="A65" s="56" t="str">
        <f>+A50</f>
        <v>Prueba de color</v>
      </c>
      <c r="B65" s="57">
        <f>+B50*H60</f>
        <v>920.90699999999993</v>
      </c>
      <c r="C65" s="61"/>
      <c r="G65" s="73" t="s">
        <v>84</v>
      </c>
      <c r="H65" s="37">
        <f>+B56</f>
        <v>27.682483999999999</v>
      </c>
      <c r="I65" s="21">
        <f>+H65*B45</f>
        <v>11072.9936</v>
      </c>
      <c r="R65"/>
      <c r="S65"/>
      <c r="T65"/>
      <c r="U65"/>
      <c r="V65"/>
      <c r="W65"/>
      <c r="X65"/>
      <c r="Y65"/>
      <c r="Z65"/>
      <c r="AA65"/>
    </row>
    <row r="66" spans="1:27" ht="15.75" x14ac:dyDescent="0.3">
      <c r="A66" s="56" t="str">
        <f>+A51</f>
        <v>Empaque</v>
      </c>
      <c r="B66" s="57">
        <f>+B51*H60</f>
        <v>225</v>
      </c>
      <c r="C66" s="61"/>
      <c r="G66" s="73" t="s">
        <v>86</v>
      </c>
      <c r="H66" s="37">
        <f>+C69</f>
        <v>44.449335750000003</v>
      </c>
      <c r="I66" s="21">
        <f>+H66*B45</f>
        <v>17779.7343</v>
      </c>
      <c r="J66" s="21"/>
      <c r="R66"/>
      <c r="S66"/>
      <c r="T66"/>
      <c r="U66"/>
      <c r="V66"/>
      <c r="W66"/>
      <c r="X66"/>
      <c r="Y66"/>
      <c r="Z66"/>
      <c r="AA66"/>
    </row>
    <row r="67" spans="1:27" ht="15.75" x14ac:dyDescent="0.3">
      <c r="A67" s="56" t="str">
        <f>+A52</f>
        <v>Mensajeria</v>
      </c>
      <c r="B67" s="57">
        <f>+B52*H60</f>
        <v>300</v>
      </c>
      <c r="C67" s="74"/>
      <c r="G67" s="75" t="s">
        <v>88</v>
      </c>
      <c r="H67" s="76">
        <f>+H66-H65</f>
        <v>16.766851750000004</v>
      </c>
      <c r="I67" s="21">
        <f>+H67*B45</f>
        <v>6706.7407000000021</v>
      </c>
      <c r="J67" s="21"/>
      <c r="R67"/>
      <c r="S67"/>
      <c r="T67"/>
      <c r="U67"/>
      <c r="V67"/>
      <c r="W67"/>
      <c r="X67"/>
      <c r="Y67"/>
      <c r="Z67"/>
      <c r="AA67"/>
    </row>
    <row r="68" spans="1:27" ht="15.75" x14ac:dyDescent="0.3">
      <c r="A68" s="56" t="str">
        <f>+A53</f>
        <v>Celofán</v>
      </c>
      <c r="B68" s="57">
        <f>+B95+F95</f>
        <v>2043.0000000000002</v>
      </c>
      <c r="C68" s="74"/>
      <c r="G68" s="79"/>
      <c r="H68" s="80" t="s">
        <v>91</v>
      </c>
      <c r="I68" s="81">
        <f>+(B69/100)*2.5</f>
        <v>444.4933575</v>
      </c>
      <c r="J68" s="82"/>
      <c r="R68"/>
      <c r="S68"/>
      <c r="T68"/>
      <c r="U68"/>
      <c r="V68"/>
      <c r="W68"/>
      <c r="X68"/>
      <c r="Y68"/>
      <c r="Z68"/>
      <c r="AA68"/>
    </row>
    <row r="69" spans="1:27" ht="15.75" x14ac:dyDescent="0.3">
      <c r="A69" s="55" t="s">
        <v>66</v>
      </c>
      <c r="B69" s="62">
        <f>SUM(B61:B68)</f>
        <v>17779.7343</v>
      </c>
      <c r="C69" s="76">
        <f>+B69/B45</f>
        <v>44.449335750000003</v>
      </c>
      <c r="D69" s="5"/>
      <c r="F69" s="21"/>
      <c r="R69"/>
      <c r="S69"/>
      <c r="U69"/>
      <c r="V69"/>
      <c r="W69"/>
      <c r="X69"/>
      <c r="Y69"/>
      <c r="Z69"/>
      <c r="AA69"/>
    </row>
    <row r="70" spans="1:27" customFormat="1" ht="15.75" x14ac:dyDescent="0.3">
      <c r="K70" s="1"/>
      <c r="L70" s="1"/>
      <c r="M70" s="1"/>
      <c r="N70" s="1"/>
      <c r="O70" s="1"/>
      <c r="P70" s="1"/>
      <c r="Q70" s="1"/>
    </row>
    <row r="72" spans="1:27" ht="15" thickBot="1" x14ac:dyDescent="0.35">
      <c r="A72" s="5" t="s">
        <v>126</v>
      </c>
    </row>
    <row r="73" spans="1:27" x14ac:dyDescent="0.3">
      <c r="A73" s="6" t="s">
        <v>52</v>
      </c>
      <c r="B73" s="7"/>
      <c r="C73" s="7"/>
      <c r="D73" s="7"/>
      <c r="E73" s="7"/>
      <c r="F73" s="7"/>
      <c r="G73" s="8"/>
    </row>
    <row r="74" spans="1:27" x14ac:dyDescent="0.3">
      <c r="A74" s="16">
        <f>+F15</f>
        <v>46.3</v>
      </c>
      <c r="B74" s="17" t="str">
        <f>+G15</f>
        <v>X</v>
      </c>
      <c r="C74" s="17">
        <f>+H15</f>
        <v>51</v>
      </c>
      <c r="D74" s="10" t="s">
        <v>55</v>
      </c>
      <c r="E74" s="17" t="s">
        <v>56</v>
      </c>
      <c r="F74" s="10" t="s">
        <v>57</v>
      </c>
      <c r="G74" s="87">
        <v>500</v>
      </c>
      <c r="J74" s="83"/>
    </row>
    <row r="75" spans="1:27" x14ac:dyDescent="0.3">
      <c r="A75" s="16"/>
      <c r="B75" s="17">
        <f>0.463*0.255*C39</f>
        <v>94.451999999999998</v>
      </c>
      <c r="C75" s="58">
        <v>3.9</v>
      </c>
      <c r="D75" s="58">
        <f>+B75*C75</f>
        <v>368.36279999999999</v>
      </c>
      <c r="E75" s="58">
        <v>0</v>
      </c>
      <c r="F75" s="58">
        <f>+D75+E75</f>
        <v>368.36279999999999</v>
      </c>
      <c r="G75" s="88" t="s">
        <v>116</v>
      </c>
    </row>
    <row r="76" spans="1:27" x14ac:dyDescent="0.3">
      <c r="A76" s="16"/>
      <c r="B76" s="10"/>
      <c r="C76" s="58"/>
      <c r="D76" s="58"/>
      <c r="E76" s="58"/>
      <c r="F76" s="58"/>
      <c r="G76" s="11"/>
    </row>
    <row r="77" spans="1:27" x14ac:dyDescent="0.3">
      <c r="A77" s="16">
        <f>+A74</f>
        <v>46.3</v>
      </c>
      <c r="B77" s="17" t="str">
        <f>+B74</f>
        <v>X</v>
      </c>
      <c r="C77" s="17">
        <f>+C74</f>
        <v>51</v>
      </c>
      <c r="D77" s="10" t="s">
        <v>55</v>
      </c>
      <c r="E77" s="17" t="s">
        <v>56</v>
      </c>
      <c r="F77" s="10" t="s">
        <v>57</v>
      </c>
      <c r="G77" s="87">
        <v>1500</v>
      </c>
    </row>
    <row r="78" spans="1:27" x14ac:dyDescent="0.3">
      <c r="A78" s="9"/>
      <c r="B78" s="17">
        <f>0.463*0.255*C39</f>
        <v>94.451999999999998</v>
      </c>
      <c r="C78" s="58">
        <v>2.5</v>
      </c>
      <c r="D78" s="58">
        <f>+B78*C78</f>
        <v>236.13</v>
      </c>
      <c r="E78" s="58">
        <v>360</v>
      </c>
      <c r="F78" s="58">
        <f>+D78+E78</f>
        <v>596.13</v>
      </c>
      <c r="G78" s="88" t="s">
        <v>116</v>
      </c>
    </row>
    <row r="79" spans="1:27" ht="15" thickBot="1" x14ac:dyDescent="0.35">
      <c r="A79" s="23"/>
      <c r="B79" s="89"/>
      <c r="C79" s="90"/>
      <c r="D79" s="90"/>
      <c r="E79" s="90"/>
      <c r="F79" s="90"/>
      <c r="G79" s="91"/>
    </row>
    <row r="80" spans="1:27" ht="16.5" x14ac:dyDescent="0.3">
      <c r="A80"/>
      <c r="B80"/>
      <c r="C80"/>
      <c r="D80"/>
      <c r="E80"/>
      <c r="F80"/>
      <c r="G80"/>
      <c r="J80" s="59"/>
      <c r="K80" s="59"/>
      <c r="L80" s="59"/>
      <c r="M80" s="59"/>
      <c r="N80" s="59"/>
      <c r="O80" s="59"/>
      <c r="P80" s="59"/>
      <c r="Q80" s="59"/>
      <c r="R80" s="59"/>
    </row>
    <row r="81" spans="1:18" ht="16.5" x14ac:dyDescent="0.3">
      <c r="A81"/>
      <c r="B81"/>
      <c r="C81"/>
      <c r="D81"/>
      <c r="E81"/>
      <c r="F81"/>
      <c r="G81"/>
      <c r="J81" s="59"/>
      <c r="K81" s="59"/>
      <c r="L81" s="59"/>
      <c r="M81" s="59"/>
      <c r="N81" s="59"/>
      <c r="O81" s="59"/>
      <c r="P81" s="59"/>
      <c r="Q81" s="59"/>
      <c r="R81" s="59"/>
    </row>
    <row r="82" spans="1:18" ht="16.5" x14ac:dyDescent="0.3">
      <c r="A82" s="64" t="s">
        <v>68</v>
      </c>
      <c r="B82" s="85" t="s">
        <v>107</v>
      </c>
      <c r="C82" s="86"/>
      <c r="E82" s="64" t="s">
        <v>68</v>
      </c>
      <c r="F82" s="85" t="s">
        <v>117</v>
      </c>
      <c r="G82" s="86"/>
      <c r="J82" s="59"/>
      <c r="K82" s="59"/>
      <c r="L82" s="59"/>
      <c r="M82" s="59"/>
      <c r="N82" s="59"/>
      <c r="O82" s="59"/>
      <c r="P82" s="59"/>
      <c r="Q82" s="59"/>
      <c r="R82" s="59"/>
    </row>
    <row r="83" spans="1:18" ht="16.5" x14ac:dyDescent="0.3">
      <c r="A83" s="20" t="s">
        <v>69</v>
      </c>
      <c r="B83" s="66" t="s">
        <v>108</v>
      </c>
      <c r="C83" s="65"/>
      <c r="E83" s="20" t="s">
        <v>69</v>
      </c>
      <c r="F83" s="66" t="s">
        <v>118</v>
      </c>
      <c r="G83" s="65"/>
      <c r="J83" s="59"/>
      <c r="K83" s="59"/>
      <c r="L83" s="59"/>
      <c r="M83" s="59"/>
      <c r="N83" s="59"/>
      <c r="O83" s="59"/>
      <c r="P83" s="59"/>
      <c r="Q83" s="59"/>
      <c r="R83" s="59"/>
    </row>
    <row r="84" spans="1:18" ht="16.5" x14ac:dyDescent="0.3">
      <c r="A84" s="20" t="s">
        <v>14</v>
      </c>
      <c r="B84" s="67" t="s">
        <v>109</v>
      </c>
      <c r="C84" s="65"/>
      <c r="E84" s="20" t="s">
        <v>14</v>
      </c>
      <c r="F84" s="67" t="s">
        <v>119</v>
      </c>
      <c r="G84" s="65"/>
      <c r="J84" s="59"/>
      <c r="K84" s="59"/>
      <c r="L84" s="59"/>
      <c r="M84" s="59"/>
      <c r="N84" s="59"/>
      <c r="O84" s="59"/>
      <c r="P84" s="59"/>
      <c r="Q84" s="59"/>
      <c r="R84" s="59"/>
    </row>
    <row r="85" spans="1:18" ht="16.5" x14ac:dyDescent="0.3">
      <c r="A85" s="20" t="s">
        <v>72</v>
      </c>
      <c r="B85" s="67" t="s">
        <v>110</v>
      </c>
      <c r="C85" s="65" t="s">
        <v>73</v>
      </c>
      <c r="E85" s="20" t="s">
        <v>72</v>
      </c>
      <c r="F85" s="67" t="s">
        <v>120</v>
      </c>
      <c r="G85" s="65" t="s">
        <v>73</v>
      </c>
      <c r="J85" s="59"/>
      <c r="K85" s="59"/>
      <c r="L85" s="59"/>
      <c r="M85" s="59"/>
      <c r="N85" s="59"/>
      <c r="O85" s="59"/>
      <c r="P85" s="59"/>
      <c r="Q85" s="59"/>
      <c r="R85" s="59"/>
    </row>
    <row r="86" spans="1:18" ht="16.5" x14ac:dyDescent="0.3">
      <c r="A86" s="20" t="s">
        <v>76</v>
      </c>
      <c r="B86" s="67">
        <v>1</v>
      </c>
      <c r="C86" s="65"/>
      <c r="E86" s="20" t="s">
        <v>76</v>
      </c>
      <c r="F86" s="67">
        <v>20</v>
      </c>
      <c r="G86" s="65" t="s">
        <v>121</v>
      </c>
      <c r="J86" s="59"/>
      <c r="K86" s="59"/>
      <c r="L86" s="59"/>
      <c r="M86" s="59"/>
      <c r="N86" s="59"/>
      <c r="O86" s="59"/>
      <c r="P86" s="59"/>
      <c r="Q86" s="59"/>
      <c r="R86" s="59"/>
    </row>
    <row r="87" spans="1:18" ht="16.5" x14ac:dyDescent="0.3">
      <c r="A87" s="20" t="s">
        <v>79</v>
      </c>
      <c r="B87" s="67">
        <f>+B45*1.1</f>
        <v>440.00000000000006</v>
      </c>
      <c r="C87" s="70"/>
      <c r="E87" s="20" t="s">
        <v>79</v>
      </c>
      <c r="F87" s="67">
        <f>200/F86</f>
        <v>10</v>
      </c>
      <c r="G87" s="70"/>
      <c r="J87" s="59"/>
      <c r="K87" s="59"/>
      <c r="L87" s="59"/>
      <c r="M87" s="59"/>
      <c r="N87" s="59"/>
      <c r="O87" s="59"/>
      <c r="P87" s="59"/>
      <c r="Q87" s="59"/>
      <c r="R87" s="59"/>
    </row>
    <row r="88" spans="1:18" ht="16.5" x14ac:dyDescent="0.3">
      <c r="A88" s="20" t="s">
        <v>81</v>
      </c>
      <c r="B88" s="71"/>
      <c r="C88" s="65"/>
      <c r="E88" s="20" t="s">
        <v>81</v>
      </c>
      <c r="F88" s="71"/>
      <c r="G88" s="65"/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6.5" x14ac:dyDescent="0.3">
      <c r="A89" s="20" t="s">
        <v>82</v>
      </c>
      <c r="B89" s="71">
        <v>1.8</v>
      </c>
      <c r="C89" s="72"/>
      <c r="E89" s="20" t="s">
        <v>82</v>
      </c>
      <c r="F89" s="71">
        <v>12</v>
      </c>
      <c r="G89" s="72"/>
      <c r="J89" s="59"/>
      <c r="K89" s="59"/>
      <c r="L89" s="59"/>
      <c r="M89" s="59"/>
      <c r="N89" s="59"/>
      <c r="O89" s="59"/>
      <c r="P89" s="59"/>
      <c r="Q89" s="59"/>
      <c r="R89" s="59"/>
    </row>
    <row r="90" spans="1:18" x14ac:dyDescent="0.3">
      <c r="A90" s="20" t="s">
        <v>83</v>
      </c>
      <c r="B90" s="71">
        <f>+B89*B87</f>
        <v>792.00000000000011</v>
      </c>
      <c r="C90" s="65"/>
      <c r="E90" s="20" t="s">
        <v>83</v>
      </c>
      <c r="F90" s="71">
        <f>+F89*F87</f>
        <v>120</v>
      </c>
      <c r="G90" s="65"/>
    </row>
    <row r="91" spans="1:18" x14ac:dyDescent="0.3">
      <c r="A91" s="20" t="s">
        <v>23</v>
      </c>
      <c r="B91" s="71">
        <v>0</v>
      </c>
      <c r="C91" s="65"/>
      <c r="E91" s="20" t="s">
        <v>122</v>
      </c>
      <c r="F91" s="71">
        <v>50</v>
      </c>
      <c r="G91" s="65"/>
    </row>
    <row r="92" spans="1:18" x14ac:dyDescent="0.3">
      <c r="A92" s="20" t="s">
        <v>85</v>
      </c>
      <c r="B92" s="71">
        <v>0</v>
      </c>
      <c r="C92" s="65"/>
      <c r="E92" s="20" t="s">
        <v>85</v>
      </c>
      <c r="F92" s="71">
        <f>200*2</f>
        <v>400</v>
      </c>
      <c r="G92" s="65"/>
    </row>
    <row r="93" spans="1:18" x14ac:dyDescent="0.3">
      <c r="A93" s="1" t="s">
        <v>87</v>
      </c>
      <c r="B93" s="71">
        <v>0</v>
      </c>
      <c r="C93" s="65"/>
      <c r="E93" s="1" t="s">
        <v>87</v>
      </c>
      <c r="F93" s="71">
        <v>0</v>
      </c>
      <c r="G93" s="65"/>
    </row>
    <row r="94" spans="1:18" x14ac:dyDescent="0.3">
      <c r="A94" s="20" t="s">
        <v>89</v>
      </c>
      <c r="B94" s="77">
        <f>+B90</f>
        <v>792.00000000000011</v>
      </c>
      <c r="C94" s="78">
        <f>+B94/B45</f>
        <v>1.9800000000000002</v>
      </c>
      <c r="D94" s="1" t="s">
        <v>90</v>
      </c>
      <c r="E94" s="20" t="s">
        <v>89</v>
      </c>
      <c r="F94" s="77">
        <f>SUM(F90:F93)</f>
        <v>570</v>
      </c>
      <c r="G94" s="78">
        <f>+F94/200</f>
        <v>2.85</v>
      </c>
      <c r="H94" s="1" t="s">
        <v>90</v>
      </c>
    </row>
    <row r="95" spans="1:18" x14ac:dyDescent="0.3">
      <c r="A95" s="20" t="s">
        <v>92</v>
      </c>
      <c r="B95" s="77">
        <f>+B94*1.5</f>
        <v>1188.0000000000002</v>
      </c>
      <c r="C95" s="78">
        <f>+B95/B45</f>
        <v>2.9700000000000006</v>
      </c>
      <c r="D95" s="1" t="s">
        <v>90</v>
      </c>
      <c r="E95" s="20" t="s">
        <v>92</v>
      </c>
      <c r="F95" s="77">
        <f>+F94*1.5</f>
        <v>855</v>
      </c>
      <c r="G95" s="78">
        <f>+F95/200</f>
        <v>4.2750000000000004</v>
      </c>
      <c r="H95" s="1" t="s">
        <v>90</v>
      </c>
    </row>
    <row r="96" spans="1:18" ht="15.75" x14ac:dyDescent="0.3">
      <c r="F96"/>
      <c r="G96"/>
    </row>
    <row r="97" spans="1:7" ht="15.75" x14ac:dyDescent="0.3">
      <c r="F97"/>
      <c r="G97"/>
    </row>
    <row r="98" spans="1:7" ht="15.75" x14ac:dyDescent="0.3">
      <c r="F98"/>
      <c r="G98"/>
    </row>
    <row r="99" spans="1:7" ht="15.75" x14ac:dyDescent="0.3">
      <c r="A99"/>
      <c r="B99"/>
      <c r="C99"/>
      <c r="D99"/>
      <c r="E99"/>
      <c r="F99"/>
      <c r="G99"/>
    </row>
  </sheetData>
  <mergeCells count="2">
    <mergeCell ref="B82:C82"/>
    <mergeCell ref="F82:G82"/>
  </mergeCells>
  <pageMargins left="0.70866141732283472" right="0.70866141732283472" top="0.74803149606299213" bottom="0.74803149606299213" header="0.31496062992125984" footer="0.31496062992125984"/>
  <pageSetup scale="77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Invitacion 300 gr final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2017-01-13T17:42:43Z</cp:lastPrinted>
  <dcterms:created xsi:type="dcterms:W3CDTF">2016-09-28T23:40:50Z</dcterms:created>
  <dcterms:modified xsi:type="dcterms:W3CDTF">2017-01-13T18:04:05Z</dcterms:modified>
</cp:coreProperties>
</file>