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Invitacion 300 gr final" sheetId="4" r:id="rId1"/>
    <sheet name="Invitacion 250 gr" sheetId="3" r:id="rId2"/>
    <sheet name="Invitacion 300 gr" sheetId="2" r:id="rId3"/>
  </sheets>
  <calcPr calcId="145621" concurrentCalc="0"/>
</workbook>
</file>

<file path=xl/calcChain.xml><?xml version="1.0" encoding="utf-8"?>
<calcChain xmlns="http://schemas.openxmlformats.org/spreadsheetml/2006/main">
  <c r="E31" i="4" l="1"/>
  <c r="E32" i="4"/>
  <c r="E34" i="4"/>
  <c r="E35" i="4"/>
  <c r="C40" i="4"/>
  <c r="C41" i="4"/>
  <c r="C42" i="4"/>
  <c r="B66" i="4"/>
  <c r="H49" i="4"/>
  <c r="H50" i="4"/>
  <c r="H51" i="4"/>
  <c r="H52" i="4"/>
  <c r="H53" i="4"/>
  <c r="H54" i="4"/>
  <c r="H55" i="4"/>
  <c r="E56" i="4"/>
  <c r="G56" i="4"/>
  <c r="H56" i="4"/>
  <c r="L53" i="4"/>
  <c r="N53" i="4"/>
  <c r="P53" i="4"/>
  <c r="I57" i="4"/>
  <c r="G57" i="4"/>
  <c r="H57" i="4"/>
  <c r="L50" i="4"/>
  <c r="N50" i="4"/>
  <c r="P50" i="4"/>
  <c r="I58" i="4"/>
  <c r="G58" i="4"/>
  <c r="H58" i="4"/>
  <c r="H59" i="4"/>
  <c r="H61" i="4"/>
  <c r="B67" i="4"/>
  <c r="B68" i="4"/>
  <c r="B53" i="4"/>
  <c r="B69" i="4"/>
  <c r="B70" i="4"/>
  <c r="B71" i="4"/>
  <c r="M67" i="4"/>
  <c r="B56" i="4"/>
  <c r="B72" i="4"/>
  <c r="B73" i="4"/>
  <c r="C73" i="4"/>
  <c r="M71" i="4"/>
  <c r="M72" i="4"/>
  <c r="N72" i="4"/>
  <c r="I72" i="4"/>
  <c r="A72" i="4"/>
  <c r="N71" i="4"/>
  <c r="H70" i="4"/>
  <c r="B50" i="4"/>
  <c r="B51" i="4"/>
  <c r="B58" i="4"/>
  <c r="B60" i="4"/>
  <c r="H69" i="4"/>
  <c r="H71" i="4"/>
  <c r="I71" i="4"/>
  <c r="A71" i="4"/>
  <c r="I70" i="4"/>
  <c r="A70" i="4"/>
  <c r="I69" i="4"/>
  <c r="A69" i="4"/>
  <c r="A68" i="4"/>
  <c r="Q67" i="4"/>
  <c r="Q65" i="4"/>
  <c r="D65" i="4"/>
  <c r="R64" i="4"/>
  <c r="Q64" i="4"/>
  <c r="E63" i="4"/>
  <c r="I53" i="4"/>
  <c r="H16" i="4"/>
  <c r="M49" i="4"/>
  <c r="M52" i="4"/>
  <c r="L49" i="4"/>
  <c r="L52" i="4"/>
  <c r="F16" i="4"/>
  <c r="K49" i="4"/>
  <c r="K52" i="4"/>
  <c r="C46" i="4"/>
  <c r="G44" i="4"/>
  <c r="G43" i="4"/>
  <c r="C43" i="4"/>
  <c r="H25" i="4"/>
  <c r="C26" i="4"/>
  <c r="H26" i="4"/>
  <c r="H27" i="4"/>
  <c r="F25" i="4"/>
  <c r="E26" i="4"/>
  <c r="F26" i="4"/>
  <c r="F27" i="4"/>
  <c r="E27" i="4"/>
  <c r="C27" i="4"/>
  <c r="N19" i="4"/>
  <c r="I16" i="4"/>
  <c r="A72" i="3"/>
  <c r="B71" i="3"/>
  <c r="A71" i="3"/>
  <c r="B70" i="3"/>
  <c r="A70" i="3"/>
  <c r="A69" i="3"/>
  <c r="B68" i="3"/>
  <c r="A68" i="3"/>
  <c r="Q67" i="3"/>
  <c r="M67" i="3"/>
  <c r="M71" i="3"/>
  <c r="Q65" i="3"/>
  <c r="R64" i="3"/>
  <c r="Q64" i="3"/>
  <c r="H59" i="3"/>
  <c r="G56" i="3"/>
  <c r="E56" i="3"/>
  <c r="H56" i="3"/>
  <c r="B56" i="3"/>
  <c r="B72" i="3"/>
  <c r="H55" i="3"/>
  <c r="H54" i="3"/>
  <c r="H53" i="3"/>
  <c r="B53" i="3"/>
  <c r="B69" i="3"/>
  <c r="L52" i="3"/>
  <c r="H52" i="3"/>
  <c r="H51" i="3"/>
  <c r="H50" i="3"/>
  <c r="M49" i="3"/>
  <c r="M52" i="3"/>
  <c r="L49" i="3"/>
  <c r="H49" i="3"/>
  <c r="C40" i="3"/>
  <c r="C41" i="3"/>
  <c r="E31" i="3"/>
  <c r="E32" i="3"/>
  <c r="E34" i="3"/>
  <c r="H25" i="3"/>
  <c r="F25" i="3"/>
  <c r="N19" i="3"/>
  <c r="I16" i="3"/>
  <c r="H16" i="3"/>
  <c r="E26" i="3"/>
  <c r="F16" i="3"/>
  <c r="K49" i="3"/>
  <c r="K52" i="3"/>
  <c r="G56" i="2"/>
  <c r="E56" i="2"/>
  <c r="H16" i="2"/>
  <c r="I16" i="2"/>
  <c r="B53" i="2"/>
  <c r="B72" i="2"/>
  <c r="G57" i="2"/>
  <c r="I57" i="2"/>
  <c r="H56" i="2"/>
  <c r="H55" i="2"/>
  <c r="H54" i="2"/>
  <c r="H53" i="2"/>
  <c r="L53" i="2"/>
  <c r="K52" i="2"/>
  <c r="A72" i="2"/>
  <c r="B56" i="2"/>
  <c r="R64" i="2"/>
  <c r="G58" i="2"/>
  <c r="I58" i="2"/>
  <c r="L50" i="2"/>
  <c r="F16" i="2"/>
  <c r="B50" i="3"/>
  <c r="E35" i="3"/>
  <c r="M72" i="3"/>
  <c r="N72" i="3"/>
  <c r="N71" i="3"/>
  <c r="E27" i="3"/>
  <c r="F26" i="3"/>
  <c r="F27" i="3"/>
  <c r="L53" i="3"/>
  <c r="N53" i="3"/>
  <c r="P53" i="3"/>
  <c r="L50" i="3"/>
  <c r="N50" i="3"/>
  <c r="P50" i="3"/>
  <c r="G44" i="3"/>
  <c r="C42" i="3"/>
  <c r="C26" i="3"/>
  <c r="G43" i="3"/>
  <c r="H57" i="2"/>
  <c r="B71" i="2"/>
  <c r="A71" i="2"/>
  <c r="B70" i="2"/>
  <c r="A70" i="2"/>
  <c r="B69" i="2"/>
  <c r="A69" i="2"/>
  <c r="B68" i="2"/>
  <c r="A68" i="2"/>
  <c r="Q67" i="2"/>
  <c r="M67" i="2"/>
  <c r="M71" i="2"/>
  <c r="M72" i="2"/>
  <c r="N72" i="2"/>
  <c r="Q65" i="2"/>
  <c r="Q64" i="2"/>
  <c r="H59" i="2"/>
  <c r="N53" i="2"/>
  <c r="P53" i="2"/>
  <c r="H52" i="2"/>
  <c r="H51" i="2"/>
  <c r="H50" i="2"/>
  <c r="M49" i="2"/>
  <c r="M52" i="2"/>
  <c r="L49" i="2"/>
  <c r="L52" i="2"/>
  <c r="K49" i="2"/>
  <c r="H49" i="2"/>
  <c r="C40" i="2"/>
  <c r="G43" i="2"/>
  <c r="E31" i="2"/>
  <c r="E32" i="2"/>
  <c r="E34" i="2"/>
  <c r="E35" i="2"/>
  <c r="F26" i="2"/>
  <c r="E26" i="2"/>
  <c r="E27" i="2"/>
  <c r="C26" i="2"/>
  <c r="C27" i="2"/>
  <c r="H25" i="2"/>
  <c r="F25" i="2"/>
  <c r="F27" i="2"/>
  <c r="N19" i="2"/>
  <c r="H26" i="3"/>
  <c r="H27" i="3"/>
  <c r="C27" i="3"/>
  <c r="I57" i="3"/>
  <c r="G57" i="3"/>
  <c r="H57" i="3"/>
  <c r="C43" i="3"/>
  <c r="C46" i="3"/>
  <c r="I58" i="3"/>
  <c r="G58" i="3"/>
  <c r="H58" i="3"/>
  <c r="B66" i="3"/>
  <c r="N71" i="2"/>
  <c r="H26" i="2"/>
  <c r="H27" i="2"/>
  <c r="C41" i="2"/>
  <c r="H61" i="3"/>
  <c r="C42" i="2"/>
  <c r="B66" i="2"/>
  <c r="N50" i="2"/>
  <c r="P50" i="2"/>
  <c r="H58" i="2"/>
  <c r="H61" i="2"/>
  <c r="G44" i="2"/>
  <c r="B67" i="3"/>
  <c r="B73" i="3"/>
  <c r="B51" i="3"/>
  <c r="B58" i="3"/>
  <c r="B60" i="3"/>
  <c r="H69" i="3"/>
  <c r="I69" i="3"/>
  <c r="B51" i="2"/>
  <c r="B67" i="2"/>
  <c r="B73" i="2"/>
  <c r="C46" i="2"/>
  <c r="C43" i="2"/>
  <c r="B50" i="2"/>
  <c r="B58" i="2"/>
  <c r="B60" i="2"/>
  <c r="H69" i="2"/>
  <c r="I69" i="2"/>
  <c r="C73" i="3"/>
  <c r="H70" i="3"/>
  <c r="I72" i="3"/>
  <c r="D65" i="3"/>
  <c r="E63" i="3"/>
  <c r="I53" i="3"/>
  <c r="I72" i="2"/>
  <c r="I53" i="2"/>
  <c r="C73" i="2"/>
  <c r="H70" i="2"/>
  <c r="D65" i="2"/>
  <c r="E63" i="2"/>
  <c r="H71" i="3"/>
  <c r="I71" i="3"/>
  <c r="I70" i="3"/>
  <c r="H71" i="2"/>
  <c r="I71" i="2"/>
  <c r="I70" i="2"/>
</calcChain>
</file>

<file path=xl/sharedStrings.xml><?xml version="1.0" encoding="utf-8"?>
<sst xmlns="http://schemas.openxmlformats.org/spreadsheetml/2006/main" count="606" uniqueCount="163">
  <si>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</si>
  <si>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</si>
  <si>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</si>
  <si>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</si>
  <si>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</si>
  <si>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</si>
  <si>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</si>
  <si>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</si>
  <si>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</si>
  <si>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</si>
  <si>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</si>
  <si>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Tamaño extendido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</si>
  <si>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</si>
  <si>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</si>
  <si>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</si>
  <si>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</si>
  <si>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</si>
  <si>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</si>
  <si>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</si>
  <si>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</si>
  <si>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</si>
  <si>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</si>
  <si>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</si>
  <si>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</si>
  <si>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</si>
  <si>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</si>
  <si>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</si>
  <si>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>Medida pliego</t>
  </si>
  <si>
    <t xml:space="preserve">X </t>
  </si>
  <si>
    <t xml:space="preserve">Procesos adicionales </t>
  </si>
  <si>
    <t>Tamaño Extendido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</si>
  <si>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</si>
  <si>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</si>
  <si>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</si>
  <si>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</si>
  <si>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</si>
  <si>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</si>
  <si>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</si>
  <si>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</si>
  <si>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</si>
  <si>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</si>
  <si>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</si>
  <si>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LOZANO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</si>
  <si>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</si>
  <si>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</si>
  <si>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</si>
  <si>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</si>
  <si>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</si>
  <si>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</si>
  <si>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</si>
  <si>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</si>
  <si>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</si>
  <si>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</si>
  <si>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</si>
  <si>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</si>
  <si>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</si>
  <si>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</si>
  <si>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</si>
  <si>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</si>
  <si>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</si>
  <si>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</si>
  <si>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</si>
  <si>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</si>
  <si>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</si>
  <si>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</si>
  <si>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</si>
  <si>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</si>
  <si>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</si>
  <si>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</si>
  <si>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</si>
  <si>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</si>
  <si>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</si>
  <si>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</si>
  <si>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</si>
  <si>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</si>
  <si>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</si>
  <si>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</si>
  <si>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</si>
  <si>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</si>
  <si>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</si>
  <si>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</si>
  <si>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</si>
  <si>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</si>
  <si>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</si>
  <si>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</si>
  <si>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</si>
  <si>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</si>
  <si>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</si>
  <si>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</si>
  <si>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</si>
  <si>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</si>
  <si>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</si>
  <si>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</si>
  <si>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</si>
  <si>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minimo 500.00</t>
  </si>
  <si>
    <t>Papel</t>
  </si>
  <si>
    <t>Imp F</t>
  </si>
  <si>
    <t>HS</t>
  </si>
  <si>
    <t>minimo 1500.00</t>
  </si>
  <si>
    <t>uv brillante a registro</t>
  </si>
  <si>
    <t>corte</t>
  </si>
  <si>
    <t>Empaque</t>
  </si>
  <si>
    <t>arreglo suaje</t>
  </si>
  <si>
    <t>Mensajeria</t>
  </si>
  <si>
    <t>suajado</t>
  </si>
  <si>
    <t>Total</t>
  </si>
  <si>
    <t>Laminado</t>
  </si>
  <si>
    <t xml:space="preserve">Producto </t>
  </si>
  <si>
    <t xml:space="preserve">Ojillo </t>
  </si>
  <si>
    <t>costo unitario</t>
  </si>
  <si>
    <t xml:space="preserve">Material </t>
  </si>
  <si>
    <t>Metálico Niquelado</t>
  </si>
  <si>
    <t xml:space="preserve">Costo proceso 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</si>
  <si>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</si>
  <si>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</si>
  <si>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</si>
  <si>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</si>
  <si>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</si>
  <si>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</si>
  <si>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</si>
  <si>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</si>
  <si>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</si>
  <si>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</si>
  <si>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</si>
  <si>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</si>
  <si>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</si>
  <si>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</si>
  <si>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</si>
  <si>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rollo(47.00)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</si>
  <si>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</si>
  <si>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</si>
  <si>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</si>
  <si>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</si>
  <si>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</si>
  <si>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</si>
  <si>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</si>
  <si>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</si>
  <si>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</si>
  <si>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</si>
  <si>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28 de septiembre de 2016.</t>
  </si>
  <si>
    <t>Couche</t>
  </si>
  <si>
    <t>Blanco</t>
  </si>
  <si>
    <t>Prueba de color</t>
  </si>
  <si>
    <t>UNOi</t>
  </si>
  <si>
    <t>Invitación Hexagonal</t>
  </si>
  <si>
    <t>tamaño extendido 43.3 X 22.5 cm.</t>
  </si>
  <si>
    <t>tamaño final 17.32 X 15 cm.</t>
  </si>
  <si>
    <t>papel couche 300 gr.</t>
  </si>
  <si>
    <t>impresas a 4 X 4 tintas offset +</t>
  </si>
  <si>
    <t>laminado mate 2 caras +</t>
  </si>
  <si>
    <t>uv brillante a registro 2 caras</t>
  </si>
  <si>
    <t xml:space="preserve">terminado suajado + plecado + encarte </t>
  </si>
  <si>
    <t>300 gr.</t>
  </si>
  <si>
    <t>Imp V</t>
  </si>
  <si>
    <t>Sobre de Celofán</t>
  </si>
  <si>
    <t xml:space="preserve">Celofán </t>
  </si>
  <si>
    <t>Transparente</t>
  </si>
  <si>
    <t>18 X 15</t>
  </si>
  <si>
    <t>Celofán</t>
  </si>
  <si>
    <t>UV Brillante AR</t>
  </si>
  <si>
    <t xml:space="preserve">dummy 200 </t>
  </si>
  <si>
    <t>Armado + Pegado</t>
  </si>
  <si>
    <t>04 de octubre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</si>
</sst>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2" fillId="0" borderId="0" xfId="0" applyNumberFormat="1" applyFont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80" zoomScaleNormal="80" workbookViewId="0">
      <selection activeCell="C12" sqref="C1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162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143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144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145</v>
      </c>
      <c r="D16" s="19"/>
      <c r="E16" s="19"/>
      <c r="F16" s="22">
        <f>1.5+F20+1.5</f>
        <v>46.3</v>
      </c>
      <c r="G16" s="23" t="s">
        <v>12</v>
      </c>
      <c r="H16" s="24">
        <f>(1.5+H20+1.5)*2</f>
        <v>51</v>
      </c>
      <c r="I16" s="1">
        <f>95/2</f>
        <v>47.5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1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43.3</v>
      </c>
      <c r="G20" s="23" t="s">
        <v>12</v>
      </c>
      <c r="H20" s="24">
        <v>22.5</v>
      </c>
      <c r="L20" s="30" t="s">
        <v>22</v>
      </c>
    </row>
    <row r="21" spans="1:19" x14ac:dyDescent="0.3">
      <c r="C21" s="32" t="s">
        <v>150</v>
      </c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 t="s">
        <v>151</v>
      </c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140</v>
      </c>
      <c r="D23" s="5" t="s">
        <v>26</v>
      </c>
      <c r="E23" s="37" t="s">
        <v>141</v>
      </c>
      <c r="F23" s="1" t="s">
        <v>152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46.3</v>
      </c>
      <c r="D26" s="43" t="s">
        <v>28</v>
      </c>
      <c r="E26" s="42">
        <f>+H16</f>
        <v>51</v>
      </c>
      <c r="F26" s="44">
        <f>+E26</f>
        <v>51</v>
      </c>
      <c r="G26" s="44" t="s">
        <v>28</v>
      </c>
      <c r="H26" s="44">
        <f>+C26</f>
        <v>46.3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1.5118790496760259</v>
      </c>
      <c r="D27" s="51"/>
      <c r="E27" s="50">
        <f>+E25/E26</f>
        <v>1.8627450980392157</v>
      </c>
      <c r="F27" s="50">
        <f>+F25/F26</f>
        <v>1.3725490196078431</v>
      </c>
      <c r="G27" s="51"/>
      <c r="H27" s="50">
        <f>+H25/H26</f>
        <v>2.0518358531317498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1</v>
      </c>
      <c r="E28" s="58"/>
      <c r="F28" s="59"/>
      <c r="G28" s="60">
        <v>2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42</v>
      </c>
      <c r="D30" s="30" t="s">
        <v>43</v>
      </c>
      <c r="E30" s="67">
        <v>7.1870000000000003</v>
      </c>
      <c r="G30" s="1" t="s">
        <v>44</v>
      </c>
      <c r="H30" s="68">
        <v>0.53</v>
      </c>
      <c r="L30" s="1" t="s">
        <v>45</v>
      </c>
      <c r="N30" s="62">
        <v>200</v>
      </c>
      <c r="O30" s="66" t="s">
        <v>46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47</v>
      </c>
      <c r="E31" s="67">
        <f>+H30*E30</f>
        <v>3.8091100000000004</v>
      </c>
      <c r="H31" s="68"/>
      <c r="I31" s="45"/>
      <c r="J31" s="45"/>
      <c r="L31" s="1" t="s">
        <v>48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49</v>
      </c>
      <c r="E32" s="70">
        <f>+E30-E31</f>
        <v>3.3778899999999998</v>
      </c>
      <c r="I32" s="45"/>
      <c r="J32" s="45"/>
      <c r="L32" s="1" t="s">
        <v>50</v>
      </c>
      <c r="N32" s="62">
        <v>300</v>
      </c>
      <c r="O32" s="66" t="s">
        <v>46</v>
      </c>
      <c r="P32" s="64"/>
      <c r="Q32" s="22"/>
      <c r="R32" s="16"/>
      <c r="S32" s="17"/>
    </row>
    <row r="33" spans="1:19" x14ac:dyDescent="0.3">
      <c r="E33" s="65" t="s">
        <v>51</v>
      </c>
      <c r="F33" s="65" t="s">
        <v>52</v>
      </c>
      <c r="G33" s="65" t="s">
        <v>52</v>
      </c>
      <c r="H33" s="65" t="s">
        <v>52</v>
      </c>
      <c r="I33" s="45"/>
      <c r="J33" s="45"/>
      <c r="L33" s="1" t="s">
        <v>53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54</v>
      </c>
      <c r="E34" s="71">
        <f>+E32</f>
        <v>3.3778899999999998</v>
      </c>
      <c r="F34" s="71">
        <v>0</v>
      </c>
      <c r="G34" s="71">
        <v>0</v>
      </c>
      <c r="H34" s="71">
        <v>0</v>
      </c>
      <c r="L34" s="1" t="s">
        <v>55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56</v>
      </c>
      <c r="E35" s="71">
        <f>+E34*1.15</f>
        <v>3.8845734999999997</v>
      </c>
      <c r="F35" s="71">
        <v>0</v>
      </c>
      <c r="G35" s="71">
        <v>0</v>
      </c>
      <c r="H35" s="71">
        <v>0</v>
      </c>
      <c r="L35" s="1" t="s">
        <v>57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58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59</v>
      </c>
      <c r="F37" s="13" t="s">
        <v>60</v>
      </c>
      <c r="G37" s="13"/>
      <c r="H37" s="14"/>
      <c r="L37" s="1" t="s">
        <v>61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62</v>
      </c>
      <c r="C38" s="72">
        <v>2</v>
      </c>
      <c r="D38" s="73" t="s">
        <v>63</v>
      </c>
      <c r="E38" s="33"/>
      <c r="F38" s="34" t="s">
        <v>64</v>
      </c>
      <c r="G38" s="34"/>
      <c r="H38" s="35"/>
      <c r="L38" s="1" t="s">
        <v>65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66</v>
      </c>
      <c r="E39" s="3"/>
      <c r="F39" s="3"/>
      <c r="L39" s="1" t="s">
        <v>67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68</v>
      </c>
      <c r="B40" s="5"/>
      <c r="C40" s="74">
        <f>+B48/F17</f>
        <v>500</v>
      </c>
      <c r="D40" s="39">
        <v>500</v>
      </c>
      <c r="F40" s="69" t="s">
        <v>69</v>
      </c>
      <c r="G40" s="38">
        <v>1</v>
      </c>
      <c r="H40" s="3"/>
      <c r="L40" s="1" t="s">
        <v>70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71</v>
      </c>
      <c r="C41" s="55">
        <f>+C40+D40</f>
        <v>1000</v>
      </c>
      <c r="F41" s="69" t="s">
        <v>72</v>
      </c>
      <c r="G41" s="38">
        <v>2</v>
      </c>
      <c r="H41" s="3"/>
      <c r="L41" s="1" t="s">
        <v>73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74</v>
      </c>
      <c r="C42" s="55">
        <f>+C41/C38</f>
        <v>500</v>
      </c>
      <c r="F42" s="69" t="s">
        <v>75</v>
      </c>
      <c r="G42" s="38"/>
      <c r="H42" s="3"/>
      <c r="L42" s="1" t="s">
        <v>76</v>
      </c>
      <c r="N42" s="77"/>
      <c r="O42" s="78"/>
      <c r="P42" s="79"/>
      <c r="Q42" s="80"/>
      <c r="R42" s="34"/>
      <c r="S42" s="35"/>
    </row>
    <row r="43" spans="1:19" x14ac:dyDescent="0.3">
      <c r="A43" s="4" t="s">
        <v>77</v>
      </c>
      <c r="C43" s="65">
        <f>+(C42*C38)*F17</f>
        <v>1000</v>
      </c>
      <c r="F43" s="30" t="s">
        <v>78</v>
      </c>
      <c r="G43" s="38">
        <f>+C40/1000</f>
        <v>0.5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79</v>
      </c>
      <c r="G44" s="72">
        <f>+C41</f>
        <v>1000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80</v>
      </c>
      <c r="C46" s="40">
        <f>+C42*C38</f>
        <v>1000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81</v>
      </c>
    </row>
    <row r="48" spans="1:19" x14ac:dyDescent="0.3">
      <c r="A48" s="4" t="s">
        <v>82</v>
      </c>
      <c r="B48" s="65">
        <v>500</v>
      </c>
      <c r="C48" s="65"/>
      <c r="D48" s="40" t="s">
        <v>83</v>
      </c>
      <c r="E48" s="40" t="s">
        <v>84</v>
      </c>
      <c r="F48" s="40" t="s">
        <v>85</v>
      </c>
      <c r="G48" s="40" t="s">
        <v>86</v>
      </c>
      <c r="H48" s="40" t="s">
        <v>87</v>
      </c>
      <c r="K48" s="12"/>
      <c r="L48" s="13" t="s">
        <v>88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89</v>
      </c>
      <c r="B49" s="84"/>
      <c r="C49" s="3"/>
      <c r="D49" s="65">
        <v>8</v>
      </c>
      <c r="E49" s="65">
        <v>1</v>
      </c>
      <c r="F49" s="65" t="s">
        <v>90</v>
      </c>
      <c r="G49" s="45">
        <v>295</v>
      </c>
      <c r="H49" s="45">
        <f>+(D49*E49)*G49</f>
        <v>2360</v>
      </c>
      <c r="K49" s="15">
        <f>+F16</f>
        <v>46.3</v>
      </c>
      <c r="L49" s="23" t="str">
        <f>+G16</f>
        <v>X</v>
      </c>
      <c r="M49" s="23">
        <f>+H16</f>
        <v>51</v>
      </c>
      <c r="N49" s="16" t="s">
        <v>91</v>
      </c>
      <c r="O49" s="23" t="s">
        <v>92</v>
      </c>
      <c r="P49" s="16" t="s">
        <v>93</v>
      </c>
      <c r="Q49" s="16" t="s">
        <v>94</v>
      </c>
      <c r="R49" s="16"/>
      <c r="S49" s="17"/>
    </row>
    <row r="50" spans="1:21" x14ac:dyDescent="0.3">
      <c r="A50" s="84" t="s">
        <v>95</v>
      </c>
      <c r="B50" s="85">
        <f>+E34*C42</f>
        <v>1688.9449999999999</v>
      </c>
      <c r="C50" s="3"/>
      <c r="D50" s="65">
        <v>4</v>
      </c>
      <c r="E50" s="65">
        <v>1</v>
      </c>
      <c r="F50" s="65" t="s">
        <v>96</v>
      </c>
      <c r="G50" s="45">
        <v>140</v>
      </c>
      <c r="H50" s="45">
        <f>+(D50*E50)*G50</f>
        <v>560</v>
      </c>
      <c r="K50" s="15"/>
      <c r="L50" s="23">
        <f>0.463*0.255*C41</f>
        <v>118.065</v>
      </c>
      <c r="M50" s="86">
        <v>3.9</v>
      </c>
      <c r="N50" s="86">
        <f>+L50*M50</f>
        <v>460.45349999999996</v>
      </c>
      <c r="O50" s="86">
        <v>0</v>
      </c>
      <c r="P50" s="86">
        <f>+N50+O50</f>
        <v>460.45349999999996</v>
      </c>
      <c r="Q50" s="28"/>
      <c r="R50" s="16"/>
      <c r="S50" s="17"/>
    </row>
    <row r="51" spans="1:21" x14ac:dyDescent="0.3">
      <c r="A51" s="84" t="s">
        <v>14</v>
      </c>
      <c r="B51" s="85">
        <f>+H61</f>
        <v>8335</v>
      </c>
      <c r="C51" s="3"/>
      <c r="D51" s="65">
        <v>4</v>
      </c>
      <c r="E51" s="65">
        <v>1</v>
      </c>
      <c r="F51" s="65" t="s">
        <v>153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34</v>
      </c>
      <c r="B52" s="85">
        <v>800</v>
      </c>
      <c r="C52" s="3"/>
      <c r="D52" s="65">
        <v>0</v>
      </c>
      <c r="E52" s="65">
        <v>0</v>
      </c>
      <c r="F52" s="65" t="s">
        <v>97</v>
      </c>
      <c r="G52" s="45">
        <v>200</v>
      </c>
      <c r="H52" s="45">
        <f>+(D52*E52)*G52</f>
        <v>0</v>
      </c>
      <c r="J52" s="45"/>
      <c r="K52" s="15">
        <f>+K49</f>
        <v>46.3</v>
      </c>
      <c r="L52" s="23" t="str">
        <f>+L49</f>
        <v>X</v>
      </c>
      <c r="M52" s="23">
        <f>+M49</f>
        <v>51</v>
      </c>
      <c r="N52" s="16" t="s">
        <v>91</v>
      </c>
      <c r="O52" s="23" t="s">
        <v>92</v>
      </c>
      <c r="P52" s="16" t="s">
        <v>93</v>
      </c>
      <c r="Q52" s="16" t="s">
        <v>98</v>
      </c>
      <c r="R52" s="16"/>
      <c r="S52" s="17"/>
    </row>
    <row r="53" spans="1:21" ht="16.5" x14ac:dyDescent="0.3">
      <c r="A53" s="88" t="s">
        <v>142</v>
      </c>
      <c r="B53" s="85">
        <f>(100*4)+200</f>
        <v>600</v>
      </c>
      <c r="C53" s="3" t="s">
        <v>160</v>
      </c>
      <c r="D53" s="65">
        <v>1</v>
      </c>
      <c r="E53" s="65">
        <v>1</v>
      </c>
      <c r="F53" s="65" t="s">
        <v>100</v>
      </c>
      <c r="G53" s="45">
        <v>350</v>
      </c>
      <c r="H53" s="45">
        <f t="shared" ref="H53:H58" si="0">+(D53*E53)*G53</f>
        <v>350</v>
      </c>
      <c r="I53" s="89">
        <f>+(B73/100)*2</f>
        <v>403.06573499999996</v>
      </c>
      <c r="J53" s="87"/>
      <c r="K53" s="15"/>
      <c r="L53" s="23">
        <f>0.463*0.255*C41</f>
        <v>118.065</v>
      </c>
      <c r="M53" s="86">
        <v>2.5</v>
      </c>
      <c r="N53" s="86">
        <f>+L53*M53</f>
        <v>295.16250000000002</v>
      </c>
      <c r="O53" s="86">
        <v>360</v>
      </c>
      <c r="P53" s="86">
        <f>+N53+O53</f>
        <v>655.16250000000002</v>
      </c>
      <c r="Q53" s="28" t="s">
        <v>99</v>
      </c>
      <c r="R53" s="16"/>
      <c r="S53" s="17"/>
    </row>
    <row r="54" spans="1:21" x14ac:dyDescent="0.3">
      <c r="A54" s="88" t="s">
        <v>101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135</v>
      </c>
      <c r="H54" s="45">
        <f t="shared" si="0"/>
        <v>135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103</v>
      </c>
      <c r="B55" s="85">
        <v>200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158</v>
      </c>
      <c r="B56" s="85">
        <f>+M67</f>
        <v>1500</v>
      </c>
      <c r="D56" s="65">
        <v>1</v>
      </c>
      <c r="E56" s="65">
        <f>+B48*1.1</f>
        <v>550</v>
      </c>
      <c r="F56" s="65" t="s">
        <v>161</v>
      </c>
      <c r="G56" s="45">
        <f>1.5+1</f>
        <v>2.5</v>
      </c>
      <c r="H56" s="45">
        <f t="shared" si="0"/>
        <v>1375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1</v>
      </c>
      <c r="E57" s="65">
        <v>1</v>
      </c>
      <c r="F57" s="3" t="s">
        <v>159</v>
      </c>
      <c r="G57" s="45">
        <f>+P53+I57+O53</f>
        <v>1860</v>
      </c>
      <c r="H57" s="45">
        <f t="shared" si="0"/>
        <v>1860</v>
      </c>
      <c r="I57" s="116">
        <f>1500-P53</f>
        <v>844.83749999999998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105</v>
      </c>
      <c r="B58" s="90">
        <f>SUM(B50:B57)</f>
        <v>13273.945</v>
      </c>
      <c r="C58" s="3"/>
      <c r="D58" s="65">
        <v>2</v>
      </c>
      <c r="E58" s="65">
        <v>1</v>
      </c>
      <c r="F58" s="3" t="s">
        <v>106</v>
      </c>
      <c r="G58" s="45">
        <f>+P50+I58</f>
        <v>500</v>
      </c>
      <c r="H58" s="45">
        <f t="shared" si="0"/>
        <v>1000</v>
      </c>
      <c r="I58" s="116">
        <f>500-P50</f>
        <v>39.546500000000037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107</v>
      </c>
      <c r="M59" s="117" t="s">
        <v>154</v>
      </c>
      <c r="N59" s="118"/>
      <c r="P59" s="93" t="s">
        <v>107</v>
      </c>
      <c r="Q59" s="117" t="s">
        <v>108</v>
      </c>
      <c r="R59" s="118"/>
      <c r="T59"/>
      <c r="U59" s="94"/>
    </row>
    <row r="60" spans="1:21" ht="15.75" x14ac:dyDescent="0.3">
      <c r="A60" s="91"/>
      <c r="B60" s="50">
        <f>+B58/B48</f>
        <v>26.547889999999999</v>
      </c>
      <c r="C60" s="4" t="s">
        <v>109</v>
      </c>
      <c r="D60" s="3"/>
      <c r="E60" s="3"/>
      <c r="F60" s="3"/>
      <c r="G60" s="3"/>
      <c r="L60" s="30" t="s">
        <v>110</v>
      </c>
      <c r="M60" s="95" t="s">
        <v>155</v>
      </c>
      <c r="N60" s="94"/>
      <c r="P60" s="30" t="s">
        <v>110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8335</v>
      </c>
      <c r="L61" s="30" t="s">
        <v>26</v>
      </c>
      <c r="M61" s="96" t="s">
        <v>156</v>
      </c>
      <c r="N61" s="94"/>
      <c r="P61" s="30" t="s">
        <v>26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1" t="s">
        <v>114</v>
      </c>
      <c r="H62" s="98">
        <v>1.5</v>
      </c>
      <c r="L62" s="30" t="s">
        <v>115</v>
      </c>
      <c r="M62" s="96" t="s">
        <v>157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+B73/C40</f>
        <v>40.306573499999999</v>
      </c>
      <c r="G63" s="5" t="s">
        <v>119</v>
      </c>
      <c r="H63" s="97">
        <v>1.6</v>
      </c>
      <c r="L63" s="30" t="s">
        <v>120</v>
      </c>
      <c r="M63" s="96">
        <v>1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8">
        <v>2</v>
      </c>
      <c r="L64" s="30" t="s">
        <v>124</v>
      </c>
      <c r="M64" s="96">
        <v>1000</v>
      </c>
      <c r="N64" s="99"/>
      <c r="P64" s="30" t="s">
        <v>124</v>
      </c>
      <c r="Q64" s="100">
        <f>+(C48*2)*1.1</f>
        <v>0</v>
      </c>
      <c r="R64" s="99" t="e">
        <f>+((G48*Q62)*1.1)/Q63</f>
        <v>#VALUE!</v>
      </c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125</v>
      </c>
      <c r="H65" s="98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95</v>
      </c>
      <c r="B66" s="85">
        <f>+E35*C42</f>
        <v>1942.2867499999998</v>
      </c>
      <c r="C66" s="89"/>
      <c r="L66" s="30" t="s">
        <v>127</v>
      </c>
      <c r="M66" s="101">
        <v>1.5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+H61*H63</f>
        <v>13336</v>
      </c>
      <c r="C67" s="89"/>
      <c r="L67" s="30" t="s">
        <v>129</v>
      </c>
      <c r="M67" s="101">
        <f>+M66*M64</f>
        <v>1500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+A52</f>
        <v>Tabla de suaje</v>
      </c>
      <c r="B68" s="85">
        <f>+B52*H62</f>
        <v>1200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+A53</f>
        <v>Prueba de color</v>
      </c>
      <c r="B69" s="85">
        <f>+B53*H62</f>
        <v>900</v>
      </c>
      <c r="C69" s="89"/>
      <c r="G69" s="104" t="s">
        <v>130</v>
      </c>
      <c r="H69" s="50">
        <f>+B60</f>
        <v>26.547889999999999</v>
      </c>
      <c r="I69" s="31">
        <f>+H69*B48</f>
        <v>13273.945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+A54</f>
        <v>Empaque</v>
      </c>
      <c r="B70" s="85">
        <f>+B54*H62</f>
        <v>225</v>
      </c>
      <c r="C70" s="89"/>
      <c r="G70" s="104" t="s">
        <v>132</v>
      </c>
      <c r="H70" s="50">
        <f>+C73</f>
        <v>40.306573499999999</v>
      </c>
      <c r="I70" s="31">
        <f>+H70*B48</f>
        <v>20153.286749999999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+A55</f>
        <v>Mensajeria</v>
      </c>
      <c r="B71" s="85">
        <f>+B55*H62</f>
        <v>300</v>
      </c>
      <c r="C71" s="105"/>
      <c r="G71" s="106" t="s">
        <v>134</v>
      </c>
      <c r="H71" s="107">
        <f>+H70-H69</f>
        <v>13.7586835</v>
      </c>
      <c r="I71" s="31">
        <f>+H71*B48</f>
        <v>6879.3417499999996</v>
      </c>
      <c r="J71" s="31"/>
      <c r="L71" s="30" t="s">
        <v>135</v>
      </c>
      <c r="M71" s="108">
        <f>+M67/B48</f>
        <v>3</v>
      </c>
      <c r="N71" s="109" t="e">
        <f>+M71/C48</f>
        <v>#DIV/0!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>+A56</f>
        <v>Celofán</v>
      </c>
      <c r="B72" s="85">
        <f>+B56*H62</f>
        <v>2250</v>
      </c>
      <c r="C72" s="105"/>
      <c r="G72" s="110"/>
      <c r="H72" s="111" t="s">
        <v>137</v>
      </c>
      <c r="I72" s="112">
        <f>+(B73/100)*2.5</f>
        <v>503.83216874999994</v>
      </c>
      <c r="J72" s="113"/>
      <c r="L72" s="30" t="s">
        <v>138</v>
      </c>
      <c r="M72" s="108">
        <f>+M71*1.5</f>
        <v>4.5</v>
      </c>
      <c r="N72" s="109" t="e">
        <f>+M72/C48</f>
        <v>#DIV/0!</v>
      </c>
      <c r="O72" s="1" t="s">
        <v>136</v>
      </c>
      <c r="Q72" s="95"/>
      <c r="R72" s="94"/>
      <c r="T72"/>
      <c r="U72" s="94"/>
    </row>
    <row r="73" spans="1:21" x14ac:dyDescent="0.3">
      <c r="A73" s="83" t="s">
        <v>105</v>
      </c>
      <c r="B73" s="90">
        <f>SUM(B65:B72)</f>
        <v>20153.286749999999</v>
      </c>
      <c r="C73" s="107">
        <f>+B73/B48</f>
        <v>40.306573499999999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52" zoomScale="80" zoomScaleNormal="80" workbookViewId="0">
      <selection activeCell="C15" sqref="C15:C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139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143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144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145</v>
      </c>
      <c r="D16" s="19"/>
      <c r="E16" s="19"/>
      <c r="F16" s="22">
        <f>1.5+F20+1.5</f>
        <v>46.3</v>
      </c>
      <c r="G16" s="23" t="s">
        <v>12</v>
      </c>
      <c r="H16" s="24">
        <f>(1.5+H20+1.5)*2</f>
        <v>51</v>
      </c>
      <c r="I16" s="1">
        <f>95/2</f>
        <v>47.5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1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43.3</v>
      </c>
      <c r="G20" s="23" t="s">
        <v>12</v>
      </c>
      <c r="H20" s="24">
        <v>22.5</v>
      </c>
      <c r="L20" s="30" t="s">
        <v>22</v>
      </c>
    </row>
    <row r="21" spans="1:19" x14ac:dyDescent="0.3">
      <c r="C21" s="32" t="s">
        <v>150</v>
      </c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 t="s">
        <v>151</v>
      </c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140</v>
      </c>
      <c r="D23" s="5" t="s">
        <v>26</v>
      </c>
      <c r="E23" s="37" t="s">
        <v>141</v>
      </c>
      <c r="F23" s="1" t="s">
        <v>152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46.3</v>
      </c>
      <c r="D26" s="43" t="s">
        <v>28</v>
      </c>
      <c r="E26" s="42">
        <f>+H16</f>
        <v>51</v>
      </c>
      <c r="F26" s="44">
        <f>+E26</f>
        <v>51</v>
      </c>
      <c r="G26" s="44" t="s">
        <v>28</v>
      </c>
      <c r="H26" s="44">
        <f>+C26</f>
        <v>46.3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1.5118790496760259</v>
      </c>
      <c r="D27" s="51"/>
      <c r="E27" s="50">
        <f>+E25/E26</f>
        <v>1.8627450980392157</v>
      </c>
      <c r="F27" s="50">
        <f>+F25/F26</f>
        <v>1.3725490196078431</v>
      </c>
      <c r="G27" s="51"/>
      <c r="H27" s="50">
        <f>+H25/H26</f>
        <v>2.0518358531317498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1</v>
      </c>
      <c r="E28" s="58"/>
      <c r="F28" s="59"/>
      <c r="G28" s="60">
        <v>2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42</v>
      </c>
      <c r="D30" s="30" t="s">
        <v>43</v>
      </c>
      <c r="E30" s="67">
        <v>6.1219999999999999</v>
      </c>
      <c r="G30" s="1" t="s">
        <v>44</v>
      </c>
      <c r="H30" s="68">
        <v>0.53</v>
      </c>
      <c r="L30" s="1" t="s">
        <v>45</v>
      </c>
      <c r="N30" s="62">
        <v>200</v>
      </c>
      <c r="O30" s="66" t="s">
        <v>46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47</v>
      </c>
      <c r="E31" s="67">
        <f>+H30*E30</f>
        <v>3.2446600000000001</v>
      </c>
      <c r="H31" s="68"/>
      <c r="I31" s="45"/>
      <c r="J31" s="45"/>
      <c r="L31" s="1" t="s">
        <v>48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49</v>
      </c>
      <c r="E32" s="70">
        <f>+E30-E31</f>
        <v>2.8773399999999998</v>
      </c>
      <c r="I32" s="45"/>
      <c r="J32" s="45"/>
      <c r="L32" s="1" t="s">
        <v>50</v>
      </c>
      <c r="N32" s="62">
        <v>300</v>
      </c>
      <c r="O32" s="66" t="s">
        <v>46</v>
      </c>
      <c r="P32" s="64"/>
      <c r="Q32" s="22"/>
      <c r="R32" s="16"/>
      <c r="S32" s="17"/>
    </row>
    <row r="33" spans="1:19" x14ac:dyDescent="0.3">
      <c r="E33" s="65" t="s">
        <v>51</v>
      </c>
      <c r="F33" s="65" t="s">
        <v>52</v>
      </c>
      <c r="G33" s="65" t="s">
        <v>52</v>
      </c>
      <c r="H33" s="65" t="s">
        <v>52</v>
      </c>
      <c r="I33" s="45"/>
      <c r="J33" s="45"/>
      <c r="L33" s="1" t="s">
        <v>53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54</v>
      </c>
      <c r="E34" s="71">
        <f>+E32</f>
        <v>2.8773399999999998</v>
      </c>
      <c r="F34" s="71">
        <v>0</v>
      </c>
      <c r="G34" s="71">
        <v>0</v>
      </c>
      <c r="H34" s="71">
        <v>0</v>
      </c>
      <c r="L34" s="1" t="s">
        <v>55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56</v>
      </c>
      <c r="E35" s="71">
        <f>+E34*1.15</f>
        <v>3.3089409999999995</v>
      </c>
      <c r="F35" s="71">
        <v>0</v>
      </c>
      <c r="G35" s="71">
        <v>0</v>
      </c>
      <c r="H35" s="71">
        <v>0</v>
      </c>
      <c r="L35" s="1" t="s">
        <v>57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58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59</v>
      </c>
      <c r="F37" s="13" t="s">
        <v>60</v>
      </c>
      <c r="G37" s="13"/>
      <c r="H37" s="14"/>
      <c r="L37" s="1" t="s">
        <v>61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62</v>
      </c>
      <c r="C38" s="72">
        <v>2</v>
      </c>
      <c r="D38" s="73" t="s">
        <v>63</v>
      </c>
      <c r="E38" s="33"/>
      <c r="F38" s="34" t="s">
        <v>64</v>
      </c>
      <c r="G38" s="34"/>
      <c r="H38" s="35"/>
      <c r="L38" s="1" t="s">
        <v>65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66</v>
      </c>
      <c r="E39" s="3"/>
      <c r="F39" s="3"/>
      <c r="L39" s="1" t="s">
        <v>67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68</v>
      </c>
      <c r="B40" s="5"/>
      <c r="C40" s="74">
        <f>+B48/F17</f>
        <v>500</v>
      </c>
      <c r="D40" s="39">
        <v>500</v>
      </c>
      <c r="F40" s="69" t="s">
        <v>69</v>
      </c>
      <c r="G40" s="38">
        <v>1</v>
      </c>
      <c r="H40" s="3"/>
      <c r="L40" s="1" t="s">
        <v>70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71</v>
      </c>
      <c r="C41" s="55">
        <f>+C40+D40</f>
        <v>1000</v>
      </c>
      <c r="F41" s="69" t="s">
        <v>72</v>
      </c>
      <c r="G41" s="38">
        <v>2</v>
      </c>
      <c r="H41" s="3"/>
      <c r="L41" s="1" t="s">
        <v>73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74</v>
      </c>
      <c r="C42" s="55">
        <f>+C41/C38</f>
        <v>500</v>
      </c>
      <c r="F42" s="69" t="s">
        <v>75</v>
      </c>
      <c r="G42" s="38"/>
      <c r="H42" s="3"/>
      <c r="L42" s="1" t="s">
        <v>76</v>
      </c>
      <c r="N42" s="77"/>
      <c r="O42" s="78"/>
      <c r="P42" s="79"/>
      <c r="Q42" s="80"/>
      <c r="R42" s="34"/>
      <c r="S42" s="35"/>
    </row>
    <row r="43" spans="1:19" x14ac:dyDescent="0.3">
      <c r="A43" s="4" t="s">
        <v>77</v>
      </c>
      <c r="C43" s="65">
        <f>+(C42*C38)*F17</f>
        <v>1000</v>
      </c>
      <c r="F43" s="30" t="s">
        <v>78</v>
      </c>
      <c r="G43" s="38">
        <f>+C40/1000</f>
        <v>0.5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79</v>
      </c>
      <c r="G44" s="72">
        <f>+C41</f>
        <v>1000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80</v>
      </c>
      <c r="C46" s="40">
        <f>+C42*C38</f>
        <v>1000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81</v>
      </c>
    </row>
    <row r="48" spans="1:19" x14ac:dyDescent="0.3">
      <c r="A48" s="4" t="s">
        <v>82</v>
      </c>
      <c r="B48" s="65">
        <v>500</v>
      </c>
      <c r="C48" s="65"/>
      <c r="D48" s="40" t="s">
        <v>83</v>
      </c>
      <c r="E48" s="40" t="s">
        <v>84</v>
      </c>
      <c r="F48" s="40" t="s">
        <v>85</v>
      </c>
      <c r="G48" s="40" t="s">
        <v>86</v>
      </c>
      <c r="H48" s="40" t="s">
        <v>87</v>
      </c>
      <c r="K48" s="12"/>
      <c r="L48" s="13" t="s">
        <v>88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89</v>
      </c>
      <c r="B49" s="84"/>
      <c r="C49" s="3"/>
      <c r="D49" s="65">
        <v>4</v>
      </c>
      <c r="E49" s="65">
        <v>1</v>
      </c>
      <c r="F49" s="65" t="s">
        <v>90</v>
      </c>
      <c r="G49" s="45">
        <v>295</v>
      </c>
      <c r="H49" s="45">
        <f>+(D49*E49)*G49</f>
        <v>1180</v>
      </c>
      <c r="K49" s="15">
        <f>+F16</f>
        <v>46.3</v>
      </c>
      <c r="L49" s="23" t="str">
        <f>+G16</f>
        <v>X</v>
      </c>
      <c r="M49" s="23">
        <f>+H16</f>
        <v>51</v>
      </c>
      <c r="N49" s="16" t="s">
        <v>91</v>
      </c>
      <c r="O49" s="23" t="s">
        <v>92</v>
      </c>
      <c r="P49" s="16" t="s">
        <v>93</v>
      </c>
      <c r="Q49" s="16" t="s">
        <v>94</v>
      </c>
      <c r="R49" s="16"/>
      <c r="S49" s="17"/>
    </row>
    <row r="50" spans="1:21" x14ac:dyDescent="0.3">
      <c r="A50" s="84" t="s">
        <v>95</v>
      </c>
      <c r="B50" s="85">
        <f>+E34*C42</f>
        <v>1438.6699999999998</v>
      </c>
      <c r="C50" s="3"/>
      <c r="D50" s="65">
        <v>4</v>
      </c>
      <c r="E50" s="65">
        <v>1</v>
      </c>
      <c r="F50" s="65" t="s">
        <v>96</v>
      </c>
      <c r="G50" s="45">
        <v>140</v>
      </c>
      <c r="H50" s="45">
        <f>+(D50*E50)*G50</f>
        <v>560</v>
      </c>
      <c r="K50" s="15"/>
      <c r="L50" s="23">
        <f>0.463*0.255*C41</f>
        <v>118.065</v>
      </c>
      <c r="M50" s="86">
        <v>3.9</v>
      </c>
      <c r="N50" s="86">
        <f>+L50*M50</f>
        <v>460.45349999999996</v>
      </c>
      <c r="O50" s="86">
        <v>0</v>
      </c>
      <c r="P50" s="86">
        <f>+N50+O50</f>
        <v>460.45349999999996</v>
      </c>
      <c r="Q50" s="28"/>
      <c r="R50" s="16"/>
      <c r="S50" s="17"/>
    </row>
    <row r="51" spans="1:21" x14ac:dyDescent="0.3">
      <c r="A51" s="84" t="s">
        <v>14</v>
      </c>
      <c r="B51" s="85">
        <f>+H61</f>
        <v>9015</v>
      </c>
      <c r="C51" s="3"/>
      <c r="D51" s="65">
        <v>4</v>
      </c>
      <c r="E51" s="65">
        <v>1</v>
      </c>
      <c r="F51" s="65" t="s">
        <v>153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34</v>
      </c>
      <c r="B52" s="85">
        <v>800</v>
      </c>
      <c r="C52" s="3"/>
      <c r="D52" s="65">
        <v>0</v>
      </c>
      <c r="E52" s="65">
        <v>0</v>
      </c>
      <c r="F52" s="65" t="s">
        <v>97</v>
      </c>
      <c r="G52" s="45">
        <v>200</v>
      </c>
      <c r="H52" s="45">
        <f>+(D52*E52)*G52</f>
        <v>0</v>
      </c>
      <c r="J52" s="45"/>
      <c r="K52" s="15">
        <f>+K49</f>
        <v>46.3</v>
      </c>
      <c r="L52" s="23" t="str">
        <f>+L49</f>
        <v>X</v>
      </c>
      <c r="M52" s="23">
        <f>+M49</f>
        <v>51</v>
      </c>
      <c r="N52" s="16" t="s">
        <v>91</v>
      </c>
      <c r="O52" s="23" t="s">
        <v>92</v>
      </c>
      <c r="P52" s="16" t="s">
        <v>93</v>
      </c>
      <c r="Q52" s="16" t="s">
        <v>98</v>
      </c>
      <c r="R52" s="16"/>
      <c r="S52" s="17"/>
    </row>
    <row r="53" spans="1:21" ht="16.5" x14ac:dyDescent="0.3">
      <c r="A53" s="88" t="s">
        <v>142</v>
      </c>
      <c r="B53" s="85">
        <f>(100*4)+200</f>
        <v>600</v>
      </c>
      <c r="C53" s="3" t="s">
        <v>160</v>
      </c>
      <c r="D53" s="65">
        <v>1</v>
      </c>
      <c r="E53" s="65">
        <v>1</v>
      </c>
      <c r="F53" s="65" t="s">
        <v>100</v>
      </c>
      <c r="G53" s="45">
        <v>350</v>
      </c>
      <c r="H53" s="45">
        <f t="shared" ref="H53:H58" si="0">+(D53*E53)*G53</f>
        <v>350</v>
      </c>
      <c r="I53" s="89">
        <f>+(B73/100)*2</f>
        <v>419.06941</v>
      </c>
      <c r="J53" s="87"/>
      <c r="K53" s="15"/>
      <c r="L53" s="23">
        <f>0.463*0.255*C41</f>
        <v>118.065</v>
      </c>
      <c r="M53" s="86">
        <v>2.5</v>
      </c>
      <c r="N53" s="86">
        <f>+L53*M53</f>
        <v>295.16250000000002</v>
      </c>
      <c r="O53" s="86">
        <v>360</v>
      </c>
      <c r="P53" s="86">
        <f>+N53+O53</f>
        <v>655.16250000000002</v>
      </c>
      <c r="Q53" s="28" t="s">
        <v>99</v>
      </c>
      <c r="R53" s="16"/>
      <c r="S53" s="17"/>
    </row>
    <row r="54" spans="1:21" x14ac:dyDescent="0.3">
      <c r="A54" s="88" t="s">
        <v>101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135</v>
      </c>
      <c r="H54" s="45">
        <f t="shared" si="0"/>
        <v>135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103</v>
      </c>
      <c r="B55" s="85">
        <v>200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158</v>
      </c>
      <c r="B56" s="85">
        <f>+M67</f>
        <v>1500</v>
      </c>
      <c r="D56" s="65">
        <v>1</v>
      </c>
      <c r="E56" s="65">
        <f>+B48*1.1</f>
        <v>550</v>
      </c>
      <c r="F56" s="65" t="s">
        <v>161</v>
      </c>
      <c r="G56" s="45">
        <f>1.5+1</f>
        <v>2.5</v>
      </c>
      <c r="H56" s="45">
        <f t="shared" si="0"/>
        <v>1375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2</v>
      </c>
      <c r="E57" s="65">
        <v>1</v>
      </c>
      <c r="F57" s="3" t="s">
        <v>159</v>
      </c>
      <c r="G57" s="45">
        <f>+P53+I57+O53</f>
        <v>1860</v>
      </c>
      <c r="H57" s="45">
        <f t="shared" si="0"/>
        <v>3720</v>
      </c>
      <c r="I57" s="116">
        <f>1500-P53</f>
        <v>844.83749999999998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105</v>
      </c>
      <c r="B58" s="90">
        <f>SUM(B50:B57)</f>
        <v>13703.67</v>
      </c>
      <c r="C58" s="3"/>
      <c r="D58" s="65">
        <v>2</v>
      </c>
      <c r="E58" s="65">
        <v>1</v>
      </c>
      <c r="F58" s="3" t="s">
        <v>106</v>
      </c>
      <c r="G58" s="45">
        <f>+P50+I58</f>
        <v>500</v>
      </c>
      <c r="H58" s="45">
        <f t="shared" si="0"/>
        <v>1000</v>
      </c>
      <c r="I58" s="116">
        <f>500-P50</f>
        <v>39.546500000000037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107</v>
      </c>
      <c r="M59" s="117" t="s">
        <v>154</v>
      </c>
      <c r="N59" s="118"/>
      <c r="P59" s="93" t="s">
        <v>107</v>
      </c>
      <c r="Q59" s="117" t="s">
        <v>108</v>
      </c>
      <c r="R59" s="118"/>
      <c r="T59"/>
      <c r="U59" s="94"/>
    </row>
    <row r="60" spans="1:21" ht="15.75" x14ac:dyDescent="0.3">
      <c r="A60" s="91"/>
      <c r="B60" s="50">
        <f>+B58/B48</f>
        <v>27.407340000000001</v>
      </c>
      <c r="C60" s="4" t="s">
        <v>109</v>
      </c>
      <c r="D60" s="3"/>
      <c r="E60" s="3"/>
      <c r="F60" s="3"/>
      <c r="G60" s="3"/>
      <c r="L60" s="30" t="s">
        <v>110</v>
      </c>
      <c r="M60" s="95" t="s">
        <v>155</v>
      </c>
      <c r="N60" s="94"/>
      <c r="P60" s="30" t="s">
        <v>110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9015</v>
      </c>
      <c r="L61" s="30" t="s">
        <v>26</v>
      </c>
      <c r="M61" s="96" t="s">
        <v>156</v>
      </c>
      <c r="N61" s="94"/>
      <c r="P61" s="30" t="s">
        <v>26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1" t="s">
        <v>114</v>
      </c>
      <c r="H62" s="98">
        <v>1.5</v>
      </c>
      <c r="L62" s="30" t="s">
        <v>115</v>
      </c>
      <c r="M62" s="96" t="s">
        <v>157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+B73/C40</f>
        <v>41.906940999999996</v>
      </c>
      <c r="G63" s="5" t="s">
        <v>119</v>
      </c>
      <c r="H63" s="97">
        <v>1.6</v>
      </c>
      <c r="L63" s="30" t="s">
        <v>120</v>
      </c>
      <c r="M63" s="96">
        <v>1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8">
        <v>2</v>
      </c>
      <c r="L64" s="30" t="s">
        <v>124</v>
      </c>
      <c r="M64" s="96">
        <v>1000</v>
      </c>
      <c r="N64" s="99"/>
      <c r="P64" s="30" t="s">
        <v>124</v>
      </c>
      <c r="Q64" s="100">
        <f>+(C48*2)*1.1</f>
        <v>0</v>
      </c>
      <c r="R64" s="99" t="e">
        <f>+((G48*Q62)*1.1)/Q63</f>
        <v>#VALUE!</v>
      </c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125</v>
      </c>
      <c r="H65" s="98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95</v>
      </c>
      <c r="B66" s="85">
        <f>+E35*C42</f>
        <v>1654.4704999999997</v>
      </c>
      <c r="C66" s="89"/>
      <c r="L66" s="30" t="s">
        <v>127</v>
      </c>
      <c r="M66" s="101">
        <v>1.5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+H61*H63</f>
        <v>14424</v>
      </c>
      <c r="C67" s="89"/>
      <c r="L67" s="30" t="s">
        <v>129</v>
      </c>
      <c r="M67" s="101">
        <f>+M66*M64</f>
        <v>1500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+A52</f>
        <v>Tabla de suaje</v>
      </c>
      <c r="B68" s="85">
        <f>+B52*H62</f>
        <v>1200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+A53</f>
        <v>Prueba de color</v>
      </c>
      <c r="B69" s="85">
        <f>+B53*H62</f>
        <v>900</v>
      </c>
      <c r="C69" s="89"/>
      <c r="G69" s="104" t="s">
        <v>130</v>
      </c>
      <c r="H69" s="50">
        <f>+B60</f>
        <v>27.407340000000001</v>
      </c>
      <c r="I69" s="31">
        <f>+H69*B48</f>
        <v>13703.67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+A54</f>
        <v>Empaque</v>
      </c>
      <c r="B70" s="85">
        <f>+B54*H62</f>
        <v>225</v>
      </c>
      <c r="C70" s="89"/>
      <c r="G70" s="104" t="s">
        <v>132</v>
      </c>
      <c r="H70" s="50">
        <f>+C73</f>
        <v>41.906940999999996</v>
      </c>
      <c r="I70" s="31">
        <f>+H70*B48</f>
        <v>20953.470499999999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+A55</f>
        <v>Mensajeria</v>
      </c>
      <c r="B71" s="85">
        <f>+B55*H62</f>
        <v>300</v>
      </c>
      <c r="C71" s="105"/>
      <c r="G71" s="106" t="s">
        <v>134</v>
      </c>
      <c r="H71" s="107">
        <f>+H70-H69</f>
        <v>14.499600999999995</v>
      </c>
      <c r="I71" s="31">
        <f>+H71*B48</f>
        <v>7249.8004999999976</v>
      </c>
      <c r="J71" s="31"/>
      <c r="L71" s="30" t="s">
        <v>135</v>
      </c>
      <c r="M71" s="108">
        <f>+M67/B48</f>
        <v>3</v>
      </c>
      <c r="N71" s="109" t="e">
        <f>+M71/C48</f>
        <v>#DIV/0!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>+A56</f>
        <v>Celofán</v>
      </c>
      <c r="B72" s="85">
        <f>+B56*H62</f>
        <v>2250</v>
      </c>
      <c r="C72" s="105"/>
      <c r="G72" s="110"/>
      <c r="H72" s="111" t="s">
        <v>137</v>
      </c>
      <c r="I72" s="112">
        <f>+(B73/100)*2.5</f>
        <v>523.83676249999996</v>
      </c>
      <c r="J72" s="113"/>
      <c r="L72" s="30" t="s">
        <v>138</v>
      </c>
      <c r="M72" s="108">
        <f>+M71*1.5</f>
        <v>4.5</v>
      </c>
      <c r="N72" s="109" t="e">
        <f>+M72/C48</f>
        <v>#DIV/0!</v>
      </c>
      <c r="O72" s="1" t="s">
        <v>136</v>
      </c>
      <c r="Q72" s="95"/>
      <c r="R72" s="94"/>
      <c r="T72"/>
      <c r="U72" s="94"/>
    </row>
    <row r="73" spans="1:21" x14ac:dyDescent="0.3">
      <c r="A73" s="83" t="s">
        <v>105</v>
      </c>
      <c r="B73" s="90">
        <f>SUM(B65:B72)</f>
        <v>20953.470499999999</v>
      </c>
      <c r="C73" s="107">
        <f>+B73/B48</f>
        <v>41.906940999999996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zoomScale="80" zoomScaleNormal="80" workbookViewId="0">
      <selection activeCell="F3" sqref="F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139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143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144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145</v>
      </c>
      <c r="D16" s="19"/>
      <c r="E16" s="19"/>
      <c r="F16" s="22">
        <f>1.5+F20+1.5</f>
        <v>46.3</v>
      </c>
      <c r="G16" s="23" t="s">
        <v>12</v>
      </c>
      <c r="H16" s="24">
        <f>(1.5+H20+1.5)*2</f>
        <v>51</v>
      </c>
      <c r="I16" s="1">
        <f>95/2</f>
        <v>47.5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1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43.3</v>
      </c>
      <c r="G20" s="23" t="s">
        <v>12</v>
      </c>
      <c r="H20" s="24">
        <v>22.5</v>
      </c>
      <c r="L20" s="30" t="s">
        <v>22</v>
      </c>
    </row>
    <row r="21" spans="1:19" x14ac:dyDescent="0.3">
      <c r="C21" s="32" t="s">
        <v>150</v>
      </c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 t="s">
        <v>151</v>
      </c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140</v>
      </c>
      <c r="D23" s="5" t="s">
        <v>26</v>
      </c>
      <c r="E23" s="37" t="s">
        <v>141</v>
      </c>
      <c r="F23" s="1" t="s">
        <v>152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46.3</v>
      </c>
      <c r="D26" s="43" t="s">
        <v>28</v>
      </c>
      <c r="E26" s="42">
        <f>+H16</f>
        <v>51</v>
      </c>
      <c r="F26" s="44">
        <f>+E26</f>
        <v>51</v>
      </c>
      <c r="G26" s="44" t="s">
        <v>28</v>
      </c>
      <c r="H26" s="44">
        <f>+C26</f>
        <v>46.3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1.5118790496760259</v>
      </c>
      <c r="D27" s="51"/>
      <c r="E27" s="50">
        <f>+E25/E26</f>
        <v>1.8627450980392157</v>
      </c>
      <c r="F27" s="50">
        <f>+F25/F26</f>
        <v>1.3725490196078431</v>
      </c>
      <c r="G27" s="51"/>
      <c r="H27" s="50">
        <f>+H25/H26</f>
        <v>2.0518358531317498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1</v>
      </c>
      <c r="E28" s="58"/>
      <c r="F28" s="59"/>
      <c r="G28" s="60">
        <v>2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42</v>
      </c>
      <c r="D30" s="30" t="s">
        <v>43</v>
      </c>
      <c r="E30" s="67">
        <v>7.1870000000000003</v>
      </c>
      <c r="G30" s="1" t="s">
        <v>44</v>
      </c>
      <c r="H30" s="68">
        <v>0.53</v>
      </c>
      <c r="L30" s="1" t="s">
        <v>45</v>
      </c>
      <c r="N30" s="62">
        <v>200</v>
      </c>
      <c r="O30" s="66" t="s">
        <v>46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47</v>
      </c>
      <c r="E31" s="67">
        <f>+H30*E30</f>
        <v>3.8091100000000004</v>
      </c>
      <c r="H31" s="68"/>
      <c r="I31" s="45"/>
      <c r="J31" s="45"/>
      <c r="L31" s="1" t="s">
        <v>48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49</v>
      </c>
      <c r="E32" s="70">
        <f>+E30-E31</f>
        <v>3.3778899999999998</v>
      </c>
      <c r="I32" s="45"/>
      <c r="J32" s="45"/>
      <c r="L32" s="1" t="s">
        <v>50</v>
      </c>
      <c r="N32" s="62">
        <v>300</v>
      </c>
      <c r="O32" s="66" t="s">
        <v>46</v>
      </c>
      <c r="P32" s="64"/>
      <c r="Q32" s="22"/>
      <c r="R32" s="16"/>
      <c r="S32" s="17"/>
    </row>
    <row r="33" spans="1:19" x14ac:dyDescent="0.3">
      <c r="E33" s="65" t="s">
        <v>51</v>
      </c>
      <c r="F33" s="65" t="s">
        <v>52</v>
      </c>
      <c r="G33" s="65" t="s">
        <v>52</v>
      </c>
      <c r="H33" s="65" t="s">
        <v>52</v>
      </c>
      <c r="I33" s="45"/>
      <c r="J33" s="45"/>
      <c r="L33" s="1" t="s">
        <v>53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54</v>
      </c>
      <c r="E34" s="71">
        <f>+E32</f>
        <v>3.3778899999999998</v>
      </c>
      <c r="F34" s="71">
        <v>0</v>
      </c>
      <c r="G34" s="71">
        <v>0</v>
      </c>
      <c r="H34" s="71">
        <v>0</v>
      </c>
      <c r="L34" s="1" t="s">
        <v>55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56</v>
      </c>
      <c r="E35" s="71">
        <f>+E34*1.15</f>
        <v>3.8845734999999997</v>
      </c>
      <c r="F35" s="71">
        <v>0</v>
      </c>
      <c r="G35" s="71">
        <v>0</v>
      </c>
      <c r="H35" s="71">
        <v>0</v>
      </c>
      <c r="L35" s="1" t="s">
        <v>57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58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59</v>
      </c>
      <c r="F37" s="13" t="s">
        <v>60</v>
      </c>
      <c r="G37" s="13"/>
      <c r="H37" s="14"/>
      <c r="L37" s="1" t="s">
        <v>61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62</v>
      </c>
      <c r="C38" s="72">
        <v>2</v>
      </c>
      <c r="D38" s="73" t="s">
        <v>63</v>
      </c>
      <c r="E38" s="33"/>
      <c r="F38" s="34" t="s">
        <v>64</v>
      </c>
      <c r="G38" s="34"/>
      <c r="H38" s="35"/>
      <c r="L38" s="1" t="s">
        <v>65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66</v>
      </c>
      <c r="E39" s="3"/>
      <c r="F39" s="3"/>
      <c r="L39" s="1" t="s">
        <v>67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68</v>
      </c>
      <c r="B40" s="5"/>
      <c r="C40" s="74">
        <f>+B48/F17</f>
        <v>500</v>
      </c>
      <c r="D40" s="39">
        <v>500</v>
      </c>
      <c r="F40" s="69" t="s">
        <v>69</v>
      </c>
      <c r="G40" s="38">
        <v>1</v>
      </c>
      <c r="H40" s="3"/>
      <c r="L40" s="1" t="s">
        <v>70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71</v>
      </c>
      <c r="C41" s="55">
        <f>+C40+D40</f>
        <v>1000</v>
      </c>
      <c r="F41" s="69" t="s">
        <v>72</v>
      </c>
      <c r="G41" s="38">
        <v>2</v>
      </c>
      <c r="H41" s="3"/>
      <c r="L41" s="1" t="s">
        <v>73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74</v>
      </c>
      <c r="C42" s="55">
        <f>+C41/C38</f>
        <v>500</v>
      </c>
      <c r="F42" s="69" t="s">
        <v>75</v>
      </c>
      <c r="G42" s="38"/>
      <c r="H42" s="3"/>
      <c r="L42" s="1" t="s">
        <v>76</v>
      </c>
      <c r="N42" s="77"/>
      <c r="O42" s="78"/>
      <c r="P42" s="79"/>
      <c r="Q42" s="80"/>
      <c r="R42" s="34"/>
      <c r="S42" s="35"/>
    </row>
    <row r="43" spans="1:19" x14ac:dyDescent="0.3">
      <c r="A43" s="4" t="s">
        <v>77</v>
      </c>
      <c r="C43" s="65">
        <f>+(C42*C38)*F17</f>
        <v>1000</v>
      </c>
      <c r="F43" s="30" t="s">
        <v>78</v>
      </c>
      <c r="G43" s="38">
        <f>+C40/1000</f>
        <v>0.5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79</v>
      </c>
      <c r="G44" s="72">
        <f>+C41</f>
        <v>1000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80</v>
      </c>
      <c r="C46" s="40">
        <f>+C42*C38</f>
        <v>1000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81</v>
      </c>
    </row>
    <row r="48" spans="1:19" x14ac:dyDescent="0.3">
      <c r="A48" s="4" t="s">
        <v>82</v>
      </c>
      <c r="B48" s="65">
        <v>500</v>
      </c>
      <c r="C48" s="65"/>
      <c r="D48" s="40" t="s">
        <v>83</v>
      </c>
      <c r="E48" s="40" t="s">
        <v>84</v>
      </c>
      <c r="F48" s="40" t="s">
        <v>85</v>
      </c>
      <c r="G48" s="40" t="s">
        <v>86</v>
      </c>
      <c r="H48" s="40" t="s">
        <v>87</v>
      </c>
      <c r="K48" s="12"/>
      <c r="L48" s="13" t="s">
        <v>88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89</v>
      </c>
      <c r="B49" s="84"/>
      <c r="C49" s="3"/>
      <c r="D49" s="65">
        <v>4</v>
      </c>
      <c r="E49" s="65">
        <v>1</v>
      </c>
      <c r="F49" s="65" t="s">
        <v>90</v>
      </c>
      <c r="G49" s="45">
        <v>295</v>
      </c>
      <c r="H49" s="45">
        <f>+(D49*E49)*G49</f>
        <v>1180</v>
      </c>
      <c r="K49" s="15">
        <f>+F16</f>
        <v>46.3</v>
      </c>
      <c r="L49" s="23" t="str">
        <f>+G16</f>
        <v>X</v>
      </c>
      <c r="M49" s="23">
        <f>+H16</f>
        <v>51</v>
      </c>
      <c r="N49" s="16" t="s">
        <v>91</v>
      </c>
      <c r="O49" s="23" t="s">
        <v>92</v>
      </c>
      <c r="P49" s="16" t="s">
        <v>93</v>
      </c>
      <c r="Q49" s="16" t="s">
        <v>94</v>
      </c>
      <c r="R49" s="16"/>
      <c r="S49" s="17"/>
    </row>
    <row r="50" spans="1:21" x14ac:dyDescent="0.3">
      <c r="A50" s="84" t="s">
        <v>95</v>
      </c>
      <c r="B50" s="85">
        <f>+E34*C42</f>
        <v>1688.9449999999999</v>
      </c>
      <c r="C50" s="3"/>
      <c r="D50" s="65">
        <v>4</v>
      </c>
      <c r="E50" s="65">
        <v>1</v>
      </c>
      <c r="F50" s="65" t="s">
        <v>96</v>
      </c>
      <c r="G50" s="45">
        <v>140</v>
      </c>
      <c r="H50" s="45">
        <f>+(D50*E50)*G50</f>
        <v>560</v>
      </c>
      <c r="K50" s="15"/>
      <c r="L50" s="23">
        <f>0.463*0.255*C41</f>
        <v>118.065</v>
      </c>
      <c r="M50" s="86">
        <v>3.9</v>
      </c>
      <c r="N50" s="86">
        <f>+L50*M50</f>
        <v>460.45349999999996</v>
      </c>
      <c r="O50" s="86">
        <v>0</v>
      </c>
      <c r="P50" s="86">
        <f>+N50+O50</f>
        <v>460.45349999999996</v>
      </c>
      <c r="Q50" s="28"/>
      <c r="R50" s="16"/>
      <c r="S50" s="17"/>
    </row>
    <row r="51" spans="1:21" x14ac:dyDescent="0.3">
      <c r="A51" s="84" t="s">
        <v>14</v>
      </c>
      <c r="B51" s="85">
        <f>+H61</f>
        <v>9015</v>
      </c>
      <c r="C51" s="3"/>
      <c r="D51" s="65">
        <v>4</v>
      </c>
      <c r="E51" s="65">
        <v>1</v>
      </c>
      <c r="F51" s="65" t="s">
        <v>153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34</v>
      </c>
      <c r="B52" s="85">
        <v>800</v>
      </c>
      <c r="C52" s="3"/>
      <c r="D52" s="65">
        <v>0</v>
      </c>
      <c r="E52" s="65">
        <v>0</v>
      </c>
      <c r="F52" s="65" t="s">
        <v>97</v>
      </c>
      <c r="G52" s="45">
        <v>200</v>
      </c>
      <c r="H52" s="45">
        <f>+(D52*E52)*G52</f>
        <v>0</v>
      </c>
      <c r="J52" s="45"/>
      <c r="K52" s="15">
        <f>+K49</f>
        <v>46.3</v>
      </c>
      <c r="L52" s="23" t="str">
        <f>+L49</f>
        <v>X</v>
      </c>
      <c r="M52" s="23">
        <f>+M49</f>
        <v>51</v>
      </c>
      <c r="N52" s="16" t="s">
        <v>91</v>
      </c>
      <c r="O52" s="23" t="s">
        <v>92</v>
      </c>
      <c r="P52" s="16" t="s">
        <v>93</v>
      </c>
      <c r="Q52" s="16" t="s">
        <v>98</v>
      </c>
      <c r="R52" s="16"/>
      <c r="S52" s="17"/>
    </row>
    <row r="53" spans="1:21" ht="16.5" x14ac:dyDescent="0.3">
      <c r="A53" s="88" t="s">
        <v>142</v>
      </c>
      <c r="B53" s="85">
        <f>(100*4)+200</f>
        <v>600</v>
      </c>
      <c r="C53" s="3" t="s">
        <v>160</v>
      </c>
      <c r="D53" s="65">
        <v>1</v>
      </c>
      <c r="E53" s="65">
        <v>1</v>
      </c>
      <c r="F53" s="65" t="s">
        <v>100</v>
      </c>
      <c r="G53" s="45">
        <v>350</v>
      </c>
      <c r="H53" s="45">
        <f t="shared" ref="H53:H57" si="0">+(D53*E53)*G53</f>
        <v>350</v>
      </c>
      <c r="I53" s="89">
        <f>+(B73/100)*2</f>
        <v>424.82573500000001</v>
      </c>
      <c r="J53" s="87"/>
      <c r="K53" s="15"/>
      <c r="L53" s="23">
        <f>0.463*0.255*C41</f>
        <v>118.065</v>
      </c>
      <c r="M53" s="86">
        <v>2.5</v>
      </c>
      <c r="N53" s="86">
        <f>+L53*M53</f>
        <v>295.16250000000002</v>
      </c>
      <c r="O53" s="86">
        <v>360</v>
      </c>
      <c r="P53" s="86">
        <f>+N53+O53</f>
        <v>655.16250000000002</v>
      </c>
      <c r="Q53" s="28" t="s">
        <v>99</v>
      </c>
      <c r="R53" s="16"/>
      <c r="S53" s="17"/>
    </row>
    <row r="54" spans="1:21" x14ac:dyDescent="0.3">
      <c r="A54" s="88" t="s">
        <v>101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135</v>
      </c>
      <c r="H54" s="45">
        <f t="shared" si="0"/>
        <v>135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103</v>
      </c>
      <c r="B55" s="85">
        <v>200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158</v>
      </c>
      <c r="B56" s="85">
        <f>+M67</f>
        <v>1500</v>
      </c>
      <c r="D56" s="65">
        <v>1</v>
      </c>
      <c r="E56" s="65">
        <f>+B48*1.1</f>
        <v>550</v>
      </c>
      <c r="F56" s="65" t="s">
        <v>161</v>
      </c>
      <c r="G56" s="45">
        <f>1.5+1</f>
        <v>2.5</v>
      </c>
      <c r="H56" s="45">
        <f t="shared" si="0"/>
        <v>1375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2</v>
      </c>
      <c r="E57" s="65">
        <v>1</v>
      </c>
      <c r="F57" s="3" t="s">
        <v>159</v>
      </c>
      <c r="G57" s="45">
        <f>+P53+I57+O53</f>
        <v>1860</v>
      </c>
      <c r="H57" s="45">
        <f t="shared" si="0"/>
        <v>3720</v>
      </c>
      <c r="I57" s="116">
        <f>1500-P53</f>
        <v>844.83749999999998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105</v>
      </c>
      <c r="B58" s="90">
        <f>SUM(B50:B57)</f>
        <v>13953.945</v>
      </c>
      <c r="C58" s="3"/>
      <c r="D58" s="65">
        <v>2</v>
      </c>
      <c r="E58" s="65">
        <v>1</v>
      </c>
      <c r="F58" s="3" t="s">
        <v>106</v>
      </c>
      <c r="G58" s="45">
        <f>+P50+I58</f>
        <v>500</v>
      </c>
      <c r="H58" s="45">
        <f t="shared" ref="H58" si="1">+(D58*E58)*G58</f>
        <v>1000</v>
      </c>
      <c r="I58" s="116">
        <f>500-P50</f>
        <v>39.546500000000037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107</v>
      </c>
      <c r="M59" s="117" t="s">
        <v>154</v>
      </c>
      <c r="N59" s="118"/>
      <c r="P59" s="93" t="s">
        <v>107</v>
      </c>
      <c r="Q59" s="117" t="s">
        <v>108</v>
      </c>
      <c r="R59" s="118"/>
      <c r="T59"/>
      <c r="U59" s="94"/>
    </row>
    <row r="60" spans="1:21" ht="15.75" x14ac:dyDescent="0.3">
      <c r="A60" s="91"/>
      <c r="B60" s="50">
        <f>+B58/B48</f>
        <v>27.907889999999998</v>
      </c>
      <c r="C60" s="4" t="s">
        <v>109</v>
      </c>
      <c r="D60" s="3"/>
      <c r="E60" s="3"/>
      <c r="F60" s="3"/>
      <c r="G60" s="3"/>
      <c r="L60" s="30" t="s">
        <v>110</v>
      </c>
      <c r="M60" s="95" t="s">
        <v>155</v>
      </c>
      <c r="N60" s="94"/>
      <c r="P60" s="30" t="s">
        <v>110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9015</v>
      </c>
      <c r="L61" s="30" t="s">
        <v>26</v>
      </c>
      <c r="M61" s="96" t="s">
        <v>156</v>
      </c>
      <c r="N61" s="94"/>
      <c r="P61" s="30" t="s">
        <v>26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1" t="s">
        <v>114</v>
      </c>
      <c r="H62" s="98">
        <v>1.5</v>
      </c>
      <c r="L62" s="30" t="s">
        <v>115</v>
      </c>
      <c r="M62" s="96" t="s">
        <v>157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+B73/C40</f>
        <v>42.482573500000001</v>
      </c>
      <c r="G63" s="5" t="s">
        <v>119</v>
      </c>
      <c r="H63" s="97">
        <v>1.6</v>
      </c>
      <c r="L63" s="30" t="s">
        <v>120</v>
      </c>
      <c r="M63" s="96">
        <v>1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8">
        <v>2</v>
      </c>
      <c r="L64" s="30" t="s">
        <v>124</v>
      </c>
      <c r="M64" s="96">
        <v>1000</v>
      </c>
      <c r="N64" s="99"/>
      <c r="P64" s="30" t="s">
        <v>124</v>
      </c>
      <c r="Q64" s="100">
        <f>+(C48*2)*1.1</f>
        <v>0</v>
      </c>
      <c r="R64" s="99" t="e">
        <f>+((G48*Q62)*1.1)/Q63</f>
        <v>#VALUE!</v>
      </c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125</v>
      </c>
      <c r="H65" s="98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95</v>
      </c>
      <c r="B66" s="85">
        <f>+E35*C42</f>
        <v>1942.2867499999998</v>
      </c>
      <c r="C66" s="89"/>
      <c r="L66" s="30" t="s">
        <v>127</v>
      </c>
      <c r="M66" s="101">
        <v>1.5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+H61*H63</f>
        <v>14424</v>
      </c>
      <c r="C67" s="89"/>
      <c r="L67" s="30" t="s">
        <v>129</v>
      </c>
      <c r="M67" s="101">
        <f>+M66*M64</f>
        <v>1500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+A52</f>
        <v>Tabla de suaje</v>
      </c>
      <c r="B68" s="85">
        <f>+B52*H62</f>
        <v>1200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+A53</f>
        <v>Prueba de color</v>
      </c>
      <c r="B69" s="85">
        <f>+B53*H62</f>
        <v>900</v>
      </c>
      <c r="C69" s="89"/>
      <c r="G69" s="104" t="s">
        <v>130</v>
      </c>
      <c r="H69" s="50">
        <f>+B60</f>
        <v>27.907889999999998</v>
      </c>
      <c r="I69" s="31">
        <f>+H69*B48</f>
        <v>13953.945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+A54</f>
        <v>Empaque</v>
      </c>
      <c r="B70" s="85">
        <f>+B54*H62</f>
        <v>225</v>
      </c>
      <c r="C70" s="89"/>
      <c r="G70" s="104" t="s">
        <v>132</v>
      </c>
      <c r="H70" s="50">
        <f>+C73</f>
        <v>42.482573500000001</v>
      </c>
      <c r="I70" s="31">
        <f>+H70*B48</f>
        <v>21241.286749999999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+A55</f>
        <v>Mensajeria</v>
      </c>
      <c r="B71" s="85">
        <f>+B55*H62</f>
        <v>300</v>
      </c>
      <c r="C71" s="105"/>
      <c r="G71" s="106" t="s">
        <v>134</v>
      </c>
      <c r="H71" s="107">
        <f>+H70-H69</f>
        <v>14.574683500000003</v>
      </c>
      <c r="I71" s="31">
        <f>+H71*B48</f>
        <v>7287.3417500000014</v>
      </c>
      <c r="J71" s="31"/>
      <c r="L71" s="30" t="s">
        <v>135</v>
      </c>
      <c r="M71" s="108">
        <f>+M67/B48</f>
        <v>3</v>
      </c>
      <c r="N71" s="109" t="e">
        <f>+M71/C48</f>
        <v>#DIV/0!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>+A56</f>
        <v>Celofán</v>
      </c>
      <c r="B72" s="85">
        <f>+B56*H62</f>
        <v>2250</v>
      </c>
      <c r="C72" s="105"/>
      <c r="G72" s="110"/>
      <c r="H72" s="111" t="s">
        <v>137</v>
      </c>
      <c r="I72" s="112">
        <f>+(B73/100)*2.5</f>
        <v>531.03216874999998</v>
      </c>
      <c r="J72" s="113"/>
      <c r="L72" s="30" t="s">
        <v>138</v>
      </c>
      <c r="M72" s="108">
        <f>+M71*1.5</f>
        <v>4.5</v>
      </c>
      <c r="N72" s="109" t="e">
        <f>+M72/C48</f>
        <v>#DIV/0!</v>
      </c>
      <c r="O72" s="1" t="s">
        <v>136</v>
      </c>
      <c r="Q72" s="95"/>
      <c r="R72" s="94"/>
      <c r="T72"/>
      <c r="U72" s="94"/>
    </row>
    <row r="73" spans="1:21" x14ac:dyDescent="0.3">
      <c r="A73" s="83" t="s">
        <v>105</v>
      </c>
      <c r="B73" s="90">
        <f>SUM(B65:B72)</f>
        <v>21241.286749999999</v>
      </c>
      <c r="C73" s="107">
        <f>+B73/B48</f>
        <v>42.482573500000001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Invitacion 300 gr final</vt:lpstr>
      <vt:lpstr>Invitacion 250 gr</vt:lpstr>
      <vt:lpstr>Invitacion 300 gr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2016-10-04T22:04:12Z</cp:lastPrinted>
  <dcterms:created xsi:type="dcterms:W3CDTF">2016-09-28T23:40:50Z</dcterms:created>
  <dcterms:modified xsi:type="dcterms:W3CDTF">2016-10-04T22:04:32Z</dcterms:modified>
</cp:coreProperties>
</file>