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290" yWindow="3615" windowWidth="20115" windowHeight="7995"/>
  </bookViews>
  <sheets>
    <sheet name="bolsas 2000 HS  31% ok" sheetId="6" r:id="rId1"/>
    <sheet name="bolsas 2000 HS  35%" sheetId="5" r:id="rId2"/>
    <sheet name="bolsas 2000 HS " sheetId="4" r:id="rId3"/>
    <sheet name="bolsas 2000 seri" sheetId="3" r:id="rId4"/>
    <sheet name="bolsas 2000" sheetId="2" r:id="rId5"/>
    <sheet name="bolsas 1000" sheetId="1" r:id="rId6"/>
  </sheets>
  <calcPr calcId="145621"/>
</workbook>
</file>

<file path=xl/calcChain.xml><?xml version="1.0" encoding="utf-8"?>
<calcChain xmlns="http://schemas.openxmlformats.org/spreadsheetml/2006/main">
  <c r="C137" i="6" l="1"/>
  <c r="C138" i="6" s="1"/>
  <c r="C139" i="6" s="1"/>
  <c r="C128" i="6"/>
  <c r="C129" i="6" s="1"/>
  <c r="C125" i="6"/>
  <c r="A125" i="6"/>
  <c r="F124" i="6"/>
  <c r="D124" i="6"/>
  <c r="F123" i="6"/>
  <c r="F125" i="6" s="1"/>
  <c r="D123" i="6"/>
  <c r="D125" i="6" s="1"/>
  <c r="C116" i="6"/>
  <c r="B57" i="6" s="1"/>
  <c r="B83" i="6" s="1"/>
  <c r="G113" i="6"/>
  <c r="G112" i="6"/>
  <c r="G116" i="6" s="1"/>
  <c r="C112" i="6"/>
  <c r="D116" i="6" s="1"/>
  <c r="I111" i="6"/>
  <c r="E111" i="6"/>
  <c r="H109" i="6"/>
  <c r="G109" i="6" s="1"/>
  <c r="D109" i="6"/>
  <c r="C109" i="6" s="1"/>
  <c r="G108" i="6"/>
  <c r="C108" i="6"/>
  <c r="F96" i="6"/>
  <c r="B85" i="6"/>
  <c r="A85" i="6"/>
  <c r="B84" i="6"/>
  <c r="A84" i="6"/>
  <c r="A83" i="6"/>
  <c r="A82" i="6"/>
  <c r="B81" i="6"/>
  <c r="A81" i="6"/>
  <c r="B80" i="6"/>
  <c r="A80" i="6"/>
  <c r="B79" i="6"/>
  <c r="A79" i="6"/>
  <c r="H61" i="6"/>
  <c r="H60" i="6"/>
  <c r="H59" i="6"/>
  <c r="H57" i="6"/>
  <c r="H56" i="6"/>
  <c r="H55" i="6"/>
  <c r="E55" i="6"/>
  <c r="H54" i="6"/>
  <c r="H53" i="6"/>
  <c r="H52" i="6"/>
  <c r="E52" i="6"/>
  <c r="H51" i="6"/>
  <c r="H50" i="6"/>
  <c r="H49" i="6"/>
  <c r="G49" i="6"/>
  <c r="G43" i="6"/>
  <c r="C41" i="6"/>
  <c r="A96" i="6" s="1"/>
  <c r="C96" i="6" s="1"/>
  <c r="E96" i="6" s="1"/>
  <c r="C40" i="6"/>
  <c r="E30" i="6"/>
  <c r="E31" i="6" s="1"/>
  <c r="H25" i="6"/>
  <c r="F25" i="6"/>
  <c r="H16" i="6"/>
  <c r="B92" i="6" s="1"/>
  <c r="B95" i="6" s="1"/>
  <c r="F16" i="6"/>
  <c r="A92" i="6" s="1"/>
  <c r="A95" i="6" s="1"/>
  <c r="H116" i="6" l="1"/>
  <c r="G117" i="6"/>
  <c r="H117" i="6" s="1"/>
  <c r="C26" i="6"/>
  <c r="E32" i="6"/>
  <c r="E34" i="6" s="1"/>
  <c r="A93" i="6"/>
  <c r="C93" i="6" s="1"/>
  <c r="E93" i="6" s="1"/>
  <c r="G58" i="6" s="1"/>
  <c r="H58" i="6" s="1"/>
  <c r="H63" i="6" s="1"/>
  <c r="C117" i="6"/>
  <c r="D117" i="6" s="1"/>
  <c r="C130" i="6"/>
  <c r="C132" i="6" s="1"/>
  <c r="C133" i="6" s="1"/>
  <c r="F138" i="6" s="1"/>
  <c r="E26" i="6"/>
  <c r="C42" i="6"/>
  <c r="C46" i="6" s="1"/>
  <c r="G44" i="6"/>
  <c r="C137" i="5"/>
  <c r="C138" i="5" s="1"/>
  <c r="C139" i="5" s="1"/>
  <c r="C128" i="5"/>
  <c r="C129" i="5" s="1"/>
  <c r="C125" i="5"/>
  <c r="A125" i="5"/>
  <c r="F124" i="5"/>
  <c r="D124" i="5"/>
  <c r="F123" i="5"/>
  <c r="F125" i="5" s="1"/>
  <c r="D123" i="5"/>
  <c r="D125" i="5" s="1"/>
  <c r="C116" i="5"/>
  <c r="B57" i="5" s="1"/>
  <c r="B83" i="5" s="1"/>
  <c r="G113" i="5"/>
  <c r="G112" i="5"/>
  <c r="G116" i="5" s="1"/>
  <c r="C112" i="5"/>
  <c r="D116" i="5" s="1"/>
  <c r="I111" i="5"/>
  <c r="E111" i="5"/>
  <c r="H109" i="5"/>
  <c r="G109" i="5" s="1"/>
  <c r="D109" i="5"/>
  <c r="C109" i="5" s="1"/>
  <c r="G108" i="5"/>
  <c r="C108" i="5"/>
  <c r="F96" i="5"/>
  <c r="B85" i="5"/>
  <c r="A85" i="5"/>
  <c r="B84" i="5"/>
  <c r="A84" i="5"/>
  <c r="A83" i="5"/>
  <c r="A82" i="5"/>
  <c r="B81" i="5"/>
  <c r="A81" i="5"/>
  <c r="B80" i="5"/>
  <c r="A80" i="5"/>
  <c r="B79" i="5"/>
  <c r="A79" i="5"/>
  <c r="H61" i="5"/>
  <c r="H60" i="5"/>
  <c r="H59" i="5"/>
  <c r="H57" i="5"/>
  <c r="H56" i="5"/>
  <c r="H55" i="5"/>
  <c r="E55" i="5"/>
  <c r="H54" i="5"/>
  <c r="H53" i="5"/>
  <c r="H52" i="5"/>
  <c r="E52" i="5"/>
  <c r="H51" i="5"/>
  <c r="H50" i="5"/>
  <c r="H49" i="5"/>
  <c r="G49" i="5"/>
  <c r="G43" i="5"/>
  <c r="C41" i="5"/>
  <c r="A96" i="5" s="1"/>
  <c r="C96" i="5" s="1"/>
  <c r="E96" i="5" s="1"/>
  <c r="C40" i="5"/>
  <c r="E30" i="5"/>
  <c r="E31" i="5" s="1"/>
  <c r="H25" i="5"/>
  <c r="F25" i="5"/>
  <c r="H16" i="5"/>
  <c r="B92" i="5" s="1"/>
  <c r="B95" i="5" s="1"/>
  <c r="F16" i="5"/>
  <c r="A92" i="5" s="1"/>
  <c r="A95" i="5" s="1"/>
  <c r="B51" i="6" l="1"/>
  <c r="B77" i="6"/>
  <c r="H26" i="6"/>
  <c r="H27" i="6" s="1"/>
  <c r="C27" i="6"/>
  <c r="E27" i="6"/>
  <c r="F26" i="6"/>
  <c r="F27" i="6" s="1"/>
  <c r="B50" i="6"/>
  <c r="B60" i="6" s="1"/>
  <c r="B62" i="6" s="1"/>
  <c r="G81" i="6" s="1"/>
  <c r="H81" i="6" s="1"/>
  <c r="E35" i="6"/>
  <c r="B76" i="6" s="1"/>
  <c r="B86" i="6" s="1"/>
  <c r="F137" i="6"/>
  <c r="B56" i="6" s="1"/>
  <c r="B82" i="6" s="1"/>
  <c r="H116" i="5"/>
  <c r="G117" i="5"/>
  <c r="H117" i="5" s="1"/>
  <c r="C26" i="5"/>
  <c r="E32" i="5"/>
  <c r="E34" i="5" s="1"/>
  <c r="A93" i="5"/>
  <c r="C93" i="5" s="1"/>
  <c r="E93" i="5" s="1"/>
  <c r="G58" i="5" s="1"/>
  <c r="H58" i="5" s="1"/>
  <c r="H63" i="5" s="1"/>
  <c r="C117" i="5"/>
  <c r="D117" i="5" s="1"/>
  <c r="C130" i="5"/>
  <c r="C132" i="5" s="1"/>
  <c r="C133" i="5" s="1"/>
  <c r="F138" i="5" s="1"/>
  <c r="E26" i="5"/>
  <c r="C42" i="5"/>
  <c r="C46" i="5" s="1"/>
  <c r="G44" i="5"/>
  <c r="E55" i="4"/>
  <c r="C137" i="4"/>
  <c r="C138" i="4" s="1"/>
  <c r="C139" i="4" s="1"/>
  <c r="C128" i="4"/>
  <c r="C129" i="4" s="1"/>
  <c r="C125" i="4"/>
  <c r="A125" i="4"/>
  <c r="F124" i="4"/>
  <c r="D124" i="4"/>
  <c r="F123" i="4"/>
  <c r="F125" i="4" s="1"/>
  <c r="D123" i="4"/>
  <c r="D125" i="4" s="1"/>
  <c r="C116" i="4"/>
  <c r="C117" i="4" s="1"/>
  <c r="D117" i="4" s="1"/>
  <c r="G113" i="4"/>
  <c r="G112" i="4"/>
  <c r="G116" i="4" s="1"/>
  <c r="C112" i="4"/>
  <c r="D116" i="4" s="1"/>
  <c r="I111" i="4"/>
  <c r="E111" i="4"/>
  <c r="H109" i="4"/>
  <c r="G109" i="4" s="1"/>
  <c r="D109" i="4"/>
  <c r="C109" i="4" s="1"/>
  <c r="G108" i="4"/>
  <c r="C108" i="4"/>
  <c r="F96" i="4"/>
  <c r="B85" i="4"/>
  <c r="A85" i="4"/>
  <c r="B84" i="4"/>
  <c r="A84" i="4"/>
  <c r="A83" i="4"/>
  <c r="A82" i="4"/>
  <c r="A81" i="4"/>
  <c r="A80" i="4"/>
  <c r="B79" i="4"/>
  <c r="A79" i="4"/>
  <c r="H61" i="4"/>
  <c r="H60" i="4"/>
  <c r="H59" i="4"/>
  <c r="H57" i="4"/>
  <c r="B57" i="4"/>
  <c r="B83" i="4" s="1"/>
  <c r="H56" i="4"/>
  <c r="H55" i="4"/>
  <c r="B81" i="4"/>
  <c r="H54" i="4"/>
  <c r="B80" i="4"/>
  <c r="H53" i="4"/>
  <c r="H52" i="4"/>
  <c r="E52" i="4"/>
  <c r="H51" i="4"/>
  <c r="H50" i="4"/>
  <c r="H49" i="4"/>
  <c r="G49" i="4"/>
  <c r="G43" i="4"/>
  <c r="C41" i="4"/>
  <c r="A96" i="4" s="1"/>
  <c r="C96" i="4" s="1"/>
  <c r="E96" i="4" s="1"/>
  <c r="C40" i="4"/>
  <c r="E30" i="4"/>
  <c r="H25" i="4"/>
  <c r="F25" i="4"/>
  <c r="H16" i="4"/>
  <c r="B92" i="4" s="1"/>
  <c r="B95" i="4" s="1"/>
  <c r="F16" i="4"/>
  <c r="A92" i="4" s="1"/>
  <c r="A95" i="4" s="1"/>
  <c r="C86" i="6" l="1"/>
  <c r="G82" i="6" s="1"/>
  <c r="H84" i="6"/>
  <c r="B51" i="5"/>
  <c r="B77" i="5"/>
  <c r="H26" i="5"/>
  <c r="H27" i="5" s="1"/>
  <c r="C27" i="5"/>
  <c r="E27" i="5"/>
  <c r="F26" i="5"/>
  <c r="F27" i="5" s="1"/>
  <c r="B50" i="5"/>
  <c r="B60" i="5" s="1"/>
  <c r="B62" i="5" s="1"/>
  <c r="G81" i="5" s="1"/>
  <c r="H81" i="5" s="1"/>
  <c r="E35" i="5"/>
  <c r="B76" i="5" s="1"/>
  <c r="B86" i="5" s="1"/>
  <c r="F137" i="5"/>
  <c r="B56" i="5" s="1"/>
  <c r="B82" i="5" s="1"/>
  <c r="H116" i="4"/>
  <c r="G117" i="4"/>
  <c r="H117" i="4" s="1"/>
  <c r="C26" i="4"/>
  <c r="E26" i="4"/>
  <c r="E31" i="4"/>
  <c r="E32" i="4" s="1"/>
  <c r="E34" i="4" s="1"/>
  <c r="C42" i="4"/>
  <c r="C46" i="4" s="1"/>
  <c r="G44" i="4"/>
  <c r="A93" i="4"/>
  <c r="C93" i="4" s="1"/>
  <c r="E93" i="4" s="1"/>
  <c r="G58" i="4" s="1"/>
  <c r="H58" i="4" s="1"/>
  <c r="H63" i="4" s="1"/>
  <c r="C130" i="4"/>
  <c r="C132" i="4" s="1"/>
  <c r="C133" i="4" s="1"/>
  <c r="F138" i="4" s="1"/>
  <c r="E30" i="2"/>
  <c r="G83" i="6" l="1"/>
  <c r="H83" i="6" s="1"/>
  <c r="H82" i="6"/>
  <c r="C86" i="5"/>
  <c r="G82" i="5" s="1"/>
  <c r="H84" i="5"/>
  <c r="E35" i="4"/>
  <c r="B76" i="4" s="1"/>
  <c r="B50" i="4"/>
  <c r="B77" i="4"/>
  <c r="B51" i="4"/>
  <c r="H26" i="4"/>
  <c r="H27" i="4" s="1"/>
  <c r="C27" i="4"/>
  <c r="F26" i="4"/>
  <c r="F27" i="4" s="1"/>
  <c r="E27" i="4"/>
  <c r="F137" i="4"/>
  <c r="B56" i="4" s="1"/>
  <c r="B82" i="4" s="1"/>
  <c r="A81" i="3"/>
  <c r="B81" i="3"/>
  <c r="E56" i="3"/>
  <c r="C137" i="3"/>
  <c r="C138" i="3" s="1"/>
  <c r="C139" i="3" s="1"/>
  <c r="C129" i="3"/>
  <c r="C128" i="3"/>
  <c r="C130" i="3" s="1"/>
  <c r="C132" i="3" s="1"/>
  <c r="C133" i="3" s="1"/>
  <c r="C125" i="3"/>
  <c r="A125" i="3"/>
  <c r="F124" i="3"/>
  <c r="D124" i="3"/>
  <c r="F123" i="3"/>
  <c r="F125" i="3" s="1"/>
  <c r="D123" i="3"/>
  <c r="D125" i="3" s="1"/>
  <c r="G113" i="3"/>
  <c r="G116" i="3" s="1"/>
  <c r="G112" i="3"/>
  <c r="C112" i="3"/>
  <c r="D116" i="3" s="1"/>
  <c r="I111" i="3"/>
  <c r="E111" i="3"/>
  <c r="H109" i="3"/>
  <c r="G109" i="3" s="1"/>
  <c r="D109" i="3"/>
  <c r="C109" i="3" s="1"/>
  <c r="G108" i="3"/>
  <c r="C108" i="3"/>
  <c r="F96" i="3"/>
  <c r="B85" i="3"/>
  <c r="A85" i="3"/>
  <c r="B84" i="3"/>
  <c r="A84" i="3"/>
  <c r="A83" i="3"/>
  <c r="A82" i="3"/>
  <c r="A80" i="3"/>
  <c r="B79" i="3"/>
  <c r="A79" i="3"/>
  <c r="H61" i="3"/>
  <c r="H60" i="3"/>
  <c r="H59" i="3"/>
  <c r="H57" i="3"/>
  <c r="H56" i="3"/>
  <c r="H55" i="3"/>
  <c r="H54" i="3"/>
  <c r="B54" i="3"/>
  <c r="B80" i="3" s="1"/>
  <c r="H53" i="3"/>
  <c r="H52" i="3"/>
  <c r="E52" i="3"/>
  <c r="H51" i="3"/>
  <c r="H50" i="3"/>
  <c r="H49" i="3"/>
  <c r="G49" i="3"/>
  <c r="G43" i="3"/>
  <c r="C41" i="3"/>
  <c r="A96" i="3" s="1"/>
  <c r="C96" i="3" s="1"/>
  <c r="E96" i="3" s="1"/>
  <c r="C40" i="3"/>
  <c r="E30" i="3"/>
  <c r="E31" i="3" s="1"/>
  <c r="H25" i="3"/>
  <c r="F25" i="3"/>
  <c r="H16" i="3"/>
  <c r="B92" i="3" s="1"/>
  <c r="B95" i="3" s="1"/>
  <c r="F16" i="3"/>
  <c r="A92" i="3" s="1"/>
  <c r="A95" i="3" s="1"/>
  <c r="G83" i="5" l="1"/>
  <c r="H83" i="5" s="1"/>
  <c r="H82" i="5"/>
  <c r="B60" i="4"/>
  <c r="B62" i="4" s="1"/>
  <c r="G81" i="4" s="1"/>
  <c r="H81" i="4" s="1"/>
  <c r="B86" i="4"/>
  <c r="H116" i="3"/>
  <c r="G117" i="3"/>
  <c r="H117" i="3" s="1"/>
  <c r="F138" i="3"/>
  <c r="F137" i="3"/>
  <c r="B56" i="3" s="1"/>
  <c r="B82" i="3" s="1"/>
  <c r="C26" i="3"/>
  <c r="E32" i="3"/>
  <c r="E34" i="3" s="1"/>
  <c r="E26" i="3"/>
  <c r="C42" i="3"/>
  <c r="C46" i="3" s="1"/>
  <c r="G44" i="3"/>
  <c r="A93" i="3"/>
  <c r="C93" i="3" s="1"/>
  <c r="E93" i="3" s="1"/>
  <c r="G58" i="3" s="1"/>
  <c r="H58" i="3" s="1"/>
  <c r="H63" i="3" s="1"/>
  <c r="C116" i="3"/>
  <c r="G117" i="2"/>
  <c r="C86" i="4" l="1"/>
  <c r="G82" i="4" s="1"/>
  <c r="H84" i="4"/>
  <c r="D86" i="4"/>
  <c r="B77" i="3"/>
  <c r="B51" i="3"/>
  <c r="B57" i="3"/>
  <c r="B83" i="3" s="1"/>
  <c r="C117" i="3"/>
  <c r="D117" i="3" s="1"/>
  <c r="E27" i="3"/>
  <c r="F26" i="3"/>
  <c r="F27" i="3" s="1"/>
  <c r="C27" i="3"/>
  <c r="H26" i="3"/>
  <c r="H27" i="3" s="1"/>
  <c r="E35" i="3"/>
  <c r="B76" i="3" s="1"/>
  <c r="B86" i="3" s="1"/>
  <c r="B50" i="3"/>
  <c r="B60" i="3" s="1"/>
  <c r="B62" i="3" s="1"/>
  <c r="G81" i="3" s="1"/>
  <c r="H81" i="3" s="1"/>
  <c r="B82" i="2"/>
  <c r="B56" i="2"/>
  <c r="C137" i="2"/>
  <c r="C138" i="2" s="1"/>
  <c r="C139" i="2" s="1"/>
  <c r="C128" i="2"/>
  <c r="C129" i="2" s="1"/>
  <c r="C125" i="2"/>
  <c r="A125" i="2"/>
  <c r="F124" i="2"/>
  <c r="D124" i="2"/>
  <c r="F123" i="2"/>
  <c r="F125" i="2" s="1"/>
  <c r="D123" i="2"/>
  <c r="D125" i="2" s="1"/>
  <c r="E86" i="4" l="1"/>
  <c r="E87" i="4" s="1"/>
  <c r="D87" i="4"/>
  <c r="G83" i="4"/>
  <c r="H83" i="4" s="1"/>
  <c r="H82" i="4"/>
  <c r="C86" i="3"/>
  <c r="H84" i="3"/>
  <c r="D86" i="3"/>
  <c r="C130" i="2"/>
  <c r="C132" i="2" s="1"/>
  <c r="C133" i="2" s="1"/>
  <c r="F138" i="2" s="1"/>
  <c r="G113" i="2"/>
  <c r="G116" i="2"/>
  <c r="H116" i="2" s="1"/>
  <c r="G112" i="2"/>
  <c r="H109" i="2"/>
  <c r="G109" i="2" s="1"/>
  <c r="G108" i="2"/>
  <c r="I111" i="2"/>
  <c r="B85" i="2"/>
  <c r="B84" i="2"/>
  <c r="B83" i="2"/>
  <c r="B57" i="2"/>
  <c r="C112" i="2"/>
  <c r="D116" i="2" s="1"/>
  <c r="D109" i="2"/>
  <c r="C109" i="2" s="1"/>
  <c r="C108" i="2"/>
  <c r="E111" i="2"/>
  <c r="G82" i="3" l="1"/>
  <c r="H82" i="3" s="1"/>
  <c r="E86" i="3"/>
  <c r="E87" i="3" s="1"/>
  <c r="D87" i="3"/>
  <c r="F137" i="2"/>
  <c r="C116" i="2"/>
  <c r="C117" i="2" s="1"/>
  <c r="D117" i="2" s="1"/>
  <c r="B54" i="2"/>
  <c r="F96" i="2"/>
  <c r="B55" i="2"/>
  <c r="H57" i="2"/>
  <c r="H56" i="2"/>
  <c r="A85" i="2"/>
  <c r="A84" i="2"/>
  <c r="A83" i="2"/>
  <c r="A82" i="2"/>
  <c r="G49" i="2"/>
  <c r="H16" i="2"/>
  <c r="F16" i="2"/>
  <c r="G83" i="3" l="1"/>
  <c r="H83" i="3" s="1"/>
  <c r="H117" i="2"/>
  <c r="B81" i="2"/>
  <c r="A81" i="2"/>
  <c r="B80" i="2"/>
  <c r="A80" i="2"/>
  <c r="B79" i="2"/>
  <c r="A79" i="2"/>
  <c r="H61" i="2"/>
  <c r="H60" i="2"/>
  <c r="H59" i="2"/>
  <c r="H55" i="2"/>
  <c r="H54" i="2"/>
  <c r="H53" i="2"/>
  <c r="E52" i="2"/>
  <c r="H52" i="2" s="1"/>
  <c r="H51" i="2"/>
  <c r="H50" i="2"/>
  <c r="B92" i="2"/>
  <c r="B95" i="2" s="1"/>
  <c r="A92" i="2"/>
  <c r="A95" i="2" s="1"/>
  <c r="H49" i="2"/>
  <c r="C40" i="2"/>
  <c r="C41" i="2" s="1"/>
  <c r="E31" i="2"/>
  <c r="E32" i="2" s="1"/>
  <c r="E34" i="2" s="1"/>
  <c r="E35" i="2" s="1"/>
  <c r="E26" i="2"/>
  <c r="E27" i="2" s="1"/>
  <c r="C26" i="2"/>
  <c r="H26" i="2" s="1"/>
  <c r="H25" i="2"/>
  <c r="F25" i="2"/>
  <c r="A96" i="2" l="1"/>
  <c r="A93" i="2"/>
  <c r="G43" i="2"/>
  <c r="F26" i="2"/>
  <c r="F27" i="2" s="1"/>
  <c r="H27" i="2"/>
  <c r="C96" i="2"/>
  <c r="E96" i="2" s="1"/>
  <c r="G44" i="2"/>
  <c r="C93" i="2"/>
  <c r="E93" i="2" s="1"/>
  <c r="G58" i="2" s="1"/>
  <c r="H58" i="2" s="1"/>
  <c r="H63" i="2" s="1"/>
  <c r="C42" i="2"/>
  <c r="C46" i="2" s="1"/>
  <c r="B50" i="2"/>
  <c r="C27" i="2"/>
  <c r="E52" i="1"/>
  <c r="B76" i="2" l="1"/>
  <c r="B77" i="2"/>
  <c r="B51" i="2"/>
  <c r="B60" i="2" s="1"/>
  <c r="B62" i="2" s="1"/>
  <c r="G81" i="2" s="1"/>
  <c r="H81" i="2" s="1"/>
  <c r="B69" i="1"/>
  <c r="B70" i="1"/>
  <c r="B71" i="1"/>
  <c r="B72" i="1"/>
  <c r="A72" i="1"/>
  <c r="A71" i="1"/>
  <c r="A70" i="1"/>
  <c r="A69" i="1"/>
  <c r="B68" i="1"/>
  <c r="A68" i="1"/>
  <c r="K53" i="1"/>
  <c r="M53" i="1"/>
  <c r="O53" i="1" s="1"/>
  <c r="K50" i="1"/>
  <c r="K52" i="1"/>
  <c r="M50" i="1"/>
  <c r="O50" i="1" s="1"/>
  <c r="O51" i="1" s="1"/>
  <c r="L49" i="1"/>
  <c r="L52" i="1" s="1"/>
  <c r="K49" i="1"/>
  <c r="H52" i="1"/>
  <c r="H58" i="1"/>
  <c r="H56" i="1"/>
  <c r="H55" i="1"/>
  <c r="H54" i="1"/>
  <c r="H53" i="1"/>
  <c r="H51" i="1"/>
  <c r="H59" i="1"/>
  <c r="H57" i="1"/>
  <c r="H50" i="1"/>
  <c r="H49" i="1"/>
  <c r="C40" i="1"/>
  <c r="C41" i="1" s="1"/>
  <c r="E31" i="1"/>
  <c r="E32" i="1" s="1"/>
  <c r="E34" i="1" s="1"/>
  <c r="E35" i="1" s="1"/>
  <c r="E26" i="1"/>
  <c r="E27" i="1" s="1"/>
  <c r="C26" i="1"/>
  <c r="H26" i="1" s="1"/>
  <c r="H25" i="1"/>
  <c r="F25" i="1"/>
  <c r="B86" i="2" l="1"/>
  <c r="F26" i="1"/>
  <c r="F27" i="1" s="1"/>
  <c r="H61" i="1"/>
  <c r="B67" i="1" s="1"/>
  <c r="C42" i="1"/>
  <c r="C46" i="1" s="1"/>
  <c r="G44" i="1"/>
  <c r="H27" i="1"/>
  <c r="C27" i="1"/>
  <c r="D86" i="2" l="1"/>
  <c r="H84" i="2"/>
  <c r="C86" i="2"/>
  <c r="G82" i="2" s="1"/>
  <c r="H82" i="2" s="1"/>
  <c r="B66" i="1"/>
  <c r="Q21" i="1"/>
  <c r="B74" i="1"/>
  <c r="B51" i="1"/>
  <c r="B50" i="1"/>
  <c r="G83" i="2" l="1"/>
  <c r="H83" i="2" s="1"/>
  <c r="E86" i="2"/>
  <c r="E87" i="2" s="1"/>
  <c r="D87" i="2"/>
  <c r="E63" i="1"/>
  <c r="C74" i="1"/>
  <c r="D65" i="1"/>
  <c r="B58" i="1"/>
  <c r="B60" i="1" s="1"/>
  <c r="H68" i="1" s="1"/>
  <c r="I68" i="1" s="1"/>
  <c r="H69" i="1" l="1"/>
  <c r="I69" i="1" s="1"/>
  <c r="H70" i="1" l="1"/>
  <c r="I70" i="1" s="1"/>
</calcChain>
</file>

<file path=xl/sharedStrings.xml><?xml version="1.0" encoding="utf-8"?>
<sst xmlns="http://schemas.openxmlformats.org/spreadsheetml/2006/main" count="1163" uniqueCount="204">
  <si>
    <t>FICHA TECNICA</t>
  </si>
  <si>
    <t>Observaciones</t>
  </si>
  <si>
    <t>Parte 1</t>
  </si>
  <si>
    <t xml:space="preserve">Material </t>
  </si>
  <si>
    <t>Presupuesto</t>
  </si>
  <si>
    <t>Elabora</t>
  </si>
  <si>
    <t>Lourdes Velasco</t>
  </si>
  <si>
    <t>Color</t>
  </si>
  <si>
    <t xml:space="preserve">Tamaño final </t>
  </si>
  <si>
    <t>Tamaño extendido</t>
  </si>
  <si>
    <t xml:space="preserve">Ancho </t>
  </si>
  <si>
    <t>Fecha</t>
  </si>
  <si>
    <t>ODT</t>
  </si>
  <si>
    <t xml:space="preserve">Alto </t>
  </si>
  <si>
    <t xml:space="preserve">Largo </t>
  </si>
  <si>
    <t>Cliente</t>
  </si>
  <si>
    <t xml:space="preserve">Grafico </t>
  </si>
  <si>
    <t>Proyecto</t>
  </si>
  <si>
    <t>Descripción</t>
  </si>
  <si>
    <t>X</t>
  </si>
  <si>
    <t>por tamaño</t>
  </si>
  <si>
    <t xml:space="preserve">Frente </t>
  </si>
  <si>
    <t>Vuelta</t>
  </si>
  <si>
    <t>Impresión</t>
  </si>
  <si>
    <t xml:space="preserve">Formato de impresión </t>
  </si>
  <si>
    <t>Papel:</t>
  </si>
  <si>
    <t>Couche</t>
  </si>
  <si>
    <t xml:space="preserve">Color </t>
  </si>
  <si>
    <t xml:space="preserve">Blanco </t>
  </si>
  <si>
    <t xml:space="preserve">Tamaños o paginas por pliego </t>
  </si>
  <si>
    <t xml:space="preserve">Tipo de impresión </t>
  </si>
  <si>
    <t>Serigrafía</t>
  </si>
  <si>
    <t>Medida pliego</t>
  </si>
  <si>
    <t xml:space="preserve">X </t>
  </si>
  <si>
    <t>Tintas</t>
  </si>
  <si>
    <t>1 tinta</t>
  </si>
  <si>
    <t>Tamaño Extendido</t>
  </si>
  <si>
    <t>Tiros a imprimir</t>
  </si>
  <si>
    <t xml:space="preserve">Salen por lado </t>
  </si>
  <si>
    <t>Cantidad pzas finales</t>
  </si>
  <si>
    <t xml:space="preserve">Tamaños por pliego </t>
  </si>
  <si>
    <t>* calculo manual</t>
  </si>
  <si>
    <t xml:space="preserve">Procesos adicionales </t>
  </si>
  <si>
    <t>Proveedor:</t>
  </si>
  <si>
    <t>LOZANO</t>
  </si>
  <si>
    <t>Precio Lista</t>
  </si>
  <si>
    <t>Monto desc.</t>
  </si>
  <si>
    <t xml:space="preserve">Monto descuento </t>
  </si>
  <si>
    <t>Suaje</t>
  </si>
  <si>
    <t>Costo  a Historias en Papel</t>
  </si>
  <si>
    <t>Tabla de suaje</t>
  </si>
  <si>
    <t>Original</t>
  </si>
  <si>
    <t>Copia</t>
  </si>
  <si>
    <t xml:space="preserve">Grabado </t>
  </si>
  <si>
    <t>costo de compra</t>
  </si>
  <si>
    <t xml:space="preserve">Placa de grabado </t>
  </si>
  <si>
    <t>precio de venta</t>
  </si>
  <si>
    <t>Hot stamping</t>
  </si>
  <si>
    <t>Placa de Hot Stamping</t>
  </si>
  <si>
    <t>Nota p/offset</t>
  </si>
  <si>
    <t xml:space="preserve">500 piezas siempre de sobrante para correr, </t>
  </si>
  <si>
    <t>Barniz Máquina</t>
  </si>
  <si>
    <t>Tamaños por pliego</t>
  </si>
  <si>
    <t>* manual</t>
  </si>
  <si>
    <t xml:space="preserve">aun cuando sean menos de 100 tiros. </t>
  </si>
  <si>
    <t>Barniz uv mate plasta</t>
  </si>
  <si>
    <t>Para correr</t>
  </si>
  <si>
    <t>Barniz uv brillante plasta</t>
  </si>
  <si>
    <t xml:space="preserve">Tamaños requeridos </t>
  </si>
  <si>
    <t>Formato impresión</t>
  </si>
  <si>
    <t>Barniz uv mate registro</t>
  </si>
  <si>
    <t xml:space="preserve">Tamaños a correr </t>
  </si>
  <si>
    <t>Salen por tamaño</t>
  </si>
  <si>
    <t>Barniz uv brillante registro</t>
  </si>
  <si>
    <t>Pliegos Requeridos</t>
  </si>
  <si>
    <t>Cientos a imprimir</t>
  </si>
  <si>
    <t>Laminado frente</t>
  </si>
  <si>
    <t>Millares a imprimir</t>
  </si>
  <si>
    <t>laminado vuelta</t>
  </si>
  <si>
    <t>Cant. Pzas.</t>
  </si>
  <si>
    <t>Grapa a caballo</t>
  </si>
  <si>
    <t>Cocido</t>
  </si>
  <si>
    <t>Tamaños en Total</t>
  </si>
  <si>
    <t>Wire ´o</t>
  </si>
  <si>
    <t>Total Piezas</t>
  </si>
  <si>
    <t>tintas</t>
  </si>
  <si>
    <t>millares a imp</t>
  </si>
  <si>
    <t>concepto</t>
  </si>
  <si>
    <t>$ Millar</t>
  </si>
  <si>
    <t>total</t>
  </si>
  <si>
    <t xml:space="preserve">Costos </t>
  </si>
  <si>
    <t>laminas</t>
  </si>
  <si>
    <t>Papel</t>
  </si>
  <si>
    <t>Tinta F</t>
  </si>
  <si>
    <t>Tinta V</t>
  </si>
  <si>
    <t>pegado</t>
  </si>
  <si>
    <t>arreglo suaje</t>
  </si>
  <si>
    <t>suajado</t>
  </si>
  <si>
    <t>Mensajeria</t>
  </si>
  <si>
    <t xml:space="preserve">Colocar liston </t>
  </si>
  <si>
    <t>Partes Adiconales</t>
  </si>
  <si>
    <t>Total</t>
  </si>
  <si>
    <t>Laminado</t>
  </si>
  <si>
    <t xml:space="preserve">Producto </t>
  </si>
  <si>
    <t>costo unitario</t>
  </si>
  <si>
    <t xml:space="preserve">Costo proceso </t>
  </si>
  <si>
    <t xml:space="preserve">Porcentaje Despacho </t>
  </si>
  <si>
    <t>Tamaño Final</t>
  </si>
  <si>
    <t>PRECIO DE VENTA FINAL</t>
  </si>
  <si>
    <t>Porcentaje Final</t>
  </si>
  <si>
    <t xml:space="preserve">Presentación </t>
  </si>
  <si>
    <t xml:space="preserve">Importe total </t>
  </si>
  <si>
    <t xml:space="preserve">Unitario </t>
  </si>
  <si>
    <t>Tamaños o medidas necesarias</t>
  </si>
  <si>
    <t>Cantidad a comprar</t>
  </si>
  <si>
    <t>Precio</t>
  </si>
  <si>
    <t>Urgencia</t>
  </si>
  <si>
    <t>Rollos necesarios</t>
  </si>
  <si>
    <t xml:space="preserve">Precio por </t>
  </si>
  <si>
    <t xml:space="preserve">rollo </t>
  </si>
  <si>
    <t xml:space="preserve">Precio por pza. </t>
  </si>
  <si>
    <t>Bolsa</t>
  </si>
  <si>
    <t>Precio por tamaño</t>
  </si>
  <si>
    <t>Costo</t>
  </si>
  <si>
    <t>Importe de la compra</t>
  </si>
  <si>
    <t>Precio final</t>
  </si>
  <si>
    <t>Utilidad</t>
  </si>
  <si>
    <t xml:space="preserve">Costo </t>
  </si>
  <si>
    <t>Ganancia %</t>
  </si>
  <si>
    <t xml:space="preserve">Precio </t>
  </si>
  <si>
    <t>*</t>
  </si>
  <si>
    <t>Joyerias Luft</t>
  </si>
  <si>
    <t>Prueba color</t>
  </si>
  <si>
    <t>Listón + Remache</t>
  </si>
  <si>
    <t>area + cantidad de hojas</t>
  </si>
  <si>
    <t>Area</t>
  </si>
  <si>
    <t>arreglo</t>
  </si>
  <si>
    <t>total a pagar</t>
  </si>
  <si>
    <t>minimo 500.00</t>
  </si>
  <si>
    <t xml:space="preserve">laminado mate </t>
  </si>
  <si>
    <t>uv brillante a registro</t>
  </si>
  <si>
    <t>minimo 1350.00</t>
  </si>
  <si>
    <t>UV Brillante Reg</t>
  </si>
  <si>
    <t>tamaño final 12.5 X 15 X 10 cm.</t>
  </si>
  <si>
    <t>impresas a 1 X 1 tinta plasta offset +</t>
  </si>
  <si>
    <t>laminado mate 1 cara +</t>
  </si>
  <si>
    <t>uv brillante a registro 1 cara +</t>
  </si>
  <si>
    <t>asa de listón con remache metálico</t>
  </si>
  <si>
    <t>según muestra presentada</t>
  </si>
  <si>
    <t>papel couche 150 grs.</t>
  </si>
  <si>
    <t>150 grs.</t>
  </si>
  <si>
    <t>05 de febrero de 2016.</t>
  </si>
  <si>
    <t>18 de julio de 2017.</t>
  </si>
  <si>
    <t>Macrame</t>
  </si>
  <si>
    <t xml:space="preserve">Empaque </t>
  </si>
  <si>
    <t>Mensajería</t>
  </si>
  <si>
    <t>76 millar</t>
  </si>
  <si>
    <t>Satín Ancho 5 (2.5 cm) $68.00 + iva rollo con 91 mts</t>
  </si>
  <si>
    <t>Macrame $64.00 + iva rollo con 250 mt aprox</t>
  </si>
  <si>
    <t>mínimo</t>
  </si>
  <si>
    <t>Laminados + Barnices UV + Empalme</t>
  </si>
  <si>
    <t>Partes Adicionales</t>
  </si>
  <si>
    <t>cm</t>
  </si>
  <si>
    <t>Precio por Paquete</t>
  </si>
  <si>
    <t>Suajado</t>
  </si>
  <si>
    <t>Colocado</t>
  </si>
  <si>
    <t>Maquila Armado</t>
  </si>
  <si>
    <t>TT Costo</t>
  </si>
  <si>
    <t>Unitario</t>
  </si>
  <si>
    <t>TT Utilidad</t>
  </si>
  <si>
    <t>Asa Macrame</t>
  </si>
  <si>
    <t>Daniel confirmo jul 18, 17</t>
  </si>
  <si>
    <t>rollo  (250  mt) aprox</t>
  </si>
  <si>
    <t>rollo</t>
  </si>
  <si>
    <t xml:space="preserve">Moño </t>
  </si>
  <si>
    <t>Satín Ancho 5</t>
  </si>
  <si>
    <t>Plata</t>
  </si>
  <si>
    <t xml:space="preserve">Macrame </t>
  </si>
  <si>
    <t>rollo  (91 mt) aprox</t>
  </si>
  <si>
    <t>tamaño final 16  X 12.5 X 7.5 cm.</t>
  </si>
  <si>
    <t>impresas a 1 X 1 tinta offset +</t>
  </si>
  <si>
    <t>asa de macrame con remache metálico</t>
  </si>
  <si>
    <t>Caple</t>
  </si>
  <si>
    <t>Reverso Blanco</t>
  </si>
  <si>
    <t>Costo Historias</t>
  </si>
  <si>
    <t>Precio Venta</t>
  </si>
  <si>
    <t>18 pts.</t>
  </si>
  <si>
    <t>FONDO BOLSA CALCULO</t>
  </si>
  <si>
    <t>Fondo Caple</t>
  </si>
  <si>
    <t xml:space="preserve">Premium </t>
  </si>
  <si>
    <t xml:space="preserve">Sin UV </t>
  </si>
  <si>
    <t>Ojillo Metalico</t>
  </si>
  <si>
    <t>unitario costo</t>
  </si>
  <si>
    <t>Sin UV ni ojillo</t>
  </si>
  <si>
    <t>Comisiones</t>
  </si>
  <si>
    <t>impresas a 1 tinta offset +</t>
  </si>
  <si>
    <t xml:space="preserve">1 tinta serigrafía </t>
  </si>
  <si>
    <t>asa de macrame</t>
  </si>
  <si>
    <t>Bolsa Serigrafía</t>
  </si>
  <si>
    <t>papel couche 200 grs.</t>
  </si>
  <si>
    <t>200 grs.</t>
  </si>
  <si>
    <t>02 de agosto de 2017.</t>
  </si>
  <si>
    <t>09 de agosto de 2017.</t>
  </si>
  <si>
    <t>04 de spetiembre de 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</si>
</sst>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0.0"/>
    <numFmt numFmtId="165" formatCode="0.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b/>
      <sz val="10"/>
      <color theme="1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b/>
      <sz val="12"/>
      <color rgb="FFFF0000"/>
      <name val="Century Gothic"/>
      <family val="2"/>
    </font>
    <font>
      <b/>
      <sz val="9"/>
      <color rgb="FFFF0000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sz val="9"/>
      <name val="Arial"/>
      <family val="2"/>
    </font>
    <font>
      <b/>
      <sz val="10"/>
      <color theme="0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4"/>
        <bgColor indexed="64"/>
      </patternFill>
    </fill>
    <fill>
      <patternFill patternType="solid">
        <fgColor theme="0" tint="-0.34998626667073579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5" borderId="22" applyNumberFormat="0" applyAlignment="0" applyProtection="0"/>
    <xf numFmtId="0" fontId="16" fillId="6" borderId="23" applyNumberFormat="0" applyAlignment="0" applyProtection="0"/>
    <xf numFmtId="0" fontId="17" fillId="7" borderId="0" applyNumberFormat="0" applyBorder="0" applyAlignment="0" applyProtection="0"/>
    <xf numFmtId="0" fontId="18" fillId="0" borderId="24" applyNumberFormat="0" applyFill="0" applyAlignment="0" applyProtection="0"/>
    <xf numFmtId="0" fontId="19" fillId="0" borderId="25" applyNumberFormat="0" applyFill="0" applyAlignment="0" applyProtection="0"/>
    <xf numFmtId="0" fontId="20" fillId="0" borderId="26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0"/>
    <xf numFmtId="0" fontId="22" fillId="8" borderId="27" applyNumberFormat="0" applyFont="0" applyAlignment="0" applyProtection="0"/>
    <xf numFmtId="44" fontId="22" fillId="0" borderId="0" applyFont="0" applyFill="0" applyBorder="0" applyAlignment="0" applyProtection="0"/>
  </cellStyleXfs>
  <cellXfs count="13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Border="1"/>
    <xf numFmtId="0" fontId="4" fillId="0" borderId="0" xfId="0" applyFont="1" applyFill="1"/>
    <xf numFmtId="0" fontId="5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0" borderId="0" xfId="0" applyFont="1" applyFill="1" applyBorder="1"/>
    <xf numFmtId="2" fontId="2" fillId="0" borderId="0" xfId="0" applyNumberFormat="1" applyFont="1" applyBorder="1"/>
    <xf numFmtId="0" fontId="5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5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0" fontId="6" fillId="0" borderId="4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Border="1"/>
    <xf numFmtId="2" fontId="4" fillId="2" borderId="0" xfId="0" applyNumberFormat="1" applyFont="1" applyFill="1"/>
    <xf numFmtId="2" fontId="2" fillId="0" borderId="0" xfId="0" applyNumberFormat="1" applyFont="1"/>
    <xf numFmtId="0" fontId="7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8" fillId="0" borderId="0" xfId="0" applyNumberFormat="1" applyFont="1" applyAlignment="1"/>
    <xf numFmtId="0" fontId="2" fillId="0" borderId="0" xfId="0" applyFont="1" applyAlignment="1">
      <alignment horizontal="righ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0" fontId="2" fillId="0" borderId="11" xfId="0" applyFont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5" fillId="0" borderId="0" xfId="1" applyFont="1" applyAlignment="1">
      <alignment horizontal="center"/>
    </xf>
    <xf numFmtId="0" fontId="2" fillId="0" borderId="14" xfId="0" applyFont="1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44" fontId="4" fillId="0" borderId="0" xfId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8" fillId="0" borderId="0" xfId="0" applyFont="1"/>
    <xf numFmtId="0" fontId="5" fillId="2" borderId="0" xfId="0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0" fontId="2" fillId="0" borderId="17" xfId="0" applyFont="1" applyBorder="1"/>
    <xf numFmtId="0" fontId="4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0" borderId="15" xfId="0" applyFont="1" applyBorder="1"/>
    <xf numFmtId="0" fontId="4" fillId="0" borderId="15" xfId="0" applyFont="1" applyBorder="1"/>
    <xf numFmtId="2" fontId="4" fillId="0" borderId="15" xfId="0" applyNumberFormat="1" applyFont="1" applyBorder="1" applyAlignment="1">
      <alignment horizontal="center"/>
    </xf>
    <xf numFmtId="0" fontId="10" fillId="0" borderId="0" xfId="0" applyFont="1"/>
    <xf numFmtId="0" fontId="2" fillId="0" borderId="15" xfId="0" applyFont="1" applyBorder="1"/>
    <xf numFmtId="2" fontId="5" fillId="0" borderId="15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2" fillId="0" borderId="20" xfId="0" applyFont="1" applyBorder="1"/>
    <xf numFmtId="0" fontId="2" fillId="0" borderId="21" xfId="0" applyFont="1" applyBorder="1"/>
    <xf numFmtId="0" fontId="6" fillId="0" borderId="0" xfId="0" applyFont="1" applyAlignment="1">
      <alignment horizontal="right"/>
    </xf>
    <xf numFmtId="9" fontId="2" fillId="0" borderId="0" xfId="0" applyNumberFormat="1" applyFont="1"/>
    <xf numFmtId="0" fontId="2" fillId="2" borderId="20" xfId="0" applyFont="1" applyFill="1" applyBorder="1" applyAlignment="1">
      <alignment horizontal="right"/>
    </xf>
    <xf numFmtId="0" fontId="8" fillId="0" borderId="20" xfId="0" applyFont="1" applyBorder="1" applyAlignment="1">
      <alignment horizontal="right"/>
    </xf>
    <xf numFmtId="0" fontId="2" fillId="0" borderId="20" xfId="0" applyFont="1" applyBorder="1" applyAlignment="1">
      <alignment horizontal="right"/>
    </xf>
    <xf numFmtId="2" fontId="4" fillId="0" borderId="0" xfId="0" applyNumberFormat="1" applyFont="1" applyAlignment="1">
      <alignment horizontal="left"/>
    </xf>
    <xf numFmtId="2" fontId="2" fillId="2" borderId="20" xfId="0" applyNumberFormat="1" applyFont="1" applyFill="1" applyBorder="1" applyAlignment="1">
      <alignment horizontal="right"/>
    </xf>
    <xf numFmtId="165" fontId="2" fillId="2" borderId="2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0" fontId="6" fillId="0" borderId="20" xfId="0" applyFont="1" applyBorder="1" applyAlignment="1">
      <alignment horizontal="right"/>
    </xf>
    <xf numFmtId="0" fontId="2" fillId="0" borderId="20" xfId="0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2" fontId="5" fillId="4" borderId="10" xfId="0" applyNumberFormat="1" applyFont="1" applyFill="1" applyBorder="1" applyAlignment="1">
      <alignment horizontal="center"/>
    </xf>
    <xf numFmtId="0" fontId="11" fillId="0" borderId="0" xfId="0" applyFont="1"/>
    <xf numFmtId="2" fontId="12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left"/>
    </xf>
    <xf numFmtId="0" fontId="13" fillId="0" borderId="0" xfId="0" applyFont="1"/>
    <xf numFmtId="9" fontId="6" fillId="0" borderId="0" xfId="0" applyNumberFormat="1" applyFont="1"/>
    <xf numFmtId="2" fontId="2" fillId="0" borderId="0" xfId="0" applyNumberFormat="1" applyFont="1" applyBorder="1" applyAlignment="1">
      <alignment horizontal="center"/>
    </xf>
    <xf numFmtId="44" fontId="23" fillId="0" borderId="5" xfId="13" applyFont="1" applyFill="1" applyBorder="1" applyAlignment="1">
      <alignment vertical="center"/>
    </xf>
    <xf numFmtId="44" fontId="2" fillId="0" borderId="0" xfId="1" applyFont="1" applyBorder="1" applyAlignment="1">
      <alignment horizontal="center"/>
    </xf>
    <xf numFmtId="44" fontId="6" fillId="0" borderId="0" xfId="1" applyFont="1" applyBorder="1" applyAlignment="1">
      <alignment horizontal="center"/>
    </xf>
    <xf numFmtId="0" fontId="6" fillId="0" borderId="1" xfId="0" applyFont="1" applyBorder="1"/>
    <xf numFmtId="0" fontId="6" fillId="0" borderId="5" xfId="0" applyFont="1" applyBorder="1"/>
    <xf numFmtId="0" fontId="2" fillId="0" borderId="7" xfId="0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0" fontId="2" fillId="0" borderId="20" xfId="0" applyFont="1" applyBorder="1" applyAlignment="1">
      <alignment horizontal="left"/>
    </xf>
    <xf numFmtId="1" fontId="2" fillId="0" borderId="21" xfId="0" applyNumberFormat="1" applyFont="1" applyBorder="1" applyAlignment="1">
      <alignment horizontal="center"/>
    </xf>
    <xf numFmtId="44" fontId="2" fillId="0" borderId="20" xfId="1" applyFont="1" applyBorder="1" applyAlignment="1">
      <alignment horizontal="left"/>
    </xf>
    <xf numFmtId="0" fontId="6" fillId="0" borderId="21" xfId="0" applyFont="1" applyBorder="1"/>
    <xf numFmtId="44" fontId="2" fillId="0" borderId="0" xfId="1" applyFont="1"/>
    <xf numFmtId="44" fontId="2" fillId="0" borderId="20" xfId="0" applyNumberFormat="1" applyFont="1" applyBorder="1"/>
    <xf numFmtId="44" fontId="2" fillId="0" borderId="21" xfId="1" applyFont="1" applyBorder="1" applyAlignment="1">
      <alignment horizontal="right"/>
    </xf>
    <xf numFmtId="1" fontId="12" fillId="2" borderId="10" xfId="0" applyNumberFormat="1" applyFont="1" applyFill="1" applyBorder="1" applyAlignment="1">
      <alignment horizontal="center"/>
    </xf>
    <xf numFmtId="164" fontId="12" fillId="0" borderId="0" xfId="0" applyNumberFormat="1" applyFont="1" applyAlignment="1"/>
    <xf numFmtId="0" fontId="12" fillId="0" borderId="0" xfId="0" applyFont="1" applyAlignment="1"/>
    <xf numFmtId="0" fontId="12" fillId="2" borderId="10" xfId="0" applyFont="1" applyFill="1" applyBorder="1" applyAlignment="1">
      <alignment horizontal="center"/>
    </xf>
    <xf numFmtId="2" fontId="12" fillId="0" borderId="0" xfId="0" applyNumberFormat="1" applyFont="1" applyAlignment="1"/>
    <xf numFmtId="1" fontId="12" fillId="2" borderId="0" xfId="0" applyNumberFormat="1" applyFont="1" applyFill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right"/>
    </xf>
    <xf numFmtId="44" fontId="12" fillId="2" borderId="0" xfId="0" applyNumberFormat="1" applyFont="1" applyFill="1" applyAlignment="1">
      <alignment horizontal="center"/>
    </xf>
    <xf numFmtId="44" fontId="5" fillId="2" borderId="0" xfId="0" applyNumberFormat="1" applyFont="1" applyFill="1" applyAlignment="1">
      <alignment horizontal="center"/>
    </xf>
    <xf numFmtId="44" fontId="23" fillId="9" borderId="5" xfId="13" applyFont="1" applyFill="1" applyBorder="1" applyAlignment="1">
      <alignment vertical="center"/>
    </xf>
    <xf numFmtId="0" fontId="2" fillId="10" borderId="0" xfId="0" applyFont="1" applyFill="1"/>
    <xf numFmtId="0" fontId="24" fillId="10" borderId="0" xfId="0" applyFont="1" applyFill="1" applyAlignment="1">
      <alignment horizontal="right"/>
    </xf>
    <xf numFmtId="44" fontId="24" fillId="10" borderId="0" xfId="1" applyFont="1" applyFill="1"/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</cellXfs>
  <cellStyles count="14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Moneda 6" xfId="13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3000375" cy="9334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3000375" cy="9334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3000375" cy="9334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3000375" cy="9334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39"/>
  <sheetViews>
    <sheetView tabSelected="1" topLeftCell="A39" zoomScale="80" zoomScaleNormal="80" workbookViewId="0">
      <selection activeCell="H46" sqref="H46"/>
    </sheetView>
  </sheetViews>
  <sheetFormatPr baseColWidth="10" defaultRowHeight="14.25" x14ac:dyDescent="0.3"/>
  <cols>
    <col min="1" max="1" width="13.5703125" style="1" customWidth="1"/>
    <col min="2" max="2" width="13.42578125" style="1" bestFit="1" customWidth="1"/>
    <col min="3" max="3" width="12.28515625" style="1" customWidth="1"/>
    <col min="4" max="4" width="12.140625" style="1" customWidth="1"/>
    <col min="5" max="5" width="14.28515625" style="1" customWidth="1"/>
    <col min="6" max="6" width="13.7109375" style="1" customWidth="1"/>
    <col min="7" max="7" width="13.42578125" style="1" customWidth="1"/>
    <col min="8" max="8" width="11.8554687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38" ht="18.75" x14ac:dyDescent="0.3">
      <c r="J1" s="2" t="s">
        <v>0</v>
      </c>
      <c r="K1" s="3"/>
      <c r="L1" s="3"/>
      <c r="M1" s="3"/>
      <c r="N1" s="3"/>
      <c r="O1" s="3"/>
      <c r="P1" s="3"/>
    </row>
    <row r="2" spans="1:38" ht="15.75" x14ac:dyDescent="0.3"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15.75" x14ac:dyDescent="0.3"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</row>
    <row r="4" spans="1:38" ht="15.75" x14ac:dyDescent="0.3"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ht="18.75" x14ac:dyDescent="0.3">
      <c r="A6" s="2" t="s">
        <v>4</v>
      </c>
      <c r="E6" s="5" t="s">
        <v>5</v>
      </c>
      <c r="F6" s="1" t="s">
        <v>6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ht="15.75" x14ac:dyDescent="0.3"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ht="15.75" x14ac:dyDescent="0.3"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s="5" customFormat="1" ht="15" x14ac:dyDescent="0.25">
      <c r="A9" s="5" t="s">
        <v>11</v>
      </c>
      <c r="C9" s="5" t="s">
        <v>203</v>
      </c>
      <c r="H9" s="5" t="s">
        <v>12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 ht="16.5" thickBot="1" x14ac:dyDescent="0.35">
      <c r="A11" s="5" t="s">
        <v>15</v>
      </c>
      <c r="C11" s="1" t="s">
        <v>131</v>
      </c>
      <c r="F11" s="5" t="s">
        <v>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ht="15.75" x14ac:dyDescent="0.3">
      <c r="A12" s="5"/>
      <c r="F12" s="18"/>
      <c r="G12" s="19"/>
      <c r="H12" s="20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ht="15.75" x14ac:dyDescent="0.3">
      <c r="A13" s="5" t="s">
        <v>17</v>
      </c>
      <c r="F13" s="11"/>
      <c r="G13" s="12"/>
      <c r="H13" s="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15.75" x14ac:dyDescent="0.3">
      <c r="A14" s="5"/>
      <c r="F14" s="11"/>
      <c r="G14" s="12"/>
      <c r="H14" s="13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ht="15.75" x14ac:dyDescent="0.3">
      <c r="A15" s="5" t="s">
        <v>18</v>
      </c>
      <c r="C15" s="24" t="s">
        <v>121</v>
      </c>
      <c r="D15" s="25"/>
      <c r="E15" s="25"/>
      <c r="F15" s="26" t="s">
        <v>9</v>
      </c>
      <c r="G15" s="12"/>
      <c r="H15" s="13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 ht="15.75" x14ac:dyDescent="0.3">
      <c r="C16" s="27" t="s">
        <v>179</v>
      </c>
      <c r="D16" s="25"/>
      <c r="E16" s="25"/>
      <c r="F16" s="28">
        <f>1.5+F20+1.5</f>
        <v>52</v>
      </c>
      <c r="G16" s="29" t="s">
        <v>19</v>
      </c>
      <c r="H16" s="30">
        <f>((1.5+H20+1.5)+1)*2</f>
        <v>50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 ht="15.75" x14ac:dyDescent="0.3">
      <c r="C17" s="27" t="s">
        <v>199</v>
      </c>
      <c r="D17" s="25"/>
      <c r="E17" s="25"/>
      <c r="F17" s="26">
        <v>2</v>
      </c>
      <c r="G17" s="31" t="s">
        <v>20</v>
      </c>
      <c r="H17" s="13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 ht="15.75" x14ac:dyDescent="0.3">
      <c r="C18" s="27" t="s">
        <v>180</v>
      </c>
      <c r="D18" s="25"/>
      <c r="E18" s="25"/>
      <c r="F18" s="11"/>
      <c r="G18" s="12"/>
      <c r="H18" s="13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 ht="15.75" x14ac:dyDescent="0.3">
      <c r="C19" s="32" t="s">
        <v>145</v>
      </c>
      <c r="D19" s="25"/>
      <c r="E19" s="25"/>
      <c r="F19" s="11"/>
      <c r="G19" s="12"/>
      <c r="H19" s="13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 ht="15.75" x14ac:dyDescent="0.3">
      <c r="C20" s="25" t="s">
        <v>146</v>
      </c>
      <c r="D20" s="25"/>
      <c r="E20" s="25"/>
      <c r="F20" s="28">
        <v>49</v>
      </c>
      <c r="G20" s="29" t="s">
        <v>19</v>
      </c>
      <c r="H20" s="30">
        <v>21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ht="15.75" x14ac:dyDescent="0.3">
      <c r="C21" s="25" t="s">
        <v>181</v>
      </c>
      <c r="D21" s="25"/>
      <c r="E21" s="25"/>
      <c r="F21" s="11"/>
      <c r="G21" s="12"/>
      <c r="H21" s="13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 ht="16.5" thickBot="1" x14ac:dyDescent="0.35">
      <c r="C22" s="25" t="s">
        <v>148</v>
      </c>
      <c r="D22" s="25"/>
      <c r="E22" s="25"/>
      <c r="F22" s="21"/>
      <c r="G22" s="22"/>
      <c r="H22" s="23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 ht="15.75" x14ac:dyDescent="0.3">
      <c r="A23" s="4" t="s">
        <v>25</v>
      </c>
      <c r="C23" s="35" t="s">
        <v>26</v>
      </c>
      <c r="D23" s="5" t="s">
        <v>27</v>
      </c>
      <c r="E23" s="36" t="s">
        <v>28</v>
      </c>
      <c r="F23" s="1" t="s">
        <v>200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 ht="15.75" x14ac:dyDescent="0.3">
      <c r="A25" s="4" t="s">
        <v>32</v>
      </c>
      <c r="C25" s="37">
        <v>72</v>
      </c>
      <c r="D25" s="36" t="s">
        <v>33</v>
      </c>
      <c r="E25" s="38">
        <v>102</v>
      </c>
      <c r="F25" s="39">
        <f>+C25</f>
        <v>72</v>
      </c>
      <c r="G25" s="40" t="s">
        <v>33</v>
      </c>
      <c r="H25" s="40">
        <f>+E25</f>
        <v>102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 ht="15.75" x14ac:dyDescent="0.3">
      <c r="A26" s="4" t="s">
        <v>36</v>
      </c>
      <c r="B26" s="3"/>
      <c r="C26" s="41">
        <f>+F16</f>
        <v>52</v>
      </c>
      <c r="D26" s="42" t="s">
        <v>33</v>
      </c>
      <c r="E26" s="41">
        <f>+H16</f>
        <v>50</v>
      </c>
      <c r="F26" s="43">
        <f>+E26</f>
        <v>50</v>
      </c>
      <c r="G26" s="43" t="s">
        <v>33</v>
      </c>
      <c r="H26" s="43">
        <f>+C26</f>
        <v>52</v>
      </c>
      <c r="I26" s="44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 ht="16.5" thickBot="1" x14ac:dyDescent="0.35">
      <c r="A27" s="3" t="s">
        <v>38</v>
      </c>
      <c r="B27" s="45"/>
      <c r="C27" s="46">
        <f>+C25/C26</f>
        <v>1.3846153846153846</v>
      </c>
      <c r="D27" s="47"/>
      <c r="E27" s="46">
        <f>+E25/E26</f>
        <v>2.04</v>
      </c>
      <c r="F27" s="46">
        <f>+F25/F26</f>
        <v>1.44</v>
      </c>
      <c r="G27" s="47"/>
      <c r="H27" s="46">
        <f>+H25/H26</f>
        <v>1.9615384615384615</v>
      </c>
      <c r="I27" s="44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 ht="16.5" thickBot="1" x14ac:dyDescent="0.35">
      <c r="A28" s="3" t="s">
        <v>40</v>
      </c>
      <c r="B28" s="48"/>
      <c r="C28" s="49"/>
      <c r="D28" s="50">
        <v>2</v>
      </c>
      <c r="E28" s="51"/>
      <c r="F28" s="52"/>
      <c r="G28" s="53">
        <v>1</v>
      </c>
      <c r="H28" s="54" t="s">
        <v>41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 ht="15.75" x14ac:dyDescent="0.3">
      <c r="A29" s="3"/>
      <c r="B29" s="35"/>
      <c r="C29" s="44"/>
      <c r="G29" s="55"/>
      <c r="H29" s="44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15.75" x14ac:dyDescent="0.3">
      <c r="A30" s="39" t="s">
        <v>43</v>
      </c>
      <c r="B30" s="39" t="s">
        <v>44</v>
      </c>
      <c r="D30" s="55" t="s">
        <v>45</v>
      </c>
      <c r="E30" s="56">
        <f>+F30/1000</f>
        <v>5.1059999999999999</v>
      </c>
      <c r="F30" s="108">
        <v>5106</v>
      </c>
      <c r="G30" s="1" t="s">
        <v>46</v>
      </c>
      <c r="H30" s="57">
        <v>0.53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 ht="15.75" x14ac:dyDescent="0.3">
      <c r="A31" s="3"/>
      <c r="B31" s="3"/>
      <c r="C31" s="3"/>
      <c r="D31" s="58" t="s">
        <v>47</v>
      </c>
      <c r="E31" s="56">
        <f>+H30*E30</f>
        <v>2.7061800000000003</v>
      </c>
      <c r="H31" s="57"/>
      <c r="I31" s="4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 ht="15.75" x14ac:dyDescent="0.3">
      <c r="D32" s="58" t="s">
        <v>49</v>
      </c>
      <c r="E32" s="63">
        <f>+E30-E31</f>
        <v>2.3998199999999996</v>
      </c>
      <c r="I32" s="44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 ht="15.75" x14ac:dyDescent="0.3">
      <c r="E33" s="35" t="s">
        <v>51</v>
      </c>
      <c r="F33" s="35" t="s">
        <v>52</v>
      </c>
      <c r="G33" s="35" t="s">
        <v>52</v>
      </c>
      <c r="H33" s="35" t="s">
        <v>52</v>
      </c>
      <c r="I33" s="44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 ht="15.75" x14ac:dyDescent="0.3">
      <c r="D34" s="55" t="s">
        <v>54</v>
      </c>
      <c r="E34" s="68">
        <f>+E32</f>
        <v>2.3998199999999996</v>
      </c>
      <c r="F34" s="68">
        <v>0</v>
      </c>
      <c r="G34" s="68">
        <v>0</v>
      </c>
      <c r="H34" s="68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 ht="15.75" x14ac:dyDescent="0.3">
      <c r="D35" s="55" t="s">
        <v>56</v>
      </c>
      <c r="E35" s="68">
        <f>+E34*1.1</f>
        <v>2.639802</v>
      </c>
      <c r="F35" s="68">
        <v>0</v>
      </c>
      <c r="G35" s="68">
        <v>0</v>
      </c>
      <c r="H35" s="68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 ht="16.5" thickBot="1" x14ac:dyDescent="0.35">
      <c r="A36" s="3"/>
      <c r="G36" s="55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 ht="15.75" x14ac:dyDescent="0.3">
      <c r="A37" s="3"/>
      <c r="B37" s="35"/>
      <c r="C37" s="44"/>
      <c r="E37" s="18" t="s">
        <v>59</v>
      </c>
      <c r="F37" s="19" t="s">
        <v>60</v>
      </c>
      <c r="G37" s="19"/>
      <c r="H37" s="20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 ht="16.5" thickBot="1" x14ac:dyDescent="0.35">
      <c r="A38" s="4" t="s">
        <v>62</v>
      </c>
      <c r="C38" s="69">
        <v>2</v>
      </c>
      <c r="D38" s="70" t="s">
        <v>63</v>
      </c>
      <c r="E38" s="21"/>
      <c r="F38" s="22" t="s">
        <v>64</v>
      </c>
      <c r="G38" s="22"/>
      <c r="H38" s="23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 ht="15.75" x14ac:dyDescent="0.3">
      <c r="A39" s="4"/>
      <c r="C39" s="35"/>
      <c r="D39" s="1" t="s">
        <v>66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ht="15.75" x14ac:dyDescent="0.3">
      <c r="A40" s="4" t="s">
        <v>68</v>
      </c>
      <c r="B40" s="5"/>
      <c r="C40" s="71">
        <f>+B48/F17</f>
        <v>1000</v>
      </c>
      <c r="D40" s="38">
        <v>400</v>
      </c>
      <c r="F40" s="58" t="s">
        <v>69</v>
      </c>
      <c r="G40" s="37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 ht="15.75" x14ac:dyDescent="0.3">
      <c r="A41" s="4" t="s">
        <v>71</v>
      </c>
      <c r="C41" s="48">
        <f>+C40+D40</f>
        <v>1400</v>
      </c>
      <c r="F41" s="58" t="s">
        <v>72</v>
      </c>
      <c r="G41" s="37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 ht="15.75" x14ac:dyDescent="0.3">
      <c r="A42" s="4" t="s">
        <v>74</v>
      </c>
      <c r="C42" s="48">
        <f>+C41/C38</f>
        <v>700</v>
      </c>
      <c r="F42" s="58" t="s">
        <v>75</v>
      </c>
      <c r="G42" s="37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 ht="15.75" x14ac:dyDescent="0.3">
      <c r="A43" s="4"/>
      <c r="C43" s="35"/>
      <c r="F43" s="55" t="s">
        <v>77</v>
      </c>
      <c r="G43" s="37">
        <f>+C40/1000</f>
        <v>1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 ht="15.75" x14ac:dyDescent="0.3">
      <c r="A44" s="4"/>
      <c r="C44" s="72"/>
      <c r="F44" s="58" t="s">
        <v>79</v>
      </c>
      <c r="G44" s="69">
        <f>+C41</f>
        <v>1400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 ht="15.75" x14ac:dyDescent="0.3">
      <c r="A45" s="4"/>
      <c r="C45" s="35"/>
      <c r="E45" s="58"/>
      <c r="F45" s="58"/>
      <c r="G45" s="44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 ht="15.75" x14ac:dyDescent="0.3">
      <c r="A46" s="4" t="s">
        <v>82</v>
      </c>
      <c r="C46" s="39">
        <f>+C42*C38</f>
        <v>1400</v>
      </c>
      <c r="F46" s="58"/>
      <c r="G46" s="44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 ht="15.75" x14ac:dyDescent="0.3">
      <c r="A48" s="4" t="s">
        <v>84</v>
      </c>
      <c r="B48" s="35">
        <v>2000</v>
      </c>
      <c r="C48" s="3"/>
      <c r="D48" s="39" t="s">
        <v>85</v>
      </c>
      <c r="E48" s="39" t="s">
        <v>86</v>
      </c>
      <c r="F48" s="39" t="s">
        <v>87</v>
      </c>
      <c r="G48" s="39" t="s">
        <v>88</v>
      </c>
      <c r="H48" s="39" t="s">
        <v>89</v>
      </c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 ht="15.75" x14ac:dyDescent="0.3">
      <c r="A49" s="77" t="s">
        <v>90</v>
      </c>
      <c r="B49" s="78"/>
      <c r="C49" s="3"/>
      <c r="D49" s="35">
        <v>2</v>
      </c>
      <c r="E49" s="35">
        <v>1</v>
      </c>
      <c r="F49" s="35" t="s">
        <v>91</v>
      </c>
      <c r="G49" s="44">
        <f>185+145</f>
        <v>330</v>
      </c>
      <c r="H49" s="44">
        <f>+(D49*E49)*G49</f>
        <v>660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 ht="15.75" x14ac:dyDescent="0.3">
      <c r="A50" s="78" t="s">
        <v>92</v>
      </c>
      <c r="B50" s="79">
        <f>+E34*C42</f>
        <v>1679.8739999999998</v>
      </c>
      <c r="C50" s="3"/>
      <c r="D50" s="35">
        <v>1</v>
      </c>
      <c r="E50" s="35">
        <v>1</v>
      </c>
      <c r="F50" s="35" t="s">
        <v>93</v>
      </c>
      <c r="G50" s="44">
        <v>275</v>
      </c>
      <c r="H50" s="44">
        <f>+(D50*E50)*G50</f>
        <v>275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 ht="15.75" x14ac:dyDescent="0.3">
      <c r="A51" s="78" t="s">
        <v>23</v>
      </c>
      <c r="B51" s="79">
        <f>+H63</f>
        <v>14957</v>
      </c>
      <c r="C51" s="3"/>
      <c r="D51" s="35">
        <v>1</v>
      </c>
      <c r="E51" s="35">
        <v>1</v>
      </c>
      <c r="F51" s="35" t="s">
        <v>94</v>
      </c>
      <c r="G51" s="44">
        <v>275</v>
      </c>
      <c r="H51" s="44">
        <f t="shared" ref="H51:H60" si="0">+(D51*E51)*G51</f>
        <v>275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 ht="16.5" x14ac:dyDescent="0.3">
      <c r="A52" s="78"/>
      <c r="B52" s="79"/>
      <c r="C52" s="3"/>
      <c r="D52" s="35">
        <v>1</v>
      </c>
      <c r="E52" s="35">
        <f>+B48*1.05</f>
        <v>2100</v>
      </c>
      <c r="F52" s="35" t="s">
        <v>95</v>
      </c>
      <c r="G52" s="44">
        <v>4</v>
      </c>
      <c r="H52" s="44">
        <f t="shared" si="0"/>
        <v>8400</v>
      </c>
      <c r="I52" s="80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 ht="16.5" x14ac:dyDescent="0.3">
      <c r="A53" s="78" t="s">
        <v>50</v>
      </c>
      <c r="B53" s="79">
        <v>700</v>
      </c>
      <c r="C53" s="3"/>
      <c r="D53" s="35">
        <v>1</v>
      </c>
      <c r="E53" s="35">
        <v>1</v>
      </c>
      <c r="F53" s="35" t="s">
        <v>96</v>
      </c>
      <c r="G53" s="44">
        <v>145</v>
      </c>
      <c r="H53" s="44">
        <f t="shared" si="0"/>
        <v>145</v>
      </c>
      <c r="I53" s="80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 ht="15.75" x14ac:dyDescent="0.3">
      <c r="A54" s="81" t="s">
        <v>132</v>
      </c>
      <c r="B54" s="79">
        <v>0</v>
      </c>
      <c r="C54" s="3"/>
      <c r="D54" s="35">
        <v>1</v>
      </c>
      <c r="E54" s="35">
        <v>2</v>
      </c>
      <c r="F54" s="35" t="s">
        <v>97</v>
      </c>
      <c r="G54" s="44">
        <v>145</v>
      </c>
      <c r="H54" s="44">
        <f t="shared" si="0"/>
        <v>290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 ht="15.75" x14ac:dyDescent="0.3">
      <c r="A55" s="81" t="s">
        <v>191</v>
      </c>
      <c r="B55" s="79">
        <v>0</v>
      </c>
      <c r="C55" s="1" t="s">
        <v>156</v>
      </c>
      <c r="D55" s="35">
        <v>1</v>
      </c>
      <c r="E55" s="35">
        <f>+B48</f>
        <v>2000</v>
      </c>
      <c r="F55" s="35" t="s">
        <v>57</v>
      </c>
      <c r="G55" s="44">
        <v>1</v>
      </c>
      <c r="H55" s="44">
        <f t="shared" si="0"/>
        <v>2000</v>
      </c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 ht="15.75" x14ac:dyDescent="0.3">
      <c r="A56" s="81" t="s">
        <v>188</v>
      </c>
      <c r="B56" s="79">
        <f>+F137</f>
        <v>152.93750000000003</v>
      </c>
      <c r="D56" s="35">
        <v>0</v>
      </c>
      <c r="E56" s="35">
        <v>0</v>
      </c>
      <c r="F56" s="35" t="s">
        <v>142</v>
      </c>
      <c r="G56" s="44">
        <v>1800</v>
      </c>
      <c r="H56" s="44">
        <f t="shared" si="0"/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 ht="15.75" x14ac:dyDescent="0.3">
      <c r="A57" s="81" t="s">
        <v>153</v>
      </c>
      <c r="B57" s="79">
        <f>+C116</f>
        <v>630</v>
      </c>
      <c r="D57" s="35">
        <v>0</v>
      </c>
      <c r="E57" s="35">
        <v>0</v>
      </c>
      <c r="F57" s="35" t="s">
        <v>99</v>
      </c>
      <c r="G57" s="44">
        <v>0.5</v>
      </c>
      <c r="H57" s="44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 ht="15.75" x14ac:dyDescent="0.3">
      <c r="A58" s="81" t="s">
        <v>154</v>
      </c>
      <c r="B58" s="79">
        <v>200</v>
      </c>
      <c r="D58" s="35">
        <v>2</v>
      </c>
      <c r="E58" s="35">
        <v>1</v>
      </c>
      <c r="F58" s="3" t="s">
        <v>102</v>
      </c>
      <c r="G58" s="44">
        <f>+E93</f>
        <v>1456</v>
      </c>
      <c r="H58" s="44">
        <f t="shared" si="0"/>
        <v>2912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 ht="15.75" x14ac:dyDescent="0.3">
      <c r="A59" s="81" t="s">
        <v>155</v>
      </c>
      <c r="B59" s="79">
        <v>200</v>
      </c>
      <c r="D59" s="35">
        <v>0</v>
      </c>
      <c r="E59" s="35">
        <v>0</v>
      </c>
      <c r="F59" s="35"/>
      <c r="G59" s="44">
        <v>0.5</v>
      </c>
      <c r="H59" s="44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 ht="15.75" x14ac:dyDescent="0.3">
      <c r="A60" s="77" t="s">
        <v>101</v>
      </c>
      <c r="B60" s="82">
        <f>SUM(B50:B54)</f>
        <v>17336.874</v>
      </c>
      <c r="C60" s="3"/>
      <c r="D60" s="35">
        <v>0</v>
      </c>
      <c r="E60" s="35">
        <v>0</v>
      </c>
      <c r="F60" s="3"/>
      <c r="G60" s="44">
        <v>1230</v>
      </c>
      <c r="H60" s="44">
        <f t="shared" si="0"/>
        <v>0</v>
      </c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 ht="15.75" x14ac:dyDescent="0.3">
      <c r="A61" s="16"/>
      <c r="B61" s="83"/>
      <c r="C61" s="3"/>
      <c r="D61" s="35"/>
      <c r="E61" s="35"/>
      <c r="F61" s="3"/>
      <c r="G61" s="3"/>
      <c r="H61" s="44">
        <f t="shared" ref="H61" si="1">+G61*E61</f>
        <v>0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 ht="15.75" x14ac:dyDescent="0.3">
      <c r="A62" s="16"/>
      <c r="B62" s="46">
        <f>+B60/B48</f>
        <v>8.6684369999999991</v>
      </c>
      <c r="C62" s="4" t="s">
        <v>192</v>
      </c>
      <c r="D62" s="3"/>
      <c r="E62" s="3"/>
      <c r="F62" s="3"/>
      <c r="G62" s="3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 ht="15.75" x14ac:dyDescent="0.3">
      <c r="A63" s="3"/>
      <c r="B63" s="3"/>
      <c r="D63" s="3"/>
      <c r="E63" s="3"/>
      <c r="F63" s="3"/>
      <c r="G63" s="86" t="s">
        <v>105</v>
      </c>
      <c r="H63" s="46">
        <f>SUM(H49:H62)</f>
        <v>14957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 ht="15.75" x14ac:dyDescent="0.3">
      <c r="D64" s="3"/>
      <c r="E64" s="3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 ht="15.75" x14ac:dyDescent="0.3">
      <c r="D65" s="3"/>
      <c r="E65" s="3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 ht="15.75" x14ac:dyDescent="0.3">
      <c r="D66" s="3"/>
      <c r="E66" s="3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 ht="15.75" x14ac:dyDescent="0.3">
      <c r="D67" s="3"/>
      <c r="E67" s="3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 ht="15.75" x14ac:dyDescent="0.3">
      <c r="D68" s="3"/>
      <c r="E68" s="3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 ht="15.75" x14ac:dyDescent="0.3">
      <c r="D69" s="3"/>
      <c r="E69" s="3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 ht="15.75" x14ac:dyDescent="0.3">
      <c r="D70" s="3"/>
      <c r="E70" s="3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 ht="15.75" x14ac:dyDescent="0.3">
      <c r="D71" s="3"/>
      <c r="E71" s="3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 ht="15.75" x14ac:dyDescent="0.3">
      <c r="D72" s="3"/>
      <c r="E72" s="3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15.75" x14ac:dyDescent="0.3">
      <c r="A73" s="4" t="s">
        <v>108</v>
      </c>
      <c r="B73" s="3"/>
      <c r="C73" s="3"/>
      <c r="E73" s="46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 ht="15.75" x14ac:dyDescent="0.3">
      <c r="A74" s="3"/>
      <c r="B74" s="4" t="s">
        <v>111</v>
      </c>
      <c r="C74" s="39" t="s">
        <v>112</v>
      </c>
      <c r="D74" s="3"/>
      <c r="E74" s="3"/>
      <c r="F74" s="3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 ht="15.75" x14ac:dyDescent="0.3">
      <c r="A75" s="77" t="s">
        <v>115</v>
      </c>
      <c r="B75" s="78"/>
      <c r="C75" s="3"/>
      <c r="D75" s="3"/>
      <c r="E75" s="3"/>
      <c r="F75" s="3"/>
      <c r="G75" s="5" t="s">
        <v>106</v>
      </c>
      <c r="H75" s="106">
        <v>1.31</v>
      </c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 ht="15.75" x14ac:dyDescent="0.3">
      <c r="A76" s="78" t="s">
        <v>92</v>
      </c>
      <c r="B76" s="79">
        <f>+E35*C42</f>
        <v>1847.8614</v>
      </c>
      <c r="C76" s="91"/>
      <c r="G76" s="1" t="s">
        <v>109</v>
      </c>
      <c r="H76" s="87">
        <v>1.75</v>
      </c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 ht="15.75" x14ac:dyDescent="0.3">
      <c r="A77" s="78" t="s">
        <v>23</v>
      </c>
      <c r="B77" s="79">
        <f>+H63*H75</f>
        <v>19593.670000000002</v>
      </c>
      <c r="C77" s="91"/>
      <c r="G77" s="1" t="s">
        <v>109</v>
      </c>
      <c r="H77" s="87">
        <v>2</v>
      </c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 ht="15.75" x14ac:dyDescent="0.3">
      <c r="A78" s="78"/>
      <c r="B78" s="79"/>
      <c r="C78" s="91"/>
      <c r="G78" s="5" t="s">
        <v>116</v>
      </c>
      <c r="H78" s="87">
        <v>2.5</v>
      </c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 ht="15.75" x14ac:dyDescent="0.3">
      <c r="A79" s="78" t="str">
        <f>+A53</f>
        <v>Tabla de suaje</v>
      </c>
      <c r="B79" s="79">
        <f>+B53*H75</f>
        <v>917</v>
      </c>
      <c r="C79" s="91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 ht="15.75" x14ac:dyDescent="0.3">
      <c r="A80" s="78" t="str">
        <f>+A54</f>
        <v>Prueba color</v>
      </c>
      <c r="B80" s="79">
        <f>+B54*H75</f>
        <v>0</v>
      </c>
      <c r="C80" s="9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 ht="15.75" x14ac:dyDescent="0.3">
      <c r="A81" s="78" t="str">
        <f>+A55</f>
        <v>Ojillo Metalico</v>
      </c>
      <c r="B81" s="79">
        <f>+B55*H75</f>
        <v>0</v>
      </c>
      <c r="C81" s="98"/>
      <c r="F81" s="94" t="s">
        <v>123</v>
      </c>
      <c r="G81" s="46">
        <f>+B62</f>
        <v>8.6684369999999991</v>
      </c>
      <c r="H81" s="95">
        <f>+G81*B48</f>
        <v>17336.874</v>
      </c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 ht="15.75" x14ac:dyDescent="0.3">
      <c r="A82" s="78" t="str">
        <f>+A56</f>
        <v>Fondo Caple</v>
      </c>
      <c r="B82" s="79">
        <f>+B56*1.3</f>
        <v>198.81875000000005</v>
      </c>
      <c r="C82" s="98"/>
      <c r="F82" s="94" t="s">
        <v>125</v>
      </c>
      <c r="G82" s="46">
        <f>+C86</f>
        <v>11.953325075</v>
      </c>
      <c r="H82" s="95">
        <f>+G82*B48</f>
        <v>23906.650150000001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15.75" x14ac:dyDescent="0.3">
      <c r="A83" s="78" t="str">
        <f t="shared" ref="A83:A85" si="2">+A57</f>
        <v>Macrame</v>
      </c>
      <c r="B83" s="79">
        <f>+B57*H75</f>
        <v>825.30000000000007</v>
      </c>
      <c r="C83" s="98"/>
      <c r="F83" s="99" t="s">
        <v>126</v>
      </c>
      <c r="G83" s="100">
        <f>+G82-G81</f>
        <v>3.2848880750000014</v>
      </c>
      <c r="H83" s="95">
        <f>+G83*B48</f>
        <v>6569.7761500000024</v>
      </c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 ht="15.75" x14ac:dyDescent="0.3">
      <c r="A84" s="78" t="str">
        <f t="shared" si="2"/>
        <v xml:space="preserve">Empaque </v>
      </c>
      <c r="B84" s="79">
        <f>+B58*H75</f>
        <v>262</v>
      </c>
      <c r="C84" s="98"/>
      <c r="F84" s="133"/>
      <c r="G84" s="134" t="s">
        <v>194</v>
      </c>
      <c r="H84" s="135">
        <f>+(B86/100)*2.5</f>
        <v>597.66625375000001</v>
      </c>
      <c r="I84" s="95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 ht="15.75" x14ac:dyDescent="0.3">
      <c r="A85" s="78" t="str">
        <f t="shared" si="2"/>
        <v>Mensajería</v>
      </c>
      <c r="B85" s="79">
        <f>+B59*H75</f>
        <v>262</v>
      </c>
      <c r="C85" s="100" t="s">
        <v>189</v>
      </c>
      <c r="D85" s="40"/>
      <c r="E85" s="40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 ht="15.75" x14ac:dyDescent="0.3">
      <c r="A86" s="77" t="s">
        <v>101</v>
      </c>
      <c r="B86" s="82">
        <f>SUM(B75:B85)</f>
        <v>23906.650150000001</v>
      </c>
      <c r="C86" s="100">
        <f>+B86/B48</f>
        <v>11.953325075</v>
      </c>
      <c r="D86" s="100"/>
      <c r="E86" s="100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 x14ac:dyDescent="0.3">
      <c r="D87" s="63"/>
      <c r="E87" s="63"/>
    </row>
    <row r="89" spans="1:38" x14ac:dyDescent="0.3">
      <c r="A89" s="5"/>
    </row>
    <row r="90" spans="1:38" ht="15" thickBot="1" x14ac:dyDescent="0.35">
      <c r="A90" s="5" t="s">
        <v>160</v>
      </c>
    </row>
    <row r="91" spans="1:38" ht="15.75" x14ac:dyDescent="0.3">
      <c r="A91" s="111" t="s">
        <v>134</v>
      </c>
      <c r="B91" s="19"/>
      <c r="C91" s="19"/>
      <c r="D91" s="19"/>
      <c r="E91" s="19"/>
      <c r="F91" s="19"/>
      <c r="G91" s="20"/>
      <c r="H91"/>
      <c r="I91"/>
    </row>
    <row r="92" spans="1:38" ht="15.75" x14ac:dyDescent="0.3">
      <c r="A92" s="28">
        <f>+F16</f>
        <v>52</v>
      </c>
      <c r="B92" s="29">
        <f>+H16</f>
        <v>50</v>
      </c>
      <c r="C92" s="12" t="s">
        <v>135</v>
      </c>
      <c r="D92" s="29" t="s">
        <v>136</v>
      </c>
      <c r="E92" s="12" t="s">
        <v>137</v>
      </c>
      <c r="F92" s="31" t="s">
        <v>139</v>
      </c>
      <c r="G92" s="13"/>
      <c r="H92"/>
      <c r="I92"/>
    </row>
    <row r="93" spans="1:38" ht="15.75" x14ac:dyDescent="0.3">
      <c r="A93" s="28">
        <f>0.52*0.5*C41</f>
        <v>364</v>
      </c>
      <c r="B93" s="107">
        <v>4</v>
      </c>
      <c r="C93" s="29">
        <f>+A93*B93</f>
        <v>1456</v>
      </c>
      <c r="D93" s="107">
        <v>0</v>
      </c>
      <c r="E93" s="110">
        <f>+C93+D93</f>
        <v>1456</v>
      </c>
      <c r="F93" s="109">
        <v>550</v>
      </c>
      <c r="G93" s="112" t="s">
        <v>159</v>
      </c>
      <c r="H93"/>
      <c r="I93"/>
    </row>
    <row r="94" spans="1:38" ht="15.75" x14ac:dyDescent="0.3">
      <c r="A94" s="11"/>
      <c r="B94" s="31"/>
      <c r="C94" s="12"/>
      <c r="D94" s="29"/>
      <c r="E94" s="107"/>
      <c r="F94" s="12"/>
      <c r="G94" s="13"/>
      <c r="H94"/>
      <c r="I94"/>
      <c r="J94" s="105"/>
    </row>
    <row r="95" spans="1:38" ht="15.75" x14ac:dyDescent="0.3">
      <c r="A95" s="28">
        <f>+A92</f>
        <v>52</v>
      </c>
      <c r="B95" s="107">
        <f>+B92</f>
        <v>50</v>
      </c>
      <c r="C95" s="29"/>
      <c r="D95" s="107"/>
      <c r="E95" s="107"/>
      <c r="F95" s="31" t="s">
        <v>140</v>
      </c>
      <c r="G95" s="13"/>
      <c r="H95"/>
      <c r="I95"/>
    </row>
    <row r="96" spans="1:38" ht="15.75" x14ac:dyDescent="0.3">
      <c r="A96" s="28">
        <f>0.52*0.5*C41</f>
        <v>364</v>
      </c>
      <c r="B96" s="107">
        <v>2.6</v>
      </c>
      <c r="C96" s="29">
        <f>+A96*B96</f>
        <v>946.4</v>
      </c>
      <c r="D96" s="107">
        <v>360</v>
      </c>
      <c r="E96" s="109">
        <f>+C96+D96</f>
        <v>1306.4000000000001</v>
      </c>
      <c r="F96" s="110">
        <f>1350+D96</f>
        <v>1710</v>
      </c>
      <c r="G96" s="112" t="s">
        <v>159</v>
      </c>
      <c r="H96"/>
      <c r="I96"/>
    </row>
    <row r="97" spans="1:18" ht="16.5" thickBot="1" x14ac:dyDescent="0.35">
      <c r="A97" s="21"/>
      <c r="B97" s="22"/>
      <c r="C97" s="22"/>
      <c r="D97" s="113"/>
      <c r="E97" s="114"/>
      <c r="F97" s="22"/>
      <c r="G97" s="23"/>
      <c r="H97"/>
      <c r="I97"/>
    </row>
    <row r="98" spans="1:18" ht="15.75" x14ac:dyDescent="0.3">
      <c r="A98"/>
      <c r="B98"/>
      <c r="C98"/>
      <c r="D98"/>
      <c r="E98"/>
      <c r="F98"/>
      <c r="G98"/>
      <c r="H98"/>
      <c r="I98"/>
    </row>
    <row r="99" spans="1:18" ht="15.75" x14ac:dyDescent="0.3">
      <c r="A99" s="5" t="s">
        <v>171</v>
      </c>
      <c r="D99" s="1" t="s">
        <v>157</v>
      </c>
      <c r="H99"/>
      <c r="I99"/>
    </row>
    <row r="100" spans="1:18" ht="16.5" x14ac:dyDescent="0.3">
      <c r="D100" s="1" t="s">
        <v>158</v>
      </c>
      <c r="H100"/>
      <c r="I100"/>
      <c r="J100" s="80"/>
      <c r="K100" s="80"/>
      <c r="L100" s="80"/>
      <c r="M100" s="80"/>
      <c r="N100" s="80"/>
      <c r="O100" s="80"/>
      <c r="P100" s="80"/>
      <c r="Q100" s="80"/>
      <c r="R100" s="80"/>
    </row>
    <row r="101" spans="1:18" ht="16.5" x14ac:dyDescent="0.3">
      <c r="J101" s="80"/>
      <c r="K101" s="80"/>
      <c r="L101" s="80"/>
      <c r="M101" s="80"/>
      <c r="N101" s="80"/>
      <c r="O101" s="80"/>
      <c r="P101" s="80"/>
      <c r="Q101" s="80"/>
      <c r="R101" s="80"/>
    </row>
    <row r="102" spans="1:18" ht="16.5" x14ac:dyDescent="0.3">
      <c r="J102" s="80"/>
      <c r="K102" s="80"/>
      <c r="L102" s="80"/>
      <c r="M102" s="80"/>
      <c r="N102" s="80"/>
      <c r="O102" s="80"/>
      <c r="P102" s="80"/>
      <c r="Q102" s="80"/>
      <c r="R102" s="80"/>
    </row>
    <row r="103" spans="1:18" ht="15.75" x14ac:dyDescent="0.3">
      <c r="A103" s="5" t="s">
        <v>161</v>
      </c>
      <c r="G103"/>
    </row>
    <row r="104" spans="1:18" x14ac:dyDescent="0.3">
      <c r="B104" s="86" t="s">
        <v>103</v>
      </c>
      <c r="C104" s="136" t="s">
        <v>170</v>
      </c>
      <c r="D104" s="137"/>
      <c r="F104" s="86" t="s">
        <v>103</v>
      </c>
      <c r="G104" s="136" t="s">
        <v>174</v>
      </c>
      <c r="H104" s="137"/>
    </row>
    <row r="105" spans="1:18" x14ac:dyDescent="0.3">
      <c r="B105" s="55" t="s">
        <v>3</v>
      </c>
      <c r="C105" s="84" t="s">
        <v>177</v>
      </c>
      <c r="D105" s="85"/>
      <c r="F105" s="55" t="s">
        <v>3</v>
      </c>
      <c r="G105" s="84" t="s">
        <v>175</v>
      </c>
      <c r="H105" s="85"/>
    </row>
    <row r="106" spans="1:18" x14ac:dyDescent="0.3">
      <c r="B106" s="55" t="s">
        <v>27</v>
      </c>
      <c r="C106" s="115" t="s">
        <v>176</v>
      </c>
      <c r="D106" s="85"/>
      <c r="F106" s="55" t="s">
        <v>27</v>
      </c>
      <c r="G106" s="115" t="s">
        <v>176</v>
      </c>
      <c r="H106" s="85"/>
    </row>
    <row r="107" spans="1:18" x14ac:dyDescent="0.3">
      <c r="B107" s="55" t="s">
        <v>107</v>
      </c>
      <c r="C107" s="115">
        <v>90</v>
      </c>
      <c r="D107" s="85" t="s">
        <v>162</v>
      </c>
      <c r="F107" s="55" t="s">
        <v>107</v>
      </c>
      <c r="G107" s="115">
        <v>60</v>
      </c>
      <c r="H107" s="85" t="s">
        <v>162</v>
      </c>
    </row>
    <row r="108" spans="1:18" x14ac:dyDescent="0.3">
      <c r="B108" s="55" t="s">
        <v>110</v>
      </c>
      <c r="C108" s="115">
        <f>220*100</f>
        <v>22000</v>
      </c>
      <c r="D108" s="85" t="s">
        <v>172</v>
      </c>
      <c r="F108" s="55" t="s">
        <v>110</v>
      </c>
      <c r="G108" s="115">
        <f>91*100</f>
        <v>9100</v>
      </c>
      <c r="H108" s="85" t="s">
        <v>178</v>
      </c>
    </row>
    <row r="109" spans="1:18" x14ac:dyDescent="0.3">
      <c r="B109" s="55" t="s">
        <v>114</v>
      </c>
      <c r="C109" s="115">
        <f>+D109/C108</f>
        <v>9</v>
      </c>
      <c r="D109" s="116">
        <f>+(B48*1.1)*C107</f>
        <v>198000</v>
      </c>
      <c r="F109" s="55" t="s">
        <v>114</v>
      </c>
      <c r="G109" s="115">
        <f>+H109/G108</f>
        <v>14.505494505494505</v>
      </c>
      <c r="H109" s="116">
        <f>+(B48*1.1)*G107</f>
        <v>132000</v>
      </c>
    </row>
    <row r="110" spans="1:18" x14ac:dyDescent="0.3">
      <c r="B110" s="55" t="s">
        <v>120</v>
      </c>
      <c r="C110" s="117"/>
      <c r="D110" s="85"/>
      <c r="F110" s="55" t="s">
        <v>120</v>
      </c>
      <c r="G110" s="117"/>
      <c r="H110" s="85"/>
    </row>
    <row r="111" spans="1:18" x14ac:dyDescent="0.3">
      <c r="B111" s="55" t="s">
        <v>163</v>
      </c>
      <c r="C111" s="117">
        <v>70</v>
      </c>
      <c r="D111" s="118" t="s">
        <v>173</v>
      </c>
      <c r="E111" s="119">
        <f>2.8*1.3</f>
        <v>3.6399999999999997</v>
      </c>
      <c r="F111" s="55" t="s">
        <v>163</v>
      </c>
      <c r="G111" s="117">
        <v>72</v>
      </c>
      <c r="H111" s="118" t="s">
        <v>173</v>
      </c>
      <c r="I111" s="119">
        <f>2.8*1.3</f>
        <v>3.6399999999999997</v>
      </c>
    </row>
    <row r="112" spans="1:18" x14ac:dyDescent="0.3">
      <c r="B112" s="55" t="s">
        <v>124</v>
      </c>
      <c r="C112" s="117">
        <f>+C111*9</f>
        <v>630</v>
      </c>
      <c r="D112" s="85"/>
      <c r="F112" s="55" t="s">
        <v>124</v>
      </c>
      <c r="G112" s="117">
        <f>+G111*14</f>
        <v>1008</v>
      </c>
      <c r="H112" s="85"/>
    </row>
    <row r="113" spans="1:22" x14ac:dyDescent="0.3">
      <c r="B113" s="55" t="s">
        <v>164</v>
      </c>
      <c r="C113" s="117">
        <v>0</v>
      </c>
      <c r="D113" s="85"/>
      <c r="F113" s="55" t="s">
        <v>23</v>
      </c>
      <c r="G113" s="117">
        <f>480*14</f>
        <v>6720</v>
      </c>
      <c r="H113" s="85"/>
    </row>
    <row r="114" spans="1:22" x14ac:dyDescent="0.3">
      <c r="B114" s="55" t="s">
        <v>165</v>
      </c>
      <c r="C114" s="117">
        <v>0</v>
      </c>
      <c r="D114" s="85"/>
      <c r="F114" s="55" t="s">
        <v>165</v>
      </c>
      <c r="G114" s="117">
        <v>0</v>
      </c>
      <c r="H114" s="85"/>
    </row>
    <row r="115" spans="1:22" x14ac:dyDescent="0.3">
      <c r="B115" s="1" t="s">
        <v>166</v>
      </c>
      <c r="C115" s="117">
        <v>0</v>
      </c>
      <c r="D115" s="85"/>
      <c r="F115" s="1" t="s">
        <v>166</v>
      </c>
      <c r="G115" s="117">
        <v>0</v>
      </c>
      <c r="H115" s="85"/>
    </row>
    <row r="116" spans="1:22" x14ac:dyDescent="0.3">
      <c r="B116" s="55" t="s">
        <v>167</v>
      </c>
      <c r="C116" s="120">
        <f>+C112</f>
        <v>630</v>
      </c>
      <c r="D116" s="121">
        <f>+C112/B48</f>
        <v>0.315</v>
      </c>
      <c r="E116" s="1" t="s">
        <v>168</v>
      </c>
      <c r="F116" s="55" t="s">
        <v>167</v>
      </c>
      <c r="G116" s="120">
        <f>+G113+G112</f>
        <v>7728</v>
      </c>
      <c r="H116" s="121">
        <f>+G116/B48</f>
        <v>3.8639999999999999</v>
      </c>
      <c r="I116" s="1" t="s">
        <v>168</v>
      </c>
    </row>
    <row r="117" spans="1:22" x14ac:dyDescent="0.3">
      <c r="B117" s="55" t="s">
        <v>169</v>
      </c>
      <c r="C117" s="120">
        <f>+C116*H75</f>
        <v>825.30000000000007</v>
      </c>
      <c r="D117" s="121">
        <f>+C117/B48</f>
        <v>0.41265000000000002</v>
      </c>
      <c r="E117" s="1" t="s">
        <v>168</v>
      </c>
      <c r="F117" s="55" t="s">
        <v>169</v>
      </c>
      <c r="G117" s="120">
        <f>+G116*1.3</f>
        <v>10046.4</v>
      </c>
      <c r="H117" s="121">
        <f>+G117/B48</f>
        <v>5.0232000000000001</v>
      </c>
      <c r="I117" s="1" t="s">
        <v>168</v>
      </c>
    </row>
    <row r="120" spans="1:22" ht="15.75" x14ac:dyDescent="0.3">
      <c r="A120" s="5" t="s">
        <v>187</v>
      </c>
      <c r="J120"/>
      <c r="K120"/>
      <c r="L120"/>
      <c r="M120"/>
      <c r="N120"/>
      <c r="O120"/>
      <c r="P120"/>
      <c r="Q120"/>
      <c r="R120"/>
      <c r="S120"/>
      <c r="T120"/>
      <c r="U120"/>
      <c r="V120"/>
    </row>
    <row r="121" spans="1:22" ht="15.75" x14ac:dyDescent="0.3">
      <c r="A121" s="35" t="s">
        <v>182</v>
      </c>
      <c r="B121" s="5" t="s">
        <v>27</v>
      </c>
      <c r="C121" s="36" t="s">
        <v>183</v>
      </c>
      <c r="D121" s="1" t="s">
        <v>186</v>
      </c>
      <c r="J121"/>
      <c r="K121"/>
      <c r="L121"/>
      <c r="M121"/>
      <c r="N121"/>
      <c r="O121"/>
      <c r="P121"/>
      <c r="Q121"/>
      <c r="R121"/>
      <c r="S121"/>
      <c r="T121"/>
      <c r="U121"/>
      <c r="V121"/>
    </row>
    <row r="122" spans="1:22" ht="15.75" x14ac:dyDescent="0.3">
      <c r="J122"/>
      <c r="K122"/>
      <c r="L122"/>
      <c r="M122"/>
      <c r="N122"/>
      <c r="O122"/>
      <c r="P122"/>
      <c r="Q122"/>
      <c r="R122"/>
      <c r="S122"/>
      <c r="T122"/>
      <c r="U122"/>
      <c r="V122"/>
    </row>
    <row r="123" spans="1:22" ht="15.75" x14ac:dyDescent="0.3">
      <c r="A123" s="37">
        <v>90</v>
      </c>
      <c r="B123" s="36" t="s">
        <v>33</v>
      </c>
      <c r="C123" s="38">
        <v>125</v>
      </c>
      <c r="D123" s="39">
        <f>+A123</f>
        <v>90</v>
      </c>
      <c r="E123" s="40" t="s">
        <v>33</v>
      </c>
      <c r="F123" s="40">
        <f>+C123</f>
        <v>125</v>
      </c>
      <c r="J123"/>
      <c r="K123"/>
      <c r="L123"/>
      <c r="M123"/>
      <c r="N123"/>
      <c r="O123"/>
      <c r="P123"/>
      <c r="Q123"/>
      <c r="R123"/>
      <c r="S123"/>
      <c r="T123"/>
      <c r="U123"/>
      <c r="V123"/>
    </row>
    <row r="124" spans="1:22" ht="15.75" x14ac:dyDescent="0.3">
      <c r="A124" s="41">
        <v>16</v>
      </c>
      <c r="B124" s="42" t="s">
        <v>33</v>
      </c>
      <c r="C124" s="41">
        <v>7.5</v>
      </c>
      <c r="D124" s="43">
        <f>+C124</f>
        <v>7.5</v>
      </c>
      <c r="E124" s="43" t="s">
        <v>33</v>
      </c>
      <c r="F124" s="43">
        <f>+A124</f>
        <v>16</v>
      </c>
      <c r="G124" s="44"/>
      <c r="J124"/>
      <c r="K124"/>
      <c r="L124"/>
      <c r="M124"/>
      <c r="N124"/>
      <c r="O124"/>
      <c r="P124"/>
      <c r="Q124"/>
      <c r="R124"/>
      <c r="S124"/>
      <c r="T124"/>
      <c r="U124"/>
      <c r="V124"/>
    </row>
    <row r="125" spans="1:22" ht="16.5" thickBot="1" x14ac:dyDescent="0.35">
      <c r="A125" s="46">
        <f>+A123/A124</f>
        <v>5.625</v>
      </c>
      <c r="B125" s="47"/>
      <c r="C125" s="46">
        <f>+C123/C124</f>
        <v>16.666666666666668</v>
      </c>
      <c r="D125" s="46">
        <f>+D123/D124</f>
        <v>12</v>
      </c>
      <c r="E125" s="47"/>
      <c r="F125" s="46">
        <f>+F123/F124</f>
        <v>7.8125</v>
      </c>
      <c r="G125" s="44"/>
      <c r="J125"/>
      <c r="K125"/>
      <c r="L125"/>
      <c r="M125"/>
      <c r="N125"/>
      <c r="O125"/>
      <c r="P125"/>
      <c r="Q125"/>
      <c r="R125"/>
      <c r="S125"/>
      <c r="T125"/>
      <c r="U125"/>
      <c r="V125"/>
    </row>
    <row r="126" spans="1:22" ht="16.5" thickBot="1" x14ac:dyDescent="0.35">
      <c r="A126" s="49"/>
      <c r="B126" s="122">
        <v>80</v>
      </c>
      <c r="C126" s="123"/>
      <c r="D126" s="124"/>
      <c r="E126" s="125">
        <v>84</v>
      </c>
      <c r="F126" s="126" t="s">
        <v>41</v>
      </c>
      <c r="J126"/>
      <c r="K126"/>
      <c r="L126"/>
      <c r="M126"/>
      <c r="N126"/>
      <c r="O126"/>
      <c r="P126"/>
      <c r="Q126"/>
      <c r="R126"/>
      <c r="S126"/>
      <c r="T126"/>
      <c r="U126"/>
      <c r="V126"/>
    </row>
    <row r="127" spans="1:22" x14ac:dyDescent="0.3">
      <c r="A127" s="44"/>
      <c r="E127" s="55"/>
      <c r="F127" s="44"/>
    </row>
    <row r="128" spans="1:22" x14ac:dyDescent="0.3">
      <c r="B128" s="55" t="s">
        <v>45</v>
      </c>
      <c r="C128" s="56">
        <f>+D128/1000</f>
        <v>12.235000000000001</v>
      </c>
      <c r="D128" s="132">
        <v>12235.000000000002</v>
      </c>
      <c r="E128" s="1" t="s">
        <v>46</v>
      </c>
      <c r="F128" s="57">
        <v>0.5</v>
      </c>
    </row>
    <row r="129" spans="1:18" x14ac:dyDescent="0.3">
      <c r="A129" s="3"/>
      <c r="B129" s="58" t="s">
        <v>47</v>
      </c>
      <c r="C129" s="56">
        <f>+F128*C128</f>
        <v>6.1175000000000006</v>
      </c>
      <c r="F129" s="57"/>
      <c r="G129" s="44"/>
    </row>
    <row r="130" spans="1:18" x14ac:dyDescent="0.3">
      <c r="B130" s="58" t="s">
        <v>49</v>
      </c>
      <c r="C130" s="63">
        <f>+C128-C129</f>
        <v>6.1175000000000006</v>
      </c>
      <c r="G130" s="44"/>
    </row>
    <row r="131" spans="1:18" ht="15.75" x14ac:dyDescent="0.3">
      <c r="C131" s="35" t="s">
        <v>51</v>
      </c>
      <c r="D131"/>
      <c r="E131"/>
      <c r="F131"/>
      <c r="G131" s="44"/>
    </row>
    <row r="132" spans="1:18" ht="16.5" x14ac:dyDescent="0.3">
      <c r="B132" s="55" t="s">
        <v>54</v>
      </c>
      <c r="C132" s="68">
        <f>+C130</f>
        <v>6.1175000000000006</v>
      </c>
      <c r="D132"/>
      <c r="E132"/>
      <c r="F132"/>
      <c r="J132" s="80"/>
      <c r="K132" s="80"/>
      <c r="L132" s="80"/>
      <c r="M132" s="80"/>
      <c r="N132" s="80"/>
      <c r="O132" s="80"/>
      <c r="P132" s="80"/>
      <c r="Q132" s="80"/>
      <c r="R132" s="80"/>
    </row>
    <row r="133" spans="1:18" ht="16.5" x14ac:dyDescent="0.3">
      <c r="B133" s="55" t="s">
        <v>56</v>
      </c>
      <c r="C133" s="68">
        <f>+C132*1.1</f>
        <v>6.7292500000000013</v>
      </c>
      <c r="D133"/>
      <c r="E133"/>
      <c r="F133"/>
      <c r="J133" s="80"/>
      <c r="K133" s="80"/>
      <c r="L133" s="80"/>
      <c r="M133" s="80"/>
      <c r="N133" s="80"/>
      <c r="O133" s="80"/>
      <c r="P133" s="80"/>
      <c r="Q133" s="80"/>
      <c r="R133" s="80"/>
    </row>
    <row r="134" spans="1:18" ht="16.5" x14ac:dyDescent="0.3">
      <c r="A134" s="3"/>
      <c r="B134" s="35"/>
      <c r="C134" s="44"/>
      <c r="E134"/>
      <c r="F134"/>
      <c r="G134"/>
      <c r="J134" s="80"/>
      <c r="K134" s="80"/>
      <c r="L134" s="80"/>
      <c r="M134" s="80"/>
      <c r="N134" s="80"/>
      <c r="O134" s="80"/>
      <c r="P134" s="80"/>
      <c r="Q134" s="80"/>
      <c r="R134" s="80"/>
    </row>
    <row r="135" spans="1:18" ht="16.5" x14ac:dyDescent="0.3">
      <c r="A135" s="4" t="s">
        <v>62</v>
      </c>
      <c r="C135" s="127">
        <v>84</v>
      </c>
      <c r="D135" s="128" t="s">
        <v>63</v>
      </c>
      <c r="E135"/>
      <c r="F135"/>
      <c r="G135"/>
      <c r="J135" s="80"/>
      <c r="K135" s="80"/>
      <c r="L135" s="80"/>
      <c r="M135" s="80"/>
      <c r="N135" s="80"/>
      <c r="O135" s="80"/>
      <c r="P135" s="80"/>
      <c r="Q135" s="80"/>
      <c r="R135" s="80"/>
    </row>
    <row r="136" spans="1:18" ht="16.5" x14ac:dyDescent="0.3">
      <c r="A136" s="4"/>
      <c r="C136" s="35"/>
      <c r="D136" s="1" t="s">
        <v>66</v>
      </c>
      <c r="E136" s="3"/>
      <c r="F136" s="3"/>
      <c r="J136" s="80"/>
      <c r="K136" s="80"/>
      <c r="L136" s="80"/>
      <c r="M136" s="80"/>
      <c r="N136" s="80"/>
      <c r="O136" s="80"/>
      <c r="P136" s="80"/>
      <c r="Q136" s="80"/>
      <c r="R136" s="80"/>
    </row>
    <row r="137" spans="1:18" ht="16.5" x14ac:dyDescent="0.3">
      <c r="A137" s="4" t="s">
        <v>68</v>
      </c>
      <c r="B137" s="5"/>
      <c r="C137" s="71">
        <f>+B48</f>
        <v>2000</v>
      </c>
      <c r="D137" s="38">
        <v>100</v>
      </c>
      <c r="E137" s="129" t="s">
        <v>184</v>
      </c>
      <c r="F137" s="130">
        <f>+C139*C132</f>
        <v>152.93750000000003</v>
      </c>
      <c r="J137" s="80"/>
      <c r="K137" s="80"/>
      <c r="L137" s="80"/>
      <c r="M137" s="80"/>
      <c r="N137" s="80"/>
      <c r="O137" s="80"/>
      <c r="P137" s="80"/>
      <c r="Q137" s="80"/>
      <c r="R137" s="80"/>
    </row>
    <row r="138" spans="1:18" ht="16.5" x14ac:dyDescent="0.3">
      <c r="A138" s="4" t="s">
        <v>71</v>
      </c>
      <c r="C138" s="48">
        <f>+C137+D137</f>
        <v>2100</v>
      </c>
      <c r="E138" s="94" t="s">
        <v>185</v>
      </c>
      <c r="F138" s="131">
        <f>+C139*C133</f>
        <v>168.23125000000005</v>
      </c>
      <c r="J138" s="80"/>
      <c r="K138" s="80"/>
      <c r="L138" s="80"/>
      <c r="M138" s="80"/>
      <c r="N138" s="80"/>
      <c r="O138" s="80"/>
      <c r="P138" s="80"/>
      <c r="Q138" s="80"/>
      <c r="R138" s="80"/>
    </row>
    <row r="139" spans="1:18" ht="16.5" x14ac:dyDescent="0.3">
      <c r="A139" s="4" t="s">
        <v>74</v>
      </c>
      <c r="C139" s="48">
        <f>+C138/C135</f>
        <v>25</v>
      </c>
      <c r="F139"/>
      <c r="G139"/>
      <c r="J139" s="80"/>
      <c r="K139" s="80"/>
      <c r="L139" s="80"/>
      <c r="M139" s="80"/>
      <c r="N139" s="80"/>
      <c r="O139" s="80"/>
      <c r="P139" s="80"/>
      <c r="Q139" s="80"/>
      <c r="R139" s="80"/>
    </row>
  </sheetData>
  <mergeCells count="2">
    <mergeCell ref="C104:D104"/>
    <mergeCell ref="G104:H104"/>
  </mergeCells>
  <pageMargins left="0.70866141732283472" right="0.70866141732283472" top="0.74803149606299213" bottom="0.74803149606299213" header="0.31496062992125984" footer="0.31496062992125984"/>
  <pageSetup scale="62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39"/>
  <sheetViews>
    <sheetView topLeftCell="A47" zoomScale="80" zoomScaleNormal="80" workbookViewId="0">
      <selection activeCell="H75" sqref="H75"/>
    </sheetView>
  </sheetViews>
  <sheetFormatPr baseColWidth="10" defaultRowHeight="14.25" x14ac:dyDescent="0.3"/>
  <cols>
    <col min="1" max="1" width="13.5703125" style="1" customWidth="1"/>
    <col min="2" max="2" width="13.42578125" style="1" bestFit="1" customWidth="1"/>
    <col min="3" max="3" width="12.28515625" style="1" customWidth="1"/>
    <col min="4" max="4" width="12.140625" style="1" customWidth="1"/>
    <col min="5" max="5" width="14.28515625" style="1" customWidth="1"/>
    <col min="6" max="6" width="13.7109375" style="1" customWidth="1"/>
    <col min="7" max="7" width="13.42578125" style="1" customWidth="1"/>
    <col min="8" max="8" width="11.8554687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38" ht="18.75" x14ac:dyDescent="0.3">
      <c r="J1" s="2" t="s">
        <v>0</v>
      </c>
      <c r="K1" s="3"/>
      <c r="L1" s="3"/>
      <c r="M1" s="3"/>
      <c r="N1" s="3"/>
      <c r="O1" s="3"/>
      <c r="P1" s="3"/>
    </row>
    <row r="2" spans="1:38" ht="15.75" x14ac:dyDescent="0.3"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15.75" x14ac:dyDescent="0.3"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</row>
    <row r="4" spans="1:38" ht="15.75" x14ac:dyDescent="0.3"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ht="18.75" x14ac:dyDescent="0.3">
      <c r="A6" s="2" t="s">
        <v>4</v>
      </c>
      <c r="E6" s="5" t="s">
        <v>5</v>
      </c>
      <c r="F6" s="1" t="s">
        <v>6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ht="15.75" x14ac:dyDescent="0.3"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ht="15.75" x14ac:dyDescent="0.3"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s="5" customFormat="1" ht="15" x14ac:dyDescent="0.25">
      <c r="A9" s="5" t="s">
        <v>11</v>
      </c>
      <c r="C9" s="5" t="s">
        <v>202</v>
      </c>
      <c r="H9" s="5" t="s">
        <v>12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 ht="16.5" thickBot="1" x14ac:dyDescent="0.35">
      <c r="A11" s="5" t="s">
        <v>15</v>
      </c>
      <c r="C11" s="1" t="s">
        <v>131</v>
      </c>
      <c r="F11" s="5" t="s">
        <v>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ht="15.75" x14ac:dyDescent="0.3">
      <c r="A12" s="5"/>
      <c r="F12" s="18"/>
      <c r="G12" s="19"/>
      <c r="H12" s="20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ht="15.75" x14ac:dyDescent="0.3">
      <c r="A13" s="5" t="s">
        <v>17</v>
      </c>
      <c r="F13" s="11"/>
      <c r="G13" s="12"/>
      <c r="H13" s="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15.75" x14ac:dyDescent="0.3">
      <c r="A14" s="5"/>
      <c r="F14" s="11"/>
      <c r="G14" s="12"/>
      <c r="H14" s="13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ht="15.75" x14ac:dyDescent="0.3">
      <c r="A15" s="5" t="s">
        <v>18</v>
      </c>
      <c r="C15" s="24" t="s">
        <v>121</v>
      </c>
      <c r="D15" s="25"/>
      <c r="E15" s="25"/>
      <c r="F15" s="26" t="s">
        <v>9</v>
      </c>
      <c r="G15" s="12"/>
      <c r="H15" s="13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 ht="15.75" x14ac:dyDescent="0.3">
      <c r="C16" s="27" t="s">
        <v>179</v>
      </c>
      <c r="D16" s="25"/>
      <c r="E16" s="25"/>
      <c r="F16" s="28">
        <f>1.5+F20+1.5</f>
        <v>52</v>
      </c>
      <c r="G16" s="29" t="s">
        <v>19</v>
      </c>
      <c r="H16" s="30">
        <f>((1.5+H20+1.5)+1)*2</f>
        <v>50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 ht="15.75" x14ac:dyDescent="0.3">
      <c r="C17" s="27" t="s">
        <v>199</v>
      </c>
      <c r="D17" s="25"/>
      <c r="E17" s="25"/>
      <c r="F17" s="26">
        <v>2</v>
      </c>
      <c r="G17" s="31" t="s">
        <v>20</v>
      </c>
      <c r="H17" s="13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 ht="15.75" x14ac:dyDescent="0.3">
      <c r="C18" s="27" t="s">
        <v>180</v>
      </c>
      <c r="D18" s="25"/>
      <c r="E18" s="25"/>
      <c r="F18" s="11"/>
      <c r="G18" s="12"/>
      <c r="H18" s="13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 ht="15.75" x14ac:dyDescent="0.3">
      <c r="C19" s="32" t="s">
        <v>145</v>
      </c>
      <c r="D19" s="25"/>
      <c r="E19" s="25"/>
      <c r="F19" s="11"/>
      <c r="G19" s="12"/>
      <c r="H19" s="13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 ht="15.75" x14ac:dyDescent="0.3">
      <c r="C20" s="25" t="s">
        <v>146</v>
      </c>
      <c r="D20" s="25"/>
      <c r="E20" s="25"/>
      <c r="F20" s="28">
        <v>49</v>
      </c>
      <c r="G20" s="29" t="s">
        <v>19</v>
      </c>
      <c r="H20" s="30">
        <v>21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ht="15.75" x14ac:dyDescent="0.3">
      <c r="C21" s="25" t="s">
        <v>181</v>
      </c>
      <c r="D21" s="25"/>
      <c r="E21" s="25"/>
      <c r="F21" s="11"/>
      <c r="G21" s="12"/>
      <c r="H21" s="13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 ht="16.5" thickBot="1" x14ac:dyDescent="0.35">
      <c r="C22" s="25" t="s">
        <v>148</v>
      </c>
      <c r="D22" s="25"/>
      <c r="E22" s="25"/>
      <c r="F22" s="21"/>
      <c r="G22" s="22"/>
      <c r="H22" s="23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 ht="15.75" x14ac:dyDescent="0.3">
      <c r="A23" s="4" t="s">
        <v>25</v>
      </c>
      <c r="C23" s="35" t="s">
        <v>26</v>
      </c>
      <c r="D23" s="5" t="s">
        <v>27</v>
      </c>
      <c r="E23" s="36" t="s">
        <v>28</v>
      </c>
      <c r="F23" s="1" t="s">
        <v>200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 ht="15.75" x14ac:dyDescent="0.3">
      <c r="A25" s="4" t="s">
        <v>32</v>
      </c>
      <c r="C25" s="37">
        <v>72</v>
      </c>
      <c r="D25" s="36" t="s">
        <v>33</v>
      </c>
      <c r="E25" s="38">
        <v>102</v>
      </c>
      <c r="F25" s="39">
        <f>+C25</f>
        <v>72</v>
      </c>
      <c r="G25" s="40" t="s">
        <v>33</v>
      </c>
      <c r="H25" s="40">
        <f>+E25</f>
        <v>102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 ht="15.75" x14ac:dyDescent="0.3">
      <c r="A26" s="4" t="s">
        <v>36</v>
      </c>
      <c r="B26" s="3"/>
      <c r="C26" s="41">
        <f>+F16</f>
        <v>52</v>
      </c>
      <c r="D26" s="42" t="s">
        <v>33</v>
      </c>
      <c r="E26" s="41">
        <f>+H16</f>
        <v>50</v>
      </c>
      <c r="F26" s="43">
        <f>+E26</f>
        <v>50</v>
      </c>
      <c r="G26" s="43" t="s">
        <v>33</v>
      </c>
      <c r="H26" s="43">
        <f>+C26</f>
        <v>52</v>
      </c>
      <c r="I26" s="44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 ht="16.5" thickBot="1" x14ac:dyDescent="0.35">
      <c r="A27" s="3" t="s">
        <v>38</v>
      </c>
      <c r="B27" s="45"/>
      <c r="C27" s="46">
        <f>+C25/C26</f>
        <v>1.3846153846153846</v>
      </c>
      <c r="D27" s="47"/>
      <c r="E27" s="46">
        <f>+E25/E26</f>
        <v>2.04</v>
      </c>
      <c r="F27" s="46">
        <f>+F25/F26</f>
        <v>1.44</v>
      </c>
      <c r="G27" s="47"/>
      <c r="H27" s="46">
        <f>+H25/H26</f>
        <v>1.9615384615384615</v>
      </c>
      <c r="I27" s="44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 ht="16.5" thickBot="1" x14ac:dyDescent="0.35">
      <c r="A28" s="3" t="s">
        <v>40</v>
      </c>
      <c r="B28" s="48"/>
      <c r="C28" s="49"/>
      <c r="D28" s="50">
        <v>2</v>
      </c>
      <c r="E28" s="51"/>
      <c r="F28" s="52"/>
      <c r="G28" s="53">
        <v>1</v>
      </c>
      <c r="H28" s="54" t="s">
        <v>41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 ht="15.75" x14ac:dyDescent="0.3">
      <c r="A29" s="3"/>
      <c r="B29" s="35"/>
      <c r="C29" s="44"/>
      <c r="G29" s="55"/>
      <c r="H29" s="44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15.75" x14ac:dyDescent="0.3">
      <c r="A30" s="39" t="s">
        <v>43</v>
      </c>
      <c r="B30" s="39" t="s">
        <v>44</v>
      </c>
      <c r="D30" s="55" t="s">
        <v>45</v>
      </c>
      <c r="E30" s="56">
        <f>+F30/1000</f>
        <v>5.1059999999999999</v>
      </c>
      <c r="F30" s="108">
        <v>5106</v>
      </c>
      <c r="G30" s="1" t="s">
        <v>46</v>
      </c>
      <c r="H30" s="57">
        <v>0.53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 ht="15.75" x14ac:dyDescent="0.3">
      <c r="A31" s="3"/>
      <c r="B31" s="3"/>
      <c r="C31" s="3"/>
      <c r="D31" s="58" t="s">
        <v>47</v>
      </c>
      <c r="E31" s="56">
        <f>+H30*E30</f>
        <v>2.7061800000000003</v>
      </c>
      <c r="H31" s="57"/>
      <c r="I31" s="4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 ht="15.75" x14ac:dyDescent="0.3">
      <c r="D32" s="58" t="s">
        <v>49</v>
      </c>
      <c r="E32" s="63">
        <f>+E30-E31</f>
        <v>2.3998199999999996</v>
      </c>
      <c r="I32" s="44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 ht="15.75" x14ac:dyDescent="0.3">
      <c r="E33" s="35" t="s">
        <v>51</v>
      </c>
      <c r="F33" s="35" t="s">
        <v>52</v>
      </c>
      <c r="G33" s="35" t="s">
        <v>52</v>
      </c>
      <c r="H33" s="35" t="s">
        <v>52</v>
      </c>
      <c r="I33" s="44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 ht="15.75" x14ac:dyDescent="0.3">
      <c r="D34" s="55" t="s">
        <v>54</v>
      </c>
      <c r="E34" s="68">
        <f>+E32</f>
        <v>2.3998199999999996</v>
      </c>
      <c r="F34" s="68">
        <v>0</v>
      </c>
      <c r="G34" s="68">
        <v>0</v>
      </c>
      <c r="H34" s="68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 ht="15.75" x14ac:dyDescent="0.3">
      <c r="D35" s="55" t="s">
        <v>56</v>
      </c>
      <c r="E35" s="68">
        <f>+E34*1.1</f>
        <v>2.639802</v>
      </c>
      <c r="F35" s="68">
        <v>0</v>
      </c>
      <c r="G35" s="68">
        <v>0</v>
      </c>
      <c r="H35" s="68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 ht="16.5" thickBot="1" x14ac:dyDescent="0.35">
      <c r="A36" s="3"/>
      <c r="G36" s="55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 ht="15.75" x14ac:dyDescent="0.3">
      <c r="A37" s="3"/>
      <c r="B37" s="35"/>
      <c r="C37" s="44"/>
      <c r="E37" s="18" t="s">
        <v>59</v>
      </c>
      <c r="F37" s="19" t="s">
        <v>60</v>
      </c>
      <c r="G37" s="19"/>
      <c r="H37" s="20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 ht="16.5" thickBot="1" x14ac:dyDescent="0.35">
      <c r="A38" s="4" t="s">
        <v>62</v>
      </c>
      <c r="C38" s="69">
        <v>2</v>
      </c>
      <c r="D38" s="70" t="s">
        <v>63</v>
      </c>
      <c r="E38" s="21"/>
      <c r="F38" s="22" t="s">
        <v>64</v>
      </c>
      <c r="G38" s="22"/>
      <c r="H38" s="23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 ht="15.75" x14ac:dyDescent="0.3">
      <c r="A39" s="4"/>
      <c r="C39" s="35"/>
      <c r="D39" s="1" t="s">
        <v>66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ht="15.75" x14ac:dyDescent="0.3">
      <c r="A40" s="4" t="s">
        <v>68</v>
      </c>
      <c r="B40" s="5"/>
      <c r="C40" s="71">
        <f>+B48/F17</f>
        <v>1000</v>
      </c>
      <c r="D40" s="38">
        <v>400</v>
      </c>
      <c r="F40" s="58" t="s">
        <v>69</v>
      </c>
      <c r="G40" s="37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 ht="15.75" x14ac:dyDescent="0.3">
      <c r="A41" s="4" t="s">
        <v>71</v>
      </c>
      <c r="C41" s="48">
        <f>+C40+D40</f>
        <v>1400</v>
      </c>
      <c r="F41" s="58" t="s">
        <v>72</v>
      </c>
      <c r="G41" s="37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 ht="15.75" x14ac:dyDescent="0.3">
      <c r="A42" s="4" t="s">
        <v>74</v>
      </c>
      <c r="C42" s="48">
        <f>+C41/C38</f>
        <v>700</v>
      </c>
      <c r="F42" s="58" t="s">
        <v>75</v>
      </c>
      <c r="G42" s="37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 ht="15.75" x14ac:dyDescent="0.3">
      <c r="A43" s="4"/>
      <c r="C43" s="35"/>
      <c r="F43" s="55" t="s">
        <v>77</v>
      </c>
      <c r="G43" s="37">
        <f>+C40/1000</f>
        <v>1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 ht="15.75" x14ac:dyDescent="0.3">
      <c r="A44" s="4"/>
      <c r="C44" s="72"/>
      <c r="F44" s="58" t="s">
        <v>79</v>
      </c>
      <c r="G44" s="69">
        <f>+C41</f>
        <v>1400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 ht="15.75" x14ac:dyDescent="0.3">
      <c r="A45" s="4"/>
      <c r="C45" s="35"/>
      <c r="E45" s="58"/>
      <c r="F45" s="58"/>
      <c r="G45" s="44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 ht="15.75" x14ac:dyDescent="0.3">
      <c r="A46" s="4" t="s">
        <v>82</v>
      </c>
      <c r="C46" s="39">
        <f>+C42*C38</f>
        <v>1400</v>
      </c>
      <c r="F46" s="58"/>
      <c r="G46" s="44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 ht="15.75" x14ac:dyDescent="0.3">
      <c r="A48" s="4" t="s">
        <v>84</v>
      </c>
      <c r="B48" s="35">
        <v>2000</v>
      </c>
      <c r="C48" s="3"/>
      <c r="D48" s="39" t="s">
        <v>85</v>
      </c>
      <c r="E48" s="39" t="s">
        <v>86</v>
      </c>
      <c r="F48" s="39" t="s">
        <v>87</v>
      </c>
      <c r="G48" s="39" t="s">
        <v>88</v>
      </c>
      <c r="H48" s="39" t="s">
        <v>89</v>
      </c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 ht="15.75" x14ac:dyDescent="0.3">
      <c r="A49" s="77" t="s">
        <v>90</v>
      </c>
      <c r="B49" s="78"/>
      <c r="C49" s="3"/>
      <c r="D49" s="35">
        <v>2</v>
      </c>
      <c r="E49" s="35">
        <v>1</v>
      </c>
      <c r="F49" s="35" t="s">
        <v>91</v>
      </c>
      <c r="G49" s="44">
        <f>185+145</f>
        <v>330</v>
      </c>
      <c r="H49" s="44">
        <f>+(D49*E49)*G49</f>
        <v>660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 ht="15.75" x14ac:dyDescent="0.3">
      <c r="A50" s="78" t="s">
        <v>92</v>
      </c>
      <c r="B50" s="79">
        <f>+E34*C42</f>
        <v>1679.8739999999998</v>
      </c>
      <c r="C50" s="3"/>
      <c r="D50" s="35">
        <v>1</v>
      </c>
      <c r="E50" s="35">
        <v>1</v>
      </c>
      <c r="F50" s="35" t="s">
        <v>93</v>
      </c>
      <c r="G50" s="44">
        <v>275</v>
      </c>
      <c r="H50" s="44">
        <f>+(D50*E50)*G50</f>
        <v>275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 ht="15.75" x14ac:dyDescent="0.3">
      <c r="A51" s="78" t="s">
        <v>23</v>
      </c>
      <c r="B51" s="79">
        <f>+H63</f>
        <v>14957</v>
      </c>
      <c r="C51" s="3"/>
      <c r="D51" s="35">
        <v>1</v>
      </c>
      <c r="E51" s="35">
        <v>1</v>
      </c>
      <c r="F51" s="35" t="s">
        <v>94</v>
      </c>
      <c r="G51" s="44">
        <v>275</v>
      </c>
      <c r="H51" s="44">
        <f t="shared" ref="H51:H60" si="0">+(D51*E51)*G51</f>
        <v>275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 ht="16.5" x14ac:dyDescent="0.3">
      <c r="A52" s="78"/>
      <c r="B52" s="79"/>
      <c r="C52" s="3"/>
      <c r="D52" s="35">
        <v>1</v>
      </c>
      <c r="E52" s="35">
        <f>+B48*1.05</f>
        <v>2100</v>
      </c>
      <c r="F52" s="35" t="s">
        <v>95</v>
      </c>
      <c r="G52" s="44">
        <v>4</v>
      </c>
      <c r="H52" s="44">
        <f t="shared" si="0"/>
        <v>8400</v>
      </c>
      <c r="I52" s="80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 ht="16.5" x14ac:dyDescent="0.3">
      <c r="A53" s="78" t="s">
        <v>50</v>
      </c>
      <c r="B53" s="79">
        <v>700</v>
      </c>
      <c r="C53" s="3"/>
      <c r="D53" s="35">
        <v>1</v>
      </c>
      <c r="E53" s="35">
        <v>1</v>
      </c>
      <c r="F53" s="35" t="s">
        <v>96</v>
      </c>
      <c r="G53" s="44">
        <v>145</v>
      </c>
      <c r="H53" s="44">
        <f t="shared" si="0"/>
        <v>145</v>
      </c>
      <c r="I53" s="80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 ht="15.75" x14ac:dyDescent="0.3">
      <c r="A54" s="81" t="s">
        <v>132</v>
      </c>
      <c r="B54" s="79">
        <v>0</v>
      </c>
      <c r="C54" s="3"/>
      <c r="D54" s="35">
        <v>1</v>
      </c>
      <c r="E54" s="35">
        <v>2</v>
      </c>
      <c r="F54" s="35" t="s">
        <v>97</v>
      </c>
      <c r="G54" s="44">
        <v>145</v>
      </c>
      <c r="H54" s="44">
        <f t="shared" si="0"/>
        <v>290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 ht="15.75" x14ac:dyDescent="0.3">
      <c r="A55" s="81" t="s">
        <v>191</v>
      </c>
      <c r="B55" s="79">
        <v>0</v>
      </c>
      <c r="C55" s="1" t="s">
        <v>156</v>
      </c>
      <c r="D55" s="35">
        <v>1</v>
      </c>
      <c r="E55" s="35">
        <f>+B48</f>
        <v>2000</v>
      </c>
      <c r="F55" s="35" t="s">
        <v>57</v>
      </c>
      <c r="G55" s="44">
        <v>1</v>
      </c>
      <c r="H55" s="44">
        <f t="shared" si="0"/>
        <v>2000</v>
      </c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 ht="15.75" x14ac:dyDescent="0.3">
      <c r="A56" s="81" t="s">
        <v>188</v>
      </c>
      <c r="B56" s="79">
        <f>+F137</f>
        <v>152.93750000000003</v>
      </c>
      <c r="D56" s="35">
        <v>0</v>
      </c>
      <c r="E56" s="35">
        <v>0</v>
      </c>
      <c r="F56" s="35" t="s">
        <v>142</v>
      </c>
      <c r="G56" s="44">
        <v>1800</v>
      </c>
      <c r="H56" s="44">
        <f t="shared" si="0"/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 ht="15.75" x14ac:dyDescent="0.3">
      <c r="A57" s="81" t="s">
        <v>153</v>
      </c>
      <c r="B57" s="79">
        <f>+C116</f>
        <v>630</v>
      </c>
      <c r="D57" s="35">
        <v>0</v>
      </c>
      <c r="E57" s="35">
        <v>0</v>
      </c>
      <c r="F57" s="35" t="s">
        <v>99</v>
      </c>
      <c r="G57" s="44">
        <v>0.5</v>
      </c>
      <c r="H57" s="44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 ht="15.75" x14ac:dyDescent="0.3">
      <c r="A58" s="81" t="s">
        <v>154</v>
      </c>
      <c r="B58" s="79">
        <v>200</v>
      </c>
      <c r="D58" s="35">
        <v>2</v>
      </c>
      <c r="E58" s="35">
        <v>1</v>
      </c>
      <c r="F58" s="3" t="s">
        <v>102</v>
      </c>
      <c r="G58" s="44">
        <f>+E93</f>
        <v>1456</v>
      </c>
      <c r="H58" s="44">
        <f t="shared" si="0"/>
        <v>2912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 ht="15.75" x14ac:dyDescent="0.3">
      <c r="A59" s="81" t="s">
        <v>155</v>
      </c>
      <c r="B59" s="79">
        <v>200</v>
      </c>
      <c r="D59" s="35">
        <v>0</v>
      </c>
      <c r="E59" s="35">
        <v>0</v>
      </c>
      <c r="F59" s="35"/>
      <c r="G59" s="44">
        <v>0.5</v>
      </c>
      <c r="H59" s="44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 ht="15.75" x14ac:dyDescent="0.3">
      <c r="A60" s="77" t="s">
        <v>101</v>
      </c>
      <c r="B60" s="82">
        <f>SUM(B50:B54)</f>
        <v>17336.874</v>
      </c>
      <c r="C60" s="3"/>
      <c r="D60" s="35">
        <v>0</v>
      </c>
      <c r="E60" s="35">
        <v>0</v>
      </c>
      <c r="F60" s="3"/>
      <c r="G60" s="44">
        <v>1230</v>
      </c>
      <c r="H60" s="44">
        <f t="shared" si="0"/>
        <v>0</v>
      </c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 ht="15.75" x14ac:dyDescent="0.3">
      <c r="A61" s="16"/>
      <c r="B61" s="83"/>
      <c r="C61" s="3"/>
      <c r="D61" s="35"/>
      <c r="E61" s="35"/>
      <c r="F61" s="3"/>
      <c r="G61" s="3"/>
      <c r="H61" s="44">
        <f t="shared" ref="H61" si="1">+G61*E61</f>
        <v>0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 ht="15.75" x14ac:dyDescent="0.3">
      <c r="A62" s="16"/>
      <c r="B62" s="46">
        <f>+B60/B48</f>
        <v>8.6684369999999991</v>
      </c>
      <c r="C62" s="4" t="s">
        <v>192</v>
      </c>
      <c r="D62" s="3"/>
      <c r="E62" s="3"/>
      <c r="F62" s="3"/>
      <c r="G62" s="3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 ht="15.75" x14ac:dyDescent="0.3">
      <c r="A63" s="3"/>
      <c r="B63" s="3"/>
      <c r="D63" s="3"/>
      <c r="E63" s="3"/>
      <c r="F63" s="3"/>
      <c r="G63" s="86" t="s">
        <v>105</v>
      </c>
      <c r="H63" s="46">
        <f>SUM(H49:H62)</f>
        <v>14957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 ht="15.75" x14ac:dyDescent="0.3">
      <c r="D64" s="3"/>
      <c r="E64" s="3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 ht="15.75" x14ac:dyDescent="0.3">
      <c r="D65" s="3"/>
      <c r="E65" s="3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 ht="15.75" x14ac:dyDescent="0.3">
      <c r="D66" s="3"/>
      <c r="E66" s="3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 ht="15.75" x14ac:dyDescent="0.3">
      <c r="D67" s="3"/>
      <c r="E67" s="3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 ht="15.75" x14ac:dyDescent="0.3">
      <c r="D68" s="3"/>
      <c r="E68" s="3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 ht="15.75" x14ac:dyDescent="0.3">
      <c r="D69" s="3"/>
      <c r="E69" s="3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 ht="15.75" x14ac:dyDescent="0.3">
      <c r="D70" s="3"/>
      <c r="E70" s="3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 ht="15.75" x14ac:dyDescent="0.3">
      <c r="D71" s="3"/>
      <c r="E71" s="3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 ht="15.75" x14ac:dyDescent="0.3">
      <c r="D72" s="3"/>
      <c r="E72" s="3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15.75" x14ac:dyDescent="0.3">
      <c r="A73" s="4" t="s">
        <v>108</v>
      </c>
      <c r="B73" s="3"/>
      <c r="C73" s="3"/>
      <c r="E73" s="46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 ht="15.75" x14ac:dyDescent="0.3">
      <c r="A74" s="3"/>
      <c r="B74" s="4" t="s">
        <v>111</v>
      </c>
      <c r="C74" s="39" t="s">
        <v>112</v>
      </c>
      <c r="D74" s="3"/>
      <c r="E74" s="3"/>
      <c r="F74" s="3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 ht="15.75" x14ac:dyDescent="0.3">
      <c r="A75" s="77" t="s">
        <v>115</v>
      </c>
      <c r="B75" s="78"/>
      <c r="C75" s="3"/>
      <c r="D75" s="3"/>
      <c r="E75" s="3"/>
      <c r="F75" s="3"/>
      <c r="G75" s="5" t="s">
        <v>106</v>
      </c>
      <c r="H75" s="106">
        <v>1.35</v>
      </c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 ht="15.75" x14ac:dyDescent="0.3">
      <c r="A76" s="78" t="s">
        <v>92</v>
      </c>
      <c r="B76" s="79">
        <f>+E35*C42</f>
        <v>1847.8614</v>
      </c>
      <c r="C76" s="91"/>
      <c r="G76" s="1" t="s">
        <v>109</v>
      </c>
      <c r="H76" s="87">
        <v>1.75</v>
      </c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 ht="15.75" x14ac:dyDescent="0.3">
      <c r="A77" s="78" t="s">
        <v>23</v>
      </c>
      <c r="B77" s="79">
        <f>+H63*H75</f>
        <v>20191.95</v>
      </c>
      <c r="C77" s="91"/>
      <c r="G77" s="1" t="s">
        <v>109</v>
      </c>
      <c r="H77" s="87">
        <v>2</v>
      </c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 ht="15.75" x14ac:dyDescent="0.3">
      <c r="A78" s="78"/>
      <c r="B78" s="79"/>
      <c r="C78" s="91"/>
      <c r="G78" s="5" t="s">
        <v>116</v>
      </c>
      <c r="H78" s="87">
        <v>2.5</v>
      </c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 ht="15.75" x14ac:dyDescent="0.3">
      <c r="A79" s="78" t="str">
        <f>+A53</f>
        <v>Tabla de suaje</v>
      </c>
      <c r="B79" s="79">
        <f>+B53*H75</f>
        <v>945.00000000000011</v>
      </c>
      <c r="C79" s="91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 ht="15.75" x14ac:dyDescent="0.3">
      <c r="A80" s="78" t="str">
        <f>+A54</f>
        <v>Prueba color</v>
      </c>
      <c r="B80" s="79">
        <f>+B54*H75</f>
        <v>0</v>
      </c>
      <c r="C80" s="9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 ht="15.75" x14ac:dyDescent="0.3">
      <c r="A81" s="78" t="str">
        <f>+A55</f>
        <v>Ojillo Metalico</v>
      </c>
      <c r="B81" s="79">
        <f>+B55*H75</f>
        <v>0</v>
      </c>
      <c r="C81" s="98"/>
      <c r="F81" s="94" t="s">
        <v>123</v>
      </c>
      <c r="G81" s="46">
        <f>+B62</f>
        <v>8.6684369999999991</v>
      </c>
      <c r="H81" s="95">
        <f>+G81*B48</f>
        <v>17336.874</v>
      </c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 ht="15.75" x14ac:dyDescent="0.3">
      <c r="A82" s="78" t="str">
        <f>+A56</f>
        <v>Fondo Caple</v>
      </c>
      <c r="B82" s="79">
        <f>+B56*1.3</f>
        <v>198.81875000000005</v>
      </c>
      <c r="C82" s="98"/>
      <c r="F82" s="94" t="s">
        <v>125</v>
      </c>
      <c r="G82" s="46">
        <f>+C86</f>
        <v>12.287065075000001</v>
      </c>
      <c r="H82" s="95">
        <f>+G82*B48</f>
        <v>24574.130150000001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15.75" x14ac:dyDescent="0.3">
      <c r="A83" s="78" t="str">
        <f t="shared" ref="A83:A85" si="2">+A57</f>
        <v>Macrame</v>
      </c>
      <c r="B83" s="79">
        <f>+B57*H75</f>
        <v>850.5</v>
      </c>
      <c r="C83" s="98"/>
      <c r="F83" s="99" t="s">
        <v>126</v>
      </c>
      <c r="G83" s="100">
        <f>+G82-G81</f>
        <v>3.6186280750000019</v>
      </c>
      <c r="H83" s="95">
        <f>+G83*B48</f>
        <v>7237.2561500000038</v>
      </c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 ht="15.75" x14ac:dyDescent="0.3">
      <c r="A84" s="78" t="str">
        <f t="shared" si="2"/>
        <v xml:space="preserve">Empaque </v>
      </c>
      <c r="B84" s="79">
        <f>+B58*H75</f>
        <v>270</v>
      </c>
      <c r="C84" s="98"/>
      <c r="F84" s="133"/>
      <c r="G84" s="134" t="s">
        <v>194</v>
      </c>
      <c r="H84" s="135">
        <f>+(B86/100)*2.5</f>
        <v>614.35325375000002</v>
      </c>
      <c r="I84" s="95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 ht="15.75" x14ac:dyDescent="0.3">
      <c r="A85" s="78" t="str">
        <f t="shared" si="2"/>
        <v>Mensajería</v>
      </c>
      <c r="B85" s="79">
        <f>+B59*H75</f>
        <v>270</v>
      </c>
      <c r="C85" s="100" t="s">
        <v>189</v>
      </c>
      <c r="D85" s="40"/>
      <c r="E85" s="40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 ht="15.75" x14ac:dyDescent="0.3">
      <c r="A86" s="77" t="s">
        <v>101</v>
      </c>
      <c r="B86" s="82">
        <f>SUM(B75:B85)</f>
        <v>24574.130150000001</v>
      </c>
      <c r="C86" s="100">
        <f>+B86/B48</f>
        <v>12.287065075000001</v>
      </c>
      <c r="D86" s="100"/>
      <c r="E86" s="100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 x14ac:dyDescent="0.3">
      <c r="D87" s="63"/>
      <c r="E87" s="63"/>
    </row>
    <row r="89" spans="1:38" x14ac:dyDescent="0.3">
      <c r="A89" s="5"/>
    </row>
    <row r="90" spans="1:38" ht="15" thickBot="1" x14ac:dyDescent="0.35">
      <c r="A90" s="5" t="s">
        <v>160</v>
      </c>
    </row>
    <row r="91" spans="1:38" ht="15.75" x14ac:dyDescent="0.3">
      <c r="A91" s="111" t="s">
        <v>134</v>
      </c>
      <c r="B91" s="19"/>
      <c r="C91" s="19"/>
      <c r="D91" s="19"/>
      <c r="E91" s="19"/>
      <c r="F91" s="19"/>
      <c r="G91" s="20"/>
      <c r="H91"/>
      <c r="I91"/>
    </row>
    <row r="92" spans="1:38" ht="15.75" x14ac:dyDescent="0.3">
      <c r="A92" s="28">
        <f>+F16</f>
        <v>52</v>
      </c>
      <c r="B92" s="29">
        <f>+H16</f>
        <v>50</v>
      </c>
      <c r="C92" s="12" t="s">
        <v>135</v>
      </c>
      <c r="D92" s="29" t="s">
        <v>136</v>
      </c>
      <c r="E92" s="12" t="s">
        <v>137</v>
      </c>
      <c r="F92" s="31" t="s">
        <v>139</v>
      </c>
      <c r="G92" s="13"/>
      <c r="H92"/>
      <c r="I92"/>
    </row>
    <row r="93" spans="1:38" ht="15.75" x14ac:dyDescent="0.3">
      <c r="A93" s="28">
        <f>0.52*0.5*C41</f>
        <v>364</v>
      </c>
      <c r="B93" s="107">
        <v>4</v>
      </c>
      <c r="C93" s="29">
        <f>+A93*B93</f>
        <v>1456</v>
      </c>
      <c r="D93" s="107">
        <v>0</v>
      </c>
      <c r="E93" s="110">
        <f>+C93+D93</f>
        <v>1456</v>
      </c>
      <c r="F93" s="109">
        <v>550</v>
      </c>
      <c r="G93" s="112" t="s">
        <v>159</v>
      </c>
      <c r="H93"/>
      <c r="I93"/>
    </row>
    <row r="94" spans="1:38" ht="15.75" x14ac:dyDescent="0.3">
      <c r="A94" s="11"/>
      <c r="B94" s="31"/>
      <c r="C94" s="12"/>
      <c r="D94" s="29"/>
      <c r="E94" s="107"/>
      <c r="F94" s="12"/>
      <c r="G94" s="13"/>
      <c r="H94"/>
      <c r="I94"/>
      <c r="J94" s="105"/>
    </row>
    <row r="95" spans="1:38" ht="15.75" x14ac:dyDescent="0.3">
      <c r="A95" s="28">
        <f>+A92</f>
        <v>52</v>
      </c>
      <c r="B95" s="107">
        <f>+B92</f>
        <v>50</v>
      </c>
      <c r="C95" s="29"/>
      <c r="D95" s="107"/>
      <c r="E95" s="107"/>
      <c r="F95" s="31" t="s">
        <v>140</v>
      </c>
      <c r="G95" s="13"/>
      <c r="H95"/>
      <c r="I95"/>
    </row>
    <row r="96" spans="1:38" ht="15.75" x14ac:dyDescent="0.3">
      <c r="A96" s="28">
        <f>0.52*0.5*C41</f>
        <v>364</v>
      </c>
      <c r="B96" s="107">
        <v>2.6</v>
      </c>
      <c r="C96" s="29">
        <f>+A96*B96</f>
        <v>946.4</v>
      </c>
      <c r="D96" s="107">
        <v>360</v>
      </c>
      <c r="E96" s="109">
        <f>+C96+D96</f>
        <v>1306.4000000000001</v>
      </c>
      <c r="F96" s="110">
        <f>1350+D96</f>
        <v>1710</v>
      </c>
      <c r="G96" s="112" t="s">
        <v>159</v>
      </c>
      <c r="H96"/>
      <c r="I96"/>
    </row>
    <row r="97" spans="1:18" ht="16.5" thickBot="1" x14ac:dyDescent="0.35">
      <c r="A97" s="21"/>
      <c r="B97" s="22"/>
      <c r="C97" s="22"/>
      <c r="D97" s="113"/>
      <c r="E97" s="114"/>
      <c r="F97" s="22"/>
      <c r="G97" s="23"/>
      <c r="H97"/>
      <c r="I97"/>
    </row>
    <row r="98" spans="1:18" ht="15.75" x14ac:dyDescent="0.3">
      <c r="A98"/>
      <c r="B98"/>
      <c r="C98"/>
      <c r="D98"/>
      <c r="E98"/>
      <c r="F98"/>
      <c r="G98"/>
      <c r="H98"/>
      <c r="I98"/>
    </row>
    <row r="99" spans="1:18" ht="15.75" x14ac:dyDescent="0.3">
      <c r="A99" s="5" t="s">
        <v>171</v>
      </c>
      <c r="D99" s="1" t="s">
        <v>157</v>
      </c>
      <c r="H99"/>
      <c r="I99"/>
    </row>
    <row r="100" spans="1:18" ht="16.5" x14ac:dyDescent="0.3">
      <c r="D100" s="1" t="s">
        <v>158</v>
      </c>
      <c r="H100"/>
      <c r="I100"/>
      <c r="J100" s="80"/>
      <c r="K100" s="80"/>
      <c r="L100" s="80"/>
      <c r="M100" s="80"/>
      <c r="N100" s="80"/>
      <c r="O100" s="80"/>
      <c r="P100" s="80"/>
      <c r="Q100" s="80"/>
      <c r="R100" s="80"/>
    </row>
    <row r="101" spans="1:18" ht="16.5" x14ac:dyDescent="0.3">
      <c r="J101" s="80"/>
      <c r="K101" s="80"/>
      <c r="L101" s="80"/>
      <c r="M101" s="80"/>
      <c r="N101" s="80"/>
      <c r="O101" s="80"/>
      <c r="P101" s="80"/>
      <c r="Q101" s="80"/>
      <c r="R101" s="80"/>
    </row>
    <row r="102" spans="1:18" ht="16.5" x14ac:dyDescent="0.3">
      <c r="J102" s="80"/>
      <c r="K102" s="80"/>
      <c r="L102" s="80"/>
      <c r="M102" s="80"/>
      <c r="N102" s="80"/>
      <c r="O102" s="80"/>
      <c r="P102" s="80"/>
      <c r="Q102" s="80"/>
      <c r="R102" s="80"/>
    </row>
    <row r="103" spans="1:18" ht="15.75" x14ac:dyDescent="0.3">
      <c r="A103" s="5" t="s">
        <v>161</v>
      </c>
      <c r="G103"/>
    </row>
    <row r="104" spans="1:18" x14ac:dyDescent="0.3">
      <c r="B104" s="86" t="s">
        <v>103</v>
      </c>
      <c r="C104" s="136" t="s">
        <v>170</v>
      </c>
      <c r="D104" s="137"/>
      <c r="F104" s="86" t="s">
        <v>103</v>
      </c>
      <c r="G104" s="136" t="s">
        <v>174</v>
      </c>
      <c r="H104" s="137"/>
    </row>
    <row r="105" spans="1:18" x14ac:dyDescent="0.3">
      <c r="B105" s="55" t="s">
        <v>3</v>
      </c>
      <c r="C105" s="84" t="s">
        <v>177</v>
      </c>
      <c r="D105" s="85"/>
      <c r="F105" s="55" t="s">
        <v>3</v>
      </c>
      <c r="G105" s="84" t="s">
        <v>175</v>
      </c>
      <c r="H105" s="85"/>
    </row>
    <row r="106" spans="1:18" x14ac:dyDescent="0.3">
      <c r="B106" s="55" t="s">
        <v>27</v>
      </c>
      <c r="C106" s="115" t="s">
        <v>176</v>
      </c>
      <c r="D106" s="85"/>
      <c r="F106" s="55" t="s">
        <v>27</v>
      </c>
      <c r="G106" s="115" t="s">
        <v>176</v>
      </c>
      <c r="H106" s="85"/>
    </row>
    <row r="107" spans="1:18" x14ac:dyDescent="0.3">
      <c r="B107" s="55" t="s">
        <v>107</v>
      </c>
      <c r="C107" s="115">
        <v>90</v>
      </c>
      <c r="D107" s="85" t="s">
        <v>162</v>
      </c>
      <c r="F107" s="55" t="s">
        <v>107</v>
      </c>
      <c r="G107" s="115">
        <v>60</v>
      </c>
      <c r="H107" s="85" t="s">
        <v>162</v>
      </c>
    </row>
    <row r="108" spans="1:18" x14ac:dyDescent="0.3">
      <c r="B108" s="55" t="s">
        <v>110</v>
      </c>
      <c r="C108" s="115">
        <f>220*100</f>
        <v>22000</v>
      </c>
      <c r="D108" s="85" t="s">
        <v>172</v>
      </c>
      <c r="F108" s="55" t="s">
        <v>110</v>
      </c>
      <c r="G108" s="115">
        <f>91*100</f>
        <v>9100</v>
      </c>
      <c r="H108" s="85" t="s">
        <v>178</v>
      </c>
    </row>
    <row r="109" spans="1:18" x14ac:dyDescent="0.3">
      <c r="B109" s="55" t="s">
        <v>114</v>
      </c>
      <c r="C109" s="115">
        <f>+D109/C108</f>
        <v>9</v>
      </c>
      <c r="D109" s="116">
        <f>+(B48*1.1)*C107</f>
        <v>198000</v>
      </c>
      <c r="F109" s="55" t="s">
        <v>114</v>
      </c>
      <c r="G109" s="115">
        <f>+H109/G108</f>
        <v>14.505494505494505</v>
      </c>
      <c r="H109" s="116">
        <f>+(B48*1.1)*G107</f>
        <v>132000</v>
      </c>
    </row>
    <row r="110" spans="1:18" x14ac:dyDescent="0.3">
      <c r="B110" s="55" t="s">
        <v>120</v>
      </c>
      <c r="C110" s="117"/>
      <c r="D110" s="85"/>
      <c r="F110" s="55" t="s">
        <v>120</v>
      </c>
      <c r="G110" s="117"/>
      <c r="H110" s="85"/>
    </row>
    <row r="111" spans="1:18" x14ac:dyDescent="0.3">
      <c r="B111" s="55" t="s">
        <v>163</v>
      </c>
      <c r="C111" s="117">
        <v>70</v>
      </c>
      <c r="D111" s="118" t="s">
        <v>173</v>
      </c>
      <c r="E111" s="119">
        <f>2.8*1.3</f>
        <v>3.6399999999999997</v>
      </c>
      <c r="F111" s="55" t="s">
        <v>163</v>
      </c>
      <c r="G111" s="117">
        <v>72</v>
      </c>
      <c r="H111" s="118" t="s">
        <v>173</v>
      </c>
      <c r="I111" s="119">
        <f>2.8*1.3</f>
        <v>3.6399999999999997</v>
      </c>
    </row>
    <row r="112" spans="1:18" x14ac:dyDescent="0.3">
      <c r="B112" s="55" t="s">
        <v>124</v>
      </c>
      <c r="C112" s="117">
        <f>+C111*9</f>
        <v>630</v>
      </c>
      <c r="D112" s="85"/>
      <c r="F112" s="55" t="s">
        <v>124</v>
      </c>
      <c r="G112" s="117">
        <f>+G111*14</f>
        <v>1008</v>
      </c>
      <c r="H112" s="85"/>
    </row>
    <row r="113" spans="1:22" x14ac:dyDescent="0.3">
      <c r="B113" s="55" t="s">
        <v>164</v>
      </c>
      <c r="C113" s="117">
        <v>0</v>
      </c>
      <c r="D113" s="85"/>
      <c r="F113" s="55" t="s">
        <v>23</v>
      </c>
      <c r="G113" s="117">
        <f>480*14</f>
        <v>6720</v>
      </c>
      <c r="H113" s="85"/>
    </row>
    <row r="114" spans="1:22" x14ac:dyDescent="0.3">
      <c r="B114" s="55" t="s">
        <v>165</v>
      </c>
      <c r="C114" s="117">
        <v>0</v>
      </c>
      <c r="D114" s="85"/>
      <c r="F114" s="55" t="s">
        <v>165</v>
      </c>
      <c r="G114" s="117">
        <v>0</v>
      </c>
      <c r="H114" s="85"/>
    </row>
    <row r="115" spans="1:22" x14ac:dyDescent="0.3">
      <c r="B115" s="1" t="s">
        <v>166</v>
      </c>
      <c r="C115" s="117">
        <v>0</v>
      </c>
      <c r="D115" s="85"/>
      <c r="F115" s="1" t="s">
        <v>166</v>
      </c>
      <c r="G115" s="117">
        <v>0</v>
      </c>
      <c r="H115" s="85"/>
    </row>
    <row r="116" spans="1:22" x14ac:dyDescent="0.3">
      <c r="B116" s="55" t="s">
        <v>167</v>
      </c>
      <c r="C116" s="120">
        <f>+C112</f>
        <v>630</v>
      </c>
      <c r="D116" s="121">
        <f>+C112/B48</f>
        <v>0.315</v>
      </c>
      <c r="E116" s="1" t="s">
        <v>168</v>
      </c>
      <c r="F116" s="55" t="s">
        <v>167</v>
      </c>
      <c r="G116" s="120">
        <f>+G113+G112</f>
        <v>7728</v>
      </c>
      <c r="H116" s="121">
        <f>+G116/B48</f>
        <v>3.8639999999999999</v>
      </c>
      <c r="I116" s="1" t="s">
        <v>168</v>
      </c>
    </row>
    <row r="117" spans="1:22" x14ac:dyDescent="0.3">
      <c r="B117" s="55" t="s">
        <v>169</v>
      </c>
      <c r="C117" s="120">
        <f>+C116*H75</f>
        <v>850.5</v>
      </c>
      <c r="D117" s="121">
        <f>+C117/B48</f>
        <v>0.42525000000000002</v>
      </c>
      <c r="E117" s="1" t="s">
        <v>168</v>
      </c>
      <c r="F117" s="55" t="s">
        <v>169</v>
      </c>
      <c r="G117" s="120">
        <f>+G116*1.3</f>
        <v>10046.4</v>
      </c>
      <c r="H117" s="121">
        <f>+G117/B48</f>
        <v>5.0232000000000001</v>
      </c>
      <c r="I117" s="1" t="s">
        <v>168</v>
      </c>
    </row>
    <row r="120" spans="1:22" ht="15.75" x14ac:dyDescent="0.3">
      <c r="A120" s="5" t="s">
        <v>187</v>
      </c>
      <c r="J120"/>
      <c r="K120"/>
      <c r="L120"/>
      <c r="M120"/>
      <c r="N120"/>
      <c r="O120"/>
      <c r="P120"/>
      <c r="Q120"/>
      <c r="R120"/>
      <c r="S120"/>
      <c r="T120"/>
      <c r="U120"/>
      <c r="V120"/>
    </row>
    <row r="121" spans="1:22" ht="15.75" x14ac:dyDescent="0.3">
      <c r="A121" s="35" t="s">
        <v>182</v>
      </c>
      <c r="B121" s="5" t="s">
        <v>27</v>
      </c>
      <c r="C121" s="36" t="s">
        <v>183</v>
      </c>
      <c r="D121" s="1" t="s">
        <v>186</v>
      </c>
      <c r="J121"/>
      <c r="K121"/>
      <c r="L121"/>
      <c r="M121"/>
      <c r="N121"/>
      <c r="O121"/>
      <c r="P121"/>
      <c r="Q121"/>
      <c r="R121"/>
      <c r="S121"/>
      <c r="T121"/>
      <c r="U121"/>
      <c r="V121"/>
    </row>
    <row r="122" spans="1:22" ht="15.75" x14ac:dyDescent="0.3">
      <c r="J122"/>
      <c r="K122"/>
      <c r="L122"/>
      <c r="M122"/>
      <c r="N122"/>
      <c r="O122"/>
      <c r="P122"/>
      <c r="Q122"/>
      <c r="R122"/>
      <c r="S122"/>
      <c r="T122"/>
      <c r="U122"/>
      <c r="V122"/>
    </row>
    <row r="123" spans="1:22" ht="15.75" x14ac:dyDescent="0.3">
      <c r="A123" s="37">
        <v>90</v>
      </c>
      <c r="B123" s="36" t="s">
        <v>33</v>
      </c>
      <c r="C123" s="38">
        <v>125</v>
      </c>
      <c r="D123" s="39">
        <f>+A123</f>
        <v>90</v>
      </c>
      <c r="E123" s="40" t="s">
        <v>33</v>
      </c>
      <c r="F123" s="40">
        <f>+C123</f>
        <v>125</v>
      </c>
      <c r="J123"/>
      <c r="K123"/>
      <c r="L123"/>
      <c r="M123"/>
      <c r="N123"/>
      <c r="O123"/>
      <c r="P123"/>
      <c r="Q123"/>
      <c r="R123"/>
      <c r="S123"/>
      <c r="T123"/>
      <c r="U123"/>
      <c r="V123"/>
    </row>
    <row r="124" spans="1:22" ht="15.75" x14ac:dyDescent="0.3">
      <c r="A124" s="41">
        <v>16</v>
      </c>
      <c r="B124" s="42" t="s">
        <v>33</v>
      </c>
      <c r="C124" s="41">
        <v>7.5</v>
      </c>
      <c r="D124" s="43">
        <f>+C124</f>
        <v>7.5</v>
      </c>
      <c r="E124" s="43" t="s">
        <v>33</v>
      </c>
      <c r="F124" s="43">
        <f>+A124</f>
        <v>16</v>
      </c>
      <c r="G124" s="44"/>
      <c r="J124"/>
      <c r="K124"/>
      <c r="L124"/>
      <c r="M124"/>
      <c r="N124"/>
      <c r="O124"/>
      <c r="P124"/>
      <c r="Q124"/>
      <c r="R124"/>
      <c r="S124"/>
      <c r="T124"/>
      <c r="U124"/>
      <c r="V124"/>
    </row>
    <row r="125" spans="1:22" ht="16.5" thickBot="1" x14ac:dyDescent="0.35">
      <c r="A125" s="46">
        <f>+A123/A124</f>
        <v>5.625</v>
      </c>
      <c r="B125" s="47"/>
      <c r="C125" s="46">
        <f>+C123/C124</f>
        <v>16.666666666666668</v>
      </c>
      <c r="D125" s="46">
        <f>+D123/D124</f>
        <v>12</v>
      </c>
      <c r="E125" s="47"/>
      <c r="F125" s="46">
        <f>+F123/F124</f>
        <v>7.8125</v>
      </c>
      <c r="G125" s="44"/>
      <c r="J125"/>
      <c r="K125"/>
      <c r="L125"/>
      <c r="M125"/>
      <c r="N125"/>
      <c r="O125"/>
      <c r="P125"/>
      <c r="Q125"/>
      <c r="R125"/>
      <c r="S125"/>
      <c r="T125"/>
      <c r="U125"/>
      <c r="V125"/>
    </row>
    <row r="126" spans="1:22" ht="16.5" thickBot="1" x14ac:dyDescent="0.35">
      <c r="A126" s="49"/>
      <c r="B126" s="122">
        <v>80</v>
      </c>
      <c r="C126" s="123"/>
      <c r="D126" s="124"/>
      <c r="E126" s="125">
        <v>84</v>
      </c>
      <c r="F126" s="126" t="s">
        <v>41</v>
      </c>
      <c r="J126"/>
      <c r="K126"/>
      <c r="L126"/>
      <c r="M126"/>
      <c r="N126"/>
      <c r="O126"/>
      <c r="P126"/>
      <c r="Q126"/>
      <c r="R126"/>
      <c r="S126"/>
      <c r="T126"/>
      <c r="U126"/>
      <c r="V126"/>
    </row>
    <row r="127" spans="1:22" x14ac:dyDescent="0.3">
      <c r="A127" s="44"/>
      <c r="E127" s="55"/>
      <c r="F127" s="44"/>
    </row>
    <row r="128" spans="1:22" x14ac:dyDescent="0.3">
      <c r="B128" s="55" t="s">
        <v>45</v>
      </c>
      <c r="C128" s="56">
        <f>+D128/1000</f>
        <v>12.235000000000001</v>
      </c>
      <c r="D128" s="132">
        <v>12235.000000000002</v>
      </c>
      <c r="E128" s="1" t="s">
        <v>46</v>
      </c>
      <c r="F128" s="57">
        <v>0.5</v>
      </c>
    </row>
    <row r="129" spans="1:18" x14ac:dyDescent="0.3">
      <c r="A129" s="3"/>
      <c r="B129" s="58" t="s">
        <v>47</v>
      </c>
      <c r="C129" s="56">
        <f>+F128*C128</f>
        <v>6.1175000000000006</v>
      </c>
      <c r="F129" s="57"/>
      <c r="G129" s="44"/>
    </row>
    <row r="130" spans="1:18" x14ac:dyDescent="0.3">
      <c r="B130" s="58" t="s">
        <v>49</v>
      </c>
      <c r="C130" s="63">
        <f>+C128-C129</f>
        <v>6.1175000000000006</v>
      </c>
      <c r="G130" s="44"/>
    </row>
    <row r="131" spans="1:18" ht="15.75" x14ac:dyDescent="0.3">
      <c r="C131" s="35" t="s">
        <v>51</v>
      </c>
      <c r="D131"/>
      <c r="E131"/>
      <c r="F131"/>
      <c r="G131" s="44"/>
    </row>
    <row r="132" spans="1:18" ht="16.5" x14ac:dyDescent="0.3">
      <c r="B132" s="55" t="s">
        <v>54</v>
      </c>
      <c r="C132" s="68">
        <f>+C130</f>
        <v>6.1175000000000006</v>
      </c>
      <c r="D132"/>
      <c r="E132"/>
      <c r="F132"/>
      <c r="J132" s="80"/>
      <c r="K132" s="80"/>
      <c r="L132" s="80"/>
      <c r="M132" s="80"/>
      <c r="N132" s="80"/>
      <c r="O132" s="80"/>
      <c r="P132" s="80"/>
      <c r="Q132" s="80"/>
      <c r="R132" s="80"/>
    </row>
    <row r="133" spans="1:18" ht="16.5" x14ac:dyDescent="0.3">
      <c r="B133" s="55" t="s">
        <v>56</v>
      </c>
      <c r="C133" s="68">
        <f>+C132*1.1</f>
        <v>6.7292500000000013</v>
      </c>
      <c r="D133"/>
      <c r="E133"/>
      <c r="F133"/>
      <c r="J133" s="80"/>
      <c r="K133" s="80"/>
      <c r="L133" s="80"/>
      <c r="M133" s="80"/>
      <c r="N133" s="80"/>
      <c r="O133" s="80"/>
      <c r="P133" s="80"/>
      <c r="Q133" s="80"/>
      <c r="R133" s="80"/>
    </row>
    <row r="134" spans="1:18" ht="16.5" x14ac:dyDescent="0.3">
      <c r="A134" s="3"/>
      <c r="B134" s="35"/>
      <c r="C134" s="44"/>
      <c r="E134"/>
      <c r="F134"/>
      <c r="G134"/>
      <c r="J134" s="80"/>
      <c r="K134" s="80"/>
      <c r="L134" s="80"/>
      <c r="M134" s="80"/>
      <c r="N134" s="80"/>
      <c r="O134" s="80"/>
      <c r="P134" s="80"/>
      <c r="Q134" s="80"/>
      <c r="R134" s="80"/>
    </row>
    <row r="135" spans="1:18" ht="16.5" x14ac:dyDescent="0.3">
      <c r="A135" s="4" t="s">
        <v>62</v>
      </c>
      <c r="C135" s="127">
        <v>84</v>
      </c>
      <c r="D135" s="128" t="s">
        <v>63</v>
      </c>
      <c r="E135"/>
      <c r="F135"/>
      <c r="G135"/>
      <c r="J135" s="80"/>
      <c r="K135" s="80"/>
      <c r="L135" s="80"/>
      <c r="M135" s="80"/>
      <c r="N135" s="80"/>
      <c r="O135" s="80"/>
      <c r="P135" s="80"/>
      <c r="Q135" s="80"/>
      <c r="R135" s="80"/>
    </row>
    <row r="136" spans="1:18" ht="16.5" x14ac:dyDescent="0.3">
      <c r="A136" s="4"/>
      <c r="C136" s="35"/>
      <c r="D136" s="1" t="s">
        <v>66</v>
      </c>
      <c r="E136" s="3"/>
      <c r="F136" s="3"/>
      <c r="J136" s="80"/>
      <c r="K136" s="80"/>
      <c r="L136" s="80"/>
      <c r="M136" s="80"/>
      <c r="N136" s="80"/>
      <c r="O136" s="80"/>
      <c r="P136" s="80"/>
      <c r="Q136" s="80"/>
      <c r="R136" s="80"/>
    </row>
    <row r="137" spans="1:18" ht="16.5" x14ac:dyDescent="0.3">
      <c r="A137" s="4" t="s">
        <v>68</v>
      </c>
      <c r="B137" s="5"/>
      <c r="C137" s="71">
        <f>+B48</f>
        <v>2000</v>
      </c>
      <c r="D137" s="38">
        <v>100</v>
      </c>
      <c r="E137" s="129" t="s">
        <v>184</v>
      </c>
      <c r="F137" s="130">
        <f>+C139*C132</f>
        <v>152.93750000000003</v>
      </c>
      <c r="J137" s="80"/>
      <c r="K137" s="80"/>
      <c r="L137" s="80"/>
      <c r="M137" s="80"/>
      <c r="N137" s="80"/>
      <c r="O137" s="80"/>
      <c r="P137" s="80"/>
      <c r="Q137" s="80"/>
      <c r="R137" s="80"/>
    </row>
    <row r="138" spans="1:18" ht="16.5" x14ac:dyDescent="0.3">
      <c r="A138" s="4" t="s">
        <v>71</v>
      </c>
      <c r="C138" s="48">
        <f>+C137+D137</f>
        <v>2100</v>
      </c>
      <c r="E138" s="94" t="s">
        <v>185</v>
      </c>
      <c r="F138" s="131">
        <f>+C139*C133</f>
        <v>168.23125000000005</v>
      </c>
      <c r="J138" s="80"/>
      <c r="K138" s="80"/>
      <c r="L138" s="80"/>
      <c r="M138" s="80"/>
      <c r="N138" s="80"/>
      <c r="O138" s="80"/>
      <c r="P138" s="80"/>
      <c r="Q138" s="80"/>
      <c r="R138" s="80"/>
    </row>
    <row r="139" spans="1:18" ht="16.5" x14ac:dyDescent="0.3">
      <c r="A139" s="4" t="s">
        <v>74</v>
      </c>
      <c r="C139" s="48">
        <f>+C138/C135</f>
        <v>25</v>
      </c>
      <c r="F139"/>
      <c r="G139"/>
      <c r="J139" s="80"/>
      <c r="K139" s="80"/>
      <c r="L139" s="80"/>
      <c r="M139" s="80"/>
      <c r="N139" s="80"/>
      <c r="O139" s="80"/>
      <c r="P139" s="80"/>
      <c r="Q139" s="80"/>
      <c r="R139" s="80"/>
    </row>
  </sheetData>
  <mergeCells count="2">
    <mergeCell ref="C104:D104"/>
    <mergeCell ref="G104:H104"/>
  </mergeCells>
  <pageMargins left="0.70866141732283472" right="0.70866141732283472" top="0.74803149606299213" bottom="0.74803149606299213" header="0.31496062992125984" footer="0.31496062992125984"/>
  <pageSetup scale="62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39"/>
  <sheetViews>
    <sheetView topLeftCell="A68" zoomScale="80" zoomScaleNormal="80" workbookViewId="0">
      <selection activeCell="E86" sqref="E86"/>
    </sheetView>
  </sheetViews>
  <sheetFormatPr baseColWidth="10" defaultRowHeight="14.25" x14ac:dyDescent="0.3"/>
  <cols>
    <col min="1" max="1" width="13.5703125" style="1" customWidth="1"/>
    <col min="2" max="2" width="13.42578125" style="1" bestFit="1" customWidth="1"/>
    <col min="3" max="3" width="12.28515625" style="1" customWidth="1"/>
    <col min="4" max="4" width="12.140625" style="1" customWidth="1"/>
    <col min="5" max="5" width="14.28515625" style="1" customWidth="1"/>
    <col min="6" max="6" width="13.7109375" style="1" customWidth="1"/>
    <col min="7" max="7" width="13.42578125" style="1" customWidth="1"/>
    <col min="8" max="8" width="11.8554687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38" ht="18.75" x14ac:dyDescent="0.3">
      <c r="J1" s="2" t="s">
        <v>0</v>
      </c>
      <c r="K1" s="3"/>
      <c r="L1" s="3"/>
      <c r="M1" s="3"/>
      <c r="N1" s="3"/>
      <c r="O1" s="3"/>
      <c r="P1" s="3"/>
    </row>
    <row r="2" spans="1:38" ht="15.75" x14ac:dyDescent="0.3"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15.75" x14ac:dyDescent="0.3"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</row>
    <row r="4" spans="1:38" ht="15.75" x14ac:dyDescent="0.3"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ht="18.75" x14ac:dyDescent="0.3">
      <c r="A6" s="2" t="s">
        <v>4</v>
      </c>
      <c r="E6" s="5" t="s">
        <v>5</v>
      </c>
      <c r="F6" s="1" t="s">
        <v>6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ht="15.75" x14ac:dyDescent="0.3"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ht="15.75" x14ac:dyDescent="0.3"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s="5" customFormat="1" ht="15" x14ac:dyDescent="0.25">
      <c r="A9" s="5" t="s">
        <v>11</v>
      </c>
      <c r="C9" s="5" t="s">
        <v>201</v>
      </c>
      <c r="H9" s="5" t="s">
        <v>12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 ht="16.5" thickBot="1" x14ac:dyDescent="0.35">
      <c r="A11" s="5" t="s">
        <v>15</v>
      </c>
      <c r="C11" s="1" t="s">
        <v>131</v>
      </c>
      <c r="F11" s="5" t="s">
        <v>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ht="15.75" x14ac:dyDescent="0.3">
      <c r="A12" s="5"/>
      <c r="F12" s="18"/>
      <c r="G12" s="19"/>
      <c r="H12" s="20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ht="15.75" x14ac:dyDescent="0.3">
      <c r="A13" s="5" t="s">
        <v>17</v>
      </c>
      <c r="F13" s="11"/>
      <c r="G13" s="12"/>
      <c r="H13" s="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15.75" x14ac:dyDescent="0.3">
      <c r="A14" s="5"/>
      <c r="F14" s="11"/>
      <c r="G14" s="12"/>
      <c r="H14" s="13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ht="15.75" x14ac:dyDescent="0.3">
      <c r="A15" s="5" t="s">
        <v>18</v>
      </c>
      <c r="C15" s="24" t="s">
        <v>121</v>
      </c>
      <c r="D15" s="25"/>
      <c r="E15" s="25"/>
      <c r="F15" s="26" t="s">
        <v>9</v>
      </c>
      <c r="G15" s="12"/>
      <c r="H15" s="13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 ht="15.75" x14ac:dyDescent="0.3">
      <c r="C16" s="27" t="s">
        <v>179</v>
      </c>
      <c r="D16" s="25"/>
      <c r="E16" s="25"/>
      <c r="F16" s="28">
        <f>1.5+F20+1.5</f>
        <v>52</v>
      </c>
      <c r="G16" s="29" t="s">
        <v>19</v>
      </c>
      <c r="H16" s="30">
        <f>((1.5+H20+1.5)+1)*2</f>
        <v>50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 ht="15.75" x14ac:dyDescent="0.3">
      <c r="C17" s="27" t="s">
        <v>199</v>
      </c>
      <c r="D17" s="25"/>
      <c r="E17" s="25"/>
      <c r="F17" s="26">
        <v>2</v>
      </c>
      <c r="G17" s="31" t="s">
        <v>20</v>
      </c>
      <c r="H17" s="13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 ht="15.75" x14ac:dyDescent="0.3">
      <c r="C18" s="27" t="s">
        <v>180</v>
      </c>
      <c r="D18" s="25"/>
      <c r="E18" s="25"/>
      <c r="F18" s="11"/>
      <c r="G18" s="12"/>
      <c r="H18" s="13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 ht="15.75" x14ac:dyDescent="0.3">
      <c r="C19" s="32" t="s">
        <v>145</v>
      </c>
      <c r="D19" s="25"/>
      <c r="E19" s="25"/>
      <c r="F19" s="11"/>
      <c r="G19" s="12"/>
      <c r="H19" s="13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 ht="15.75" x14ac:dyDescent="0.3">
      <c r="C20" s="25" t="s">
        <v>146</v>
      </c>
      <c r="D20" s="25"/>
      <c r="E20" s="25"/>
      <c r="F20" s="28">
        <v>49</v>
      </c>
      <c r="G20" s="29" t="s">
        <v>19</v>
      </c>
      <c r="H20" s="30">
        <v>21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ht="15.75" x14ac:dyDescent="0.3">
      <c r="C21" s="25" t="s">
        <v>181</v>
      </c>
      <c r="D21" s="25"/>
      <c r="E21" s="25"/>
      <c r="F21" s="11"/>
      <c r="G21" s="12"/>
      <c r="H21" s="13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 ht="16.5" thickBot="1" x14ac:dyDescent="0.35">
      <c r="C22" s="25" t="s">
        <v>148</v>
      </c>
      <c r="D22" s="25"/>
      <c r="E22" s="25"/>
      <c r="F22" s="21"/>
      <c r="G22" s="22"/>
      <c r="H22" s="23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 ht="15.75" x14ac:dyDescent="0.3">
      <c r="A23" s="4" t="s">
        <v>25</v>
      </c>
      <c r="C23" s="35" t="s">
        <v>26</v>
      </c>
      <c r="D23" s="5" t="s">
        <v>27</v>
      </c>
      <c r="E23" s="36" t="s">
        <v>28</v>
      </c>
      <c r="F23" s="1" t="s">
        <v>200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 ht="15.75" x14ac:dyDescent="0.3">
      <c r="A25" s="4" t="s">
        <v>32</v>
      </c>
      <c r="C25" s="37">
        <v>72</v>
      </c>
      <c r="D25" s="36" t="s">
        <v>33</v>
      </c>
      <c r="E25" s="38">
        <v>102</v>
      </c>
      <c r="F25" s="39">
        <f>+C25</f>
        <v>72</v>
      </c>
      <c r="G25" s="40" t="s">
        <v>33</v>
      </c>
      <c r="H25" s="40">
        <f>+E25</f>
        <v>102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 ht="15.75" x14ac:dyDescent="0.3">
      <c r="A26" s="4" t="s">
        <v>36</v>
      </c>
      <c r="B26" s="3"/>
      <c r="C26" s="41">
        <f>+F16</f>
        <v>52</v>
      </c>
      <c r="D26" s="42" t="s">
        <v>33</v>
      </c>
      <c r="E26" s="41">
        <f>+H16</f>
        <v>50</v>
      </c>
      <c r="F26" s="43">
        <f>+E26</f>
        <v>50</v>
      </c>
      <c r="G26" s="43" t="s">
        <v>33</v>
      </c>
      <c r="H26" s="43">
        <f>+C26</f>
        <v>52</v>
      </c>
      <c r="I26" s="44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 ht="16.5" thickBot="1" x14ac:dyDescent="0.35">
      <c r="A27" s="3" t="s">
        <v>38</v>
      </c>
      <c r="B27" s="45"/>
      <c r="C27" s="46">
        <f>+C25/C26</f>
        <v>1.3846153846153846</v>
      </c>
      <c r="D27" s="47"/>
      <c r="E27" s="46">
        <f>+E25/E26</f>
        <v>2.04</v>
      </c>
      <c r="F27" s="46">
        <f>+F25/F26</f>
        <v>1.44</v>
      </c>
      <c r="G27" s="47"/>
      <c r="H27" s="46">
        <f>+H25/H26</f>
        <v>1.9615384615384615</v>
      </c>
      <c r="I27" s="44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 ht="16.5" thickBot="1" x14ac:dyDescent="0.35">
      <c r="A28" s="3" t="s">
        <v>40</v>
      </c>
      <c r="B28" s="48"/>
      <c r="C28" s="49"/>
      <c r="D28" s="50">
        <v>2</v>
      </c>
      <c r="E28" s="51"/>
      <c r="F28" s="52"/>
      <c r="G28" s="53">
        <v>1</v>
      </c>
      <c r="H28" s="54" t="s">
        <v>41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 ht="15.75" x14ac:dyDescent="0.3">
      <c r="A29" s="3"/>
      <c r="B29" s="35"/>
      <c r="C29" s="44"/>
      <c r="G29" s="55"/>
      <c r="H29" s="44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15.75" x14ac:dyDescent="0.3">
      <c r="A30" s="39" t="s">
        <v>43</v>
      </c>
      <c r="B30" s="39" t="s">
        <v>44</v>
      </c>
      <c r="D30" s="55" t="s">
        <v>45</v>
      </c>
      <c r="E30" s="56">
        <f>+F30/1000</f>
        <v>5.1059999999999999</v>
      </c>
      <c r="F30" s="108">
        <v>5106</v>
      </c>
      <c r="G30" s="1" t="s">
        <v>46</v>
      </c>
      <c r="H30" s="57">
        <v>0.53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 ht="15.75" x14ac:dyDescent="0.3">
      <c r="A31" s="3"/>
      <c r="B31" s="3"/>
      <c r="C31" s="3"/>
      <c r="D31" s="58" t="s">
        <v>47</v>
      </c>
      <c r="E31" s="56">
        <f>+H30*E30</f>
        <v>2.7061800000000003</v>
      </c>
      <c r="H31" s="57"/>
      <c r="I31" s="4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 ht="15.75" x14ac:dyDescent="0.3">
      <c r="D32" s="58" t="s">
        <v>49</v>
      </c>
      <c r="E32" s="63">
        <f>+E30-E31</f>
        <v>2.3998199999999996</v>
      </c>
      <c r="I32" s="44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 ht="15.75" x14ac:dyDescent="0.3">
      <c r="E33" s="35" t="s">
        <v>51</v>
      </c>
      <c r="F33" s="35" t="s">
        <v>52</v>
      </c>
      <c r="G33" s="35" t="s">
        <v>52</v>
      </c>
      <c r="H33" s="35" t="s">
        <v>52</v>
      </c>
      <c r="I33" s="44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 ht="15.75" x14ac:dyDescent="0.3">
      <c r="D34" s="55" t="s">
        <v>54</v>
      </c>
      <c r="E34" s="68">
        <f>+E32</f>
        <v>2.3998199999999996</v>
      </c>
      <c r="F34" s="68">
        <v>0</v>
      </c>
      <c r="G34" s="68">
        <v>0</v>
      </c>
      <c r="H34" s="68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 ht="15.75" x14ac:dyDescent="0.3">
      <c r="D35" s="55" t="s">
        <v>56</v>
      </c>
      <c r="E35" s="68">
        <f>+E34*1.1</f>
        <v>2.639802</v>
      </c>
      <c r="F35" s="68">
        <v>0</v>
      </c>
      <c r="G35" s="68">
        <v>0</v>
      </c>
      <c r="H35" s="68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 ht="16.5" thickBot="1" x14ac:dyDescent="0.35">
      <c r="A36" s="3"/>
      <c r="G36" s="55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 ht="15.75" x14ac:dyDescent="0.3">
      <c r="A37" s="3"/>
      <c r="B37" s="35"/>
      <c r="C37" s="44"/>
      <c r="E37" s="18" t="s">
        <v>59</v>
      </c>
      <c r="F37" s="19" t="s">
        <v>60</v>
      </c>
      <c r="G37" s="19"/>
      <c r="H37" s="20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 ht="16.5" thickBot="1" x14ac:dyDescent="0.35">
      <c r="A38" s="4" t="s">
        <v>62</v>
      </c>
      <c r="C38" s="69">
        <v>2</v>
      </c>
      <c r="D38" s="70" t="s">
        <v>63</v>
      </c>
      <c r="E38" s="21"/>
      <c r="F38" s="22" t="s">
        <v>64</v>
      </c>
      <c r="G38" s="22"/>
      <c r="H38" s="23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 ht="15.75" x14ac:dyDescent="0.3">
      <c r="A39" s="4"/>
      <c r="C39" s="35"/>
      <c r="D39" s="1" t="s">
        <v>66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ht="15.75" x14ac:dyDescent="0.3">
      <c r="A40" s="4" t="s">
        <v>68</v>
      </c>
      <c r="B40" s="5"/>
      <c r="C40" s="71">
        <f>+B48/F17</f>
        <v>1000</v>
      </c>
      <c r="D40" s="38">
        <v>400</v>
      </c>
      <c r="F40" s="58" t="s">
        <v>69</v>
      </c>
      <c r="G40" s="37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 ht="15.75" x14ac:dyDescent="0.3">
      <c r="A41" s="4" t="s">
        <v>71</v>
      </c>
      <c r="C41" s="48">
        <f>+C40+D40</f>
        <v>1400</v>
      </c>
      <c r="F41" s="58" t="s">
        <v>72</v>
      </c>
      <c r="G41" s="37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 ht="15.75" x14ac:dyDescent="0.3">
      <c r="A42" s="4" t="s">
        <v>74</v>
      </c>
      <c r="C42" s="48">
        <f>+C41/C38</f>
        <v>700</v>
      </c>
      <c r="F42" s="58" t="s">
        <v>75</v>
      </c>
      <c r="G42" s="37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 ht="15.75" x14ac:dyDescent="0.3">
      <c r="A43" s="4"/>
      <c r="C43" s="35"/>
      <c r="F43" s="55" t="s">
        <v>77</v>
      </c>
      <c r="G43" s="37">
        <f>+C40/1000</f>
        <v>1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 ht="15.75" x14ac:dyDescent="0.3">
      <c r="A44" s="4"/>
      <c r="C44" s="72"/>
      <c r="F44" s="58" t="s">
        <v>79</v>
      </c>
      <c r="G44" s="69">
        <f>+C41</f>
        <v>1400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 ht="15.75" x14ac:dyDescent="0.3">
      <c r="A45" s="4"/>
      <c r="C45" s="35"/>
      <c r="E45" s="58"/>
      <c r="F45" s="58"/>
      <c r="G45" s="44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 ht="15.75" x14ac:dyDescent="0.3">
      <c r="A46" s="4" t="s">
        <v>82</v>
      </c>
      <c r="C46" s="39">
        <f>+C42*C38</f>
        <v>1400</v>
      </c>
      <c r="F46" s="58"/>
      <c r="G46" s="44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 ht="15.75" x14ac:dyDescent="0.3">
      <c r="A48" s="4" t="s">
        <v>84</v>
      </c>
      <c r="B48" s="35">
        <v>2000</v>
      </c>
      <c r="C48" s="3"/>
      <c r="D48" s="39" t="s">
        <v>85</v>
      </c>
      <c r="E48" s="39" t="s">
        <v>86</v>
      </c>
      <c r="F48" s="39" t="s">
        <v>87</v>
      </c>
      <c r="G48" s="39" t="s">
        <v>88</v>
      </c>
      <c r="H48" s="39" t="s">
        <v>89</v>
      </c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 ht="15.75" x14ac:dyDescent="0.3">
      <c r="A49" s="77" t="s">
        <v>90</v>
      </c>
      <c r="B49" s="78"/>
      <c r="C49" s="3"/>
      <c r="D49" s="35">
        <v>2</v>
      </c>
      <c r="E49" s="35">
        <v>1</v>
      </c>
      <c r="F49" s="35" t="s">
        <v>91</v>
      </c>
      <c r="G49" s="44">
        <f>185+145</f>
        <v>330</v>
      </c>
      <c r="H49" s="44">
        <f>+(D49*E49)*G49</f>
        <v>660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 ht="15.75" x14ac:dyDescent="0.3">
      <c r="A50" s="78" t="s">
        <v>92</v>
      </c>
      <c r="B50" s="79">
        <f>+E34*C42</f>
        <v>1679.8739999999998</v>
      </c>
      <c r="C50" s="3"/>
      <c r="D50" s="35">
        <v>1</v>
      </c>
      <c r="E50" s="35">
        <v>1</v>
      </c>
      <c r="F50" s="35" t="s">
        <v>93</v>
      </c>
      <c r="G50" s="44">
        <v>275</v>
      </c>
      <c r="H50" s="44">
        <f>+(D50*E50)*G50</f>
        <v>275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 ht="15.75" x14ac:dyDescent="0.3">
      <c r="A51" s="78" t="s">
        <v>23</v>
      </c>
      <c r="B51" s="79">
        <f>+H63</f>
        <v>14957</v>
      </c>
      <c r="C51" s="3"/>
      <c r="D51" s="35">
        <v>1</v>
      </c>
      <c r="E51" s="35">
        <v>1</v>
      </c>
      <c r="F51" s="35" t="s">
        <v>94</v>
      </c>
      <c r="G51" s="44">
        <v>275</v>
      </c>
      <c r="H51" s="44">
        <f t="shared" ref="H51:H60" si="0">+(D51*E51)*G51</f>
        <v>275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 ht="16.5" x14ac:dyDescent="0.3">
      <c r="A52" s="78"/>
      <c r="B52" s="79"/>
      <c r="C52" s="3"/>
      <c r="D52" s="35">
        <v>1</v>
      </c>
      <c r="E52" s="35">
        <f>+B48*1.05</f>
        <v>2100</v>
      </c>
      <c r="F52" s="35" t="s">
        <v>95</v>
      </c>
      <c r="G52" s="44">
        <v>4</v>
      </c>
      <c r="H52" s="44">
        <f t="shared" si="0"/>
        <v>8400</v>
      </c>
      <c r="I52" s="80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 ht="16.5" x14ac:dyDescent="0.3">
      <c r="A53" s="78" t="s">
        <v>50</v>
      </c>
      <c r="B53" s="79">
        <v>700</v>
      </c>
      <c r="C53" s="3"/>
      <c r="D53" s="35">
        <v>1</v>
      </c>
      <c r="E53" s="35">
        <v>1</v>
      </c>
      <c r="F53" s="35" t="s">
        <v>96</v>
      </c>
      <c r="G53" s="44">
        <v>145</v>
      </c>
      <c r="H53" s="44">
        <f t="shared" si="0"/>
        <v>145</v>
      </c>
      <c r="I53" s="80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 ht="15.75" x14ac:dyDescent="0.3">
      <c r="A54" s="81" t="s">
        <v>132</v>
      </c>
      <c r="B54" s="79">
        <v>0</v>
      </c>
      <c r="C54" s="3"/>
      <c r="D54" s="35">
        <v>1</v>
      </c>
      <c r="E54" s="35">
        <v>2</v>
      </c>
      <c r="F54" s="35" t="s">
        <v>97</v>
      </c>
      <c r="G54" s="44">
        <v>145</v>
      </c>
      <c r="H54" s="44">
        <f t="shared" si="0"/>
        <v>290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 ht="15.75" x14ac:dyDescent="0.3">
      <c r="A55" s="81" t="s">
        <v>191</v>
      </c>
      <c r="B55" s="79">
        <v>0</v>
      </c>
      <c r="C55" s="1" t="s">
        <v>156</v>
      </c>
      <c r="D55" s="35">
        <v>1</v>
      </c>
      <c r="E55" s="35">
        <f>+B48</f>
        <v>2000</v>
      </c>
      <c r="F55" s="35" t="s">
        <v>57</v>
      </c>
      <c r="G55" s="44">
        <v>1</v>
      </c>
      <c r="H55" s="44">
        <f t="shared" si="0"/>
        <v>2000</v>
      </c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 ht="15.75" x14ac:dyDescent="0.3">
      <c r="A56" s="81" t="s">
        <v>188</v>
      </c>
      <c r="B56" s="79">
        <f>+F137</f>
        <v>152.93750000000003</v>
      </c>
      <c r="D56" s="35">
        <v>0</v>
      </c>
      <c r="E56" s="35">
        <v>0</v>
      </c>
      <c r="F56" s="35" t="s">
        <v>142</v>
      </c>
      <c r="G56" s="44">
        <v>1800</v>
      </c>
      <c r="H56" s="44">
        <f t="shared" si="0"/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 ht="15.75" x14ac:dyDescent="0.3">
      <c r="A57" s="81" t="s">
        <v>153</v>
      </c>
      <c r="B57" s="79">
        <f>+C116</f>
        <v>630</v>
      </c>
      <c r="D57" s="35">
        <v>0</v>
      </c>
      <c r="E57" s="35">
        <v>0</v>
      </c>
      <c r="F57" s="35" t="s">
        <v>99</v>
      </c>
      <c r="G57" s="44">
        <v>0.5</v>
      </c>
      <c r="H57" s="44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 ht="15.75" x14ac:dyDescent="0.3">
      <c r="A58" s="81" t="s">
        <v>154</v>
      </c>
      <c r="B58" s="79">
        <v>200</v>
      </c>
      <c r="D58" s="35">
        <v>2</v>
      </c>
      <c r="E58" s="35">
        <v>1</v>
      </c>
      <c r="F58" s="3" t="s">
        <v>102</v>
      </c>
      <c r="G58" s="44">
        <f>+E93</f>
        <v>1456</v>
      </c>
      <c r="H58" s="44">
        <f t="shared" si="0"/>
        <v>2912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 ht="15.75" x14ac:dyDescent="0.3">
      <c r="A59" s="81" t="s">
        <v>155</v>
      </c>
      <c r="B59" s="79">
        <v>200</v>
      </c>
      <c r="D59" s="35">
        <v>0</v>
      </c>
      <c r="E59" s="35">
        <v>0</v>
      </c>
      <c r="F59" s="35"/>
      <c r="G59" s="44">
        <v>0.5</v>
      </c>
      <c r="H59" s="44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 ht="15.75" x14ac:dyDescent="0.3">
      <c r="A60" s="77" t="s">
        <v>101</v>
      </c>
      <c r="B60" s="82">
        <f>SUM(B50:B54)</f>
        <v>17336.874</v>
      </c>
      <c r="C60" s="3"/>
      <c r="D60" s="35">
        <v>0</v>
      </c>
      <c r="E60" s="35">
        <v>0</v>
      </c>
      <c r="F60" s="3"/>
      <c r="G60" s="44">
        <v>1230</v>
      </c>
      <c r="H60" s="44">
        <f t="shared" si="0"/>
        <v>0</v>
      </c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 ht="15.75" x14ac:dyDescent="0.3">
      <c r="A61" s="16"/>
      <c r="B61" s="83"/>
      <c r="C61" s="3"/>
      <c r="D61" s="35"/>
      <c r="E61" s="35"/>
      <c r="F61" s="3"/>
      <c r="G61" s="3"/>
      <c r="H61" s="44">
        <f t="shared" ref="H61" si="1">+G61*E61</f>
        <v>0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 ht="15.75" x14ac:dyDescent="0.3">
      <c r="A62" s="16"/>
      <c r="B62" s="46">
        <f>+B60/B48</f>
        <v>8.6684369999999991</v>
      </c>
      <c r="C62" s="4" t="s">
        <v>192</v>
      </c>
      <c r="D62" s="3"/>
      <c r="E62" s="3"/>
      <c r="F62" s="3"/>
      <c r="G62" s="3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 ht="15.75" x14ac:dyDescent="0.3">
      <c r="A63" s="3"/>
      <c r="B63" s="3"/>
      <c r="D63" s="3"/>
      <c r="E63" s="3"/>
      <c r="F63" s="3"/>
      <c r="G63" s="86" t="s">
        <v>105</v>
      </c>
      <c r="H63" s="46">
        <f>SUM(H49:H62)</f>
        <v>14957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 ht="15.75" x14ac:dyDescent="0.3">
      <c r="D64" s="3"/>
      <c r="E64" s="3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 ht="15.75" x14ac:dyDescent="0.3">
      <c r="D65" s="3"/>
      <c r="E65" s="3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 ht="15.75" x14ac:dyDescent="0.3">
      <c r="D66" s="3"/>
      <c r="E66" s="3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 ht="15.75" x14ac:dyDescent="0.3">
      <c r="D67" s="3"/>
      <c r="E67" s="3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 ht="15.75" x14ac:dyDescent="0.3">
      <c r="D68" s="3"/>
      <c r="E68" s="3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 ht="15.75" x14ac:dyDescent="0.3">
      <c r="D69" s="3"/>
      <c r="E69" s="3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 ht="15.75" x14ac:dyDescent="0.3">
      <c r="D70" s="3"/>
      <c r="E70" s="3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 ht="15.75" x14ac:dyDescent="0.3">
      <c r="D71" s="3"/>
      <c r="E71" s="3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 ht="15.75" x14ac:dyDescent="0.3">
      <c r="D72" s="3"/>
      <c r="E72" s="3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15.75" x14ac:dyDescent="0.3">
      <c r="A73" s="4" t="s">
        <v>108</v>
      </c>
      <c r="B73" s="3"/>
      <c r="C73" s="3"/>
      <c r="E73" s="46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 ht="15.75" x14ac:dyDescent="0.3">
      <c r="A74" s="3"/>
      <c r="B74" s="4" t="s">
        <v>111</v>
      </c>
      <c r="C74" s="39" t="s">
        <v>112</v>
      </c>
      <c r="D74" s="3"/>
      <c r="E74" s="3"/>
      <c r="F74" s="3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 ht="15.75" x14ac:dyDescent="0.3">
      <c r="A75" s="77" t="s">
        <v>115</v>
      </c>
      <c r="B75" s="78"/>
      <c r="C75" s="3"/>
      <c r="D75" s="3"/>
      <c r="E75" s="3"/>
      <c r="F75" s="3"/>
      <c r="G75" s="5" t="s">
        <v>106</v>
      </c>
      <c r="H75" s="106">
        <v>1.4</v>
      </c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 ht="15.75" x14ac:dyDescent="0.3">
      <c r="A76" s="78" t="s">
        <v>92</v>
      </c>
      <c r="B76" s="79">
        <f>+E35*C42</f>
        <v>1847.8614</v>
      </c>
      <c r="C76" s="91"/>
      <c r="G76" s="1" t="s">
        <v>109</v>
      </c>
      <c r="H76" s="87">
        <v>1.75</v>
      </c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 ht="15.75" x14ac:dyDescent="0.3">
      <c r="A77" s="78" t="s">
        <v>23</v>
      </c>
      <c r="B77" s="79">
        <f>+H63*H75</f>
        <v>20939.8</v>
      </c>
      <c r="C77" s="91"/>
      <c r="G77" s="1" t="s">
        <v>109</v>
      </c>
      <c r="H77" s="87">
        <v>2</v>
      </c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 ht="15.75" x14ac:dyDescent="0.3">
      <c r="A78" s="78"/>
      <c r="B78" s="79"/>
      <c r="C78" s="91"/>
      <c r="G78" s="5" t="s">
        <v>116</v>
      </c>
      <c r="H78" s="87">
        <v>2.5</v>
      </c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 ht="15.75" x14ac:dyDescent="0.3">
      <c r="A79" s="78" t="str">
        <f>+A53</f>
        <v>Tabla de suaje</v>
      </c>
      <c r="B79" s="79">
        <f>+B53*H75</f>
        <v>979.99999999999989</v>
      </c>
      <c r="C79" s="91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 ht="15.75" x14ac:dyDescent="0.3">
      <c r="A80" s="78" t="str">
        <f>+A54</f>
        <v>Prueba color</v>
      </c>
      <c r="B80" s="79">
        <f>+B54*H75</f>
        <v>0</v>
      </c>
      <c r="C80" s="9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 ht="15.75" x14ac:dyDescent="0.3">
      <c r="A81" s="78" t="str">
        <f>+A55</f>
        <v>Ojillo Metalico</v>
      </c>
      <c r="B81" s="79">
        <f>+B55*H75</f>
        <v>0</v>
      </c>
      <c r="C81" s="98"/>
      <c r="F81" s="94" t="s">
        <v>123</v>
      </c>
      <c r="G81" s="46">
        <f>+B62</f>
        <v>8.6684369999999991</v>
      </c>
      <c r="H81" s="95">
        <f>+G81*B48</f>
        <v>17336.874</v>
      </c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 ht="15.75" x14ac:dyDescent="0.3">
      <c r="A82" s="78" t="str">
        <f>+A56</f>
        <v>Fondo Caple</v>
      </c>
      <c r="B82" s="79">
        <f>+B56*1.3</f>
        <v>198.81875000000005</v>
      </c>
      <c r="C82" s="98"/>
      <c r="F82" s="94" t="s">
        <v>125</v>
      </c>
      <c r="G82" s="46">
        <f>+C86</f>
        <v>12.704240075</v>
      </c>
      <c r="H82" s="95">
        <f>+G82*B48</f>
        <v>25408.480149999999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15.75" x14ac:dyDescent="0.3">
      <c r="A83" s="78" t="str">
        <f t="shared" ref="A83:A85" si="2">+A57</f>
        <v>Macrame</v>
      </c>
      <c r="B83" s="79">
        <f>+B57*H75</f>
        <v>882</v>
      </c>
      <c r="C83" s="98"/>
      <c r="F83" s="99" t="s">
        <v>126</v>
      </c>
      <c r="G83" s="100">
        <f>+G82-G81</f>
        <v>4.0358030750000005</v>
      </c>
      <c r="H83" s="95">
        <f>+G83*B48</f>
        <v>8071.6061500000005</v>
      </c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 ht="15.75" x14ac:dyDescent="0.3">
      <c r="A84" s="78" t="str">
        <f t="shared" si="2"/>
        <v xml:space="preserve">Empaque </v>
      </c>
      <c r="B84" s="79">
        <f>+B58*H75</f>
        <v>280</v>
      </c>
      <c r="C84" s="98"/>
      <c r="F84" s="133"/>
      <c r="G84" s="134" t="s">
        <v>194</v>
      </c>
      <c r="H84" s="135">
        <f>+(B86/100)*2.5</f>
        <v>635.21200375000001</v>
      </c>
      <c r="I84" s="95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 ht="15.75" x14ac:dyDescent="0.3">
      <c r="A85" s="78" t="str">
        <f t="shared" si="2"/>
        <v>Mensajería</v>
      </c>
      <c r="B85" s="79">
        <f>+B59*H75</f>
        <v>280</v>
      </c>
      <c r="C85" s="100" t="s">
        <v>189</v>
      </c>
      <c r="D85" s="40" t="s">
        <v>190</v>
      </c>
      <c r="E85" s="40" t="s">
        <v>193</v>
      </c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 ht="15.75" x14ac:dyDescent="0.3">
      <c r="A86" s="77" t="s">
        <v>101</v>
      </c>
      <c r="B86" s="82">
        <f>SUM(B75:B85)</f>
        <v>25408.480149999999</v>
      </c>
      <c r="C86" s="100">
        <f>+B86/B48</f>
        <v>12.704240075</v>
      </c>
      <c r="D86" s="100">
        <f>+B86-H56</f>
        <v>25408.480149999999</v>
      </c>
      <c r="E86" s="100">
        <f>+D86-B55</f>
        <v>25408.480149999999</v>
      </c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 x14ac:dyDescent="0.3">
      <c r="D87" s="63">
        <f>+D86/B48</f>
        <v>12.704240075</v>
      </c>
      <c r="E87" s="63">
        <f>+E86/B48</f>
        <v>12.704240075</v>
      </c>
    </row>
    <row r="89" spans="1:38" x14ac:dyDescent="0.3">
      <c r="A89" s="5"/>
    </row>
    <row r="90" spans="1:38" ht="15" thickBot="1" x14ac:dyDescent="0.35">
      <c r="A90" s="5" t="s">
        <v>160</v>
      </c>
    </row>
    <row r="91" spans="1:38" ht="15.75" x14ac:dyDescent="0.3">
      <c r="A91" s="111" t="s">
        <v>134</v>
      </c>
      <c r="B91" s="19"/>
      <c r="C91" s="19"/>
      <c r="D91" s="19"/>
      <c r="E91" s="19"/>
      <c r="F91" s="19"/>
      <c r="G91" s="20"/>
      <c r="H91"/>
      <c r="I91"/>
    </row>
    <row r="92" spans="1:38" ht="15.75" x14ac:dyDescent="0.3">
      <c r="A92" s="28">
        <f>+F16</f>
        <v>52</v>
      </c>
      <c r="B92" s="29">
        <f>+H16</f>
        <v>50</v>
      </c>
      <c r="C92" s="12" t="s">
        <v>135</v>
      </c>
      <c r="D92" s="29" t="s">
        <v>136</v>
      </c>
      <c r="E92" s="12" t="s">
        <v>137</v>
      </c>
      <c r="F92" s="31" t="s">
        <v>139</v>
      </c>
      <c r="G92" s="13"/>
      <c r="H92"/>
      <c r="I92"/>
    </row>
    <row r="93" spans="1:38" ht="15.75" x14ac:dyDescent="0.3">
      <c r="A93" s="28">
        <f>0.52*0.5*C41</f>
        <v>364</v>
      </c>
      <c r="B93" s="107">
        <v>4</v>
      </c>
      <c r="C93" s="29">
        <f>+A93*B93</f>
        <v>1456</v>
      </c>
      <c r="D93" s="107">
        <v>0</v>
      </c>
      <c r="E93" s="110">
        <f>+C93+D93</f>
        <v>1456</v>
      </c>
      <c r="F93" s="109">
        <v>550</v>
      </c>
      <c r="G93" s="112" t="s">
        <v>159</v>
      </c>
      <c r="H93"/>
      <c r="I93"/>
    </row>
    <row r="94" spans="1:38" ht="15.75" x14ac:dyDescent="0.3">
      <c r="A94" s="11"/>
      <c r="B94" s="31"/>
      <c r="C94" s="12"/>
      <c r="D94" s="29"/>
      <c r="E94" s="107"/>
      <c r="F94" s="12"/>
      <c r="G94" s="13"/>
      <c r="H94"/>
      <c r="I94"/>
      <c r="J94" s="105"/>
    </row>
    <row r="95" spans="1:38" ht="15.75" x14ac:dyDescent="0.3">
      <c r="A95" s="28">
        <f>+A92</f>
        <v>52</v>
      </c>
      <c r="B95" s="107">
        <f>+B92</f>
        <v>50</v>
      </c>
      <c r="C95" s="29"/>
      <c r="D95" s="107"/>
      <c r="E95" s="107"/>
      <c r="F95" s="31" t="s">
        <v>140</v>
      </c>
      <c r="G95" s="13"/>
      <c r="H95"/>
      <c r="I95"/>
    </row>
    <row r="96" spans="1:38" ht="15.75" x14ac:dyDescent="0.3">
      <c r="A96" s="28">
        <f>0.52*0.5*C41</f>
        <v>364</v>
      </c>
      <c r="B96" s="107">
        <v>2.6</v>
      </c>
      <c r="C96" s="29">
        <f>+A96*B96</f>
        <v>946.4</v>
      </c>
      <c r="D96" s="107">
        <v>360</v>
      </c>
      <c r="E96" s="109">
        <f>+C96+D96</f>
        <v>1306.4000000000001</v>
      </c>
      <c r="F96" s="110">
        <f>1350+D96</f>
        <v>1710</v>
      </c>
      <c r="G96" s="112" t="s">
        <v>159</v>
      </c>
      <c r="H96"/>
      <c r="I96"/>
    </row>
    <row r="97" spans="1:18" ht="16.5" thickBot="1" x14ac:dyDescent="0.35">
      <c r="A97" s="21"/>
      <c r="B97" s="22"/>
      <c r="C97" s="22"/>
      <c r="D97" s="113"/>
      <c r="E97" s="114"/>
      <c r="F97" s="22"/>
      <c r="G97" s="23"/>
      <c r="H97"/>
      <c r="I97"/>
    </row>
    <row r="98" spans="1:18" ht="15.75" x14ac:dyDescent="0.3">
      <c r="A98"/>
      <c r="B98"/>
      <c r="C98"/>
      <c r="D98"/>
      <c r="E98"/>
      <c r="F98"/>
      <c r="G98"/>
      <c r="H98"/>
      <c r="I98"/>
    </row>
    <row r="99" spans="1:18" ht="15.75" x14ac:dyDescent="0.3">
      <c r="A99" s="5" t="s">
        <v>171</v>
      </c>
      <c r="D99" s="1" t="s">
        <v>157</v>
      </c>
      <c r="H99"/>
      <c r="I99"/>
    </row>
    <row r="100" spans="1:18" ht="16.5" x14ac:dyDescent="0.3">
      <c r="D100" s="1" t="s">
        <v>158</v>
      </c>
      <c r="H100"/>
      <c r="I100"/>
      <c r="J100" s="80"/>
      <c r="K100" s="80"/>
      <c r="L100" s="80"/>
      <c r="M100" s="80"/>
      <c r="N100" s="80"/>
      <c r="O100" s="80"/>
      <c r="P100" s="80"/>
      <c r="Q100" s="80"/>
      <c r="R100" s="80"/>
    </row>
    <row r="101" spans="1:18" ht="16.5" x14ac:dyDescent="0.3">
      <c r="J101" s="80"/>
      <c r="K101" s="80"/>
      <c r="L101" s="80"/>
      <c r="M101" s="80"/>
      <c r="N101" s="80"/>
      <c r="O101" s="80"/>
      <c r="P101" s="80"/>
      <c r="Q101" s="80"/>
      <c r="R101" s="80"/>
    </row>
    <row r="102" spans="1:18" ht="16.5" x14ac:dyDescent="0.3">
      <c r="J102" s="80"/>
      <c r="K102" s="80"/>
      <c r="L102" s="80"/>
      <c r="M102" s="80"/>
      <c r="N102" s="80"/>
      <c r="O102" s="80"/>
      <c r="P102" s="80"/>
      <c r="Q102" s="80"/>
      <c r="R102" s="80"/>
    </row>
    <row r="103" spans="1:18" ht="15.75" x14ac:dyDescent="0.3">
      <c r="A103" s="5" t="s">
        <v>161</v>
      </c>
      <c r="G103"/>
    </row>
    <row r="104" spans="1:18" x14ac:dyDescent="0.3">
      <c r="B104" s="86" t="s">
        <v>103</v>
      </c>
      <c r="C104" s="136" t="s">
        <v>170</v>
      </c>
      <c r="D104" s="137"/>
      <c r="F104" s="86" t="s">
        <v>103</v>
      </c>
      <c r="G104" s="136" t="s">
        <v>174</v>
      </c>
      <c r="H104" s="137"/>
    </row>
    <row r="105" spans="1:18" x14ac:dyDescent="0.3">
      <c r="B105" s="55" t="s">
        <v>3</v>
      </c>
      <c r="C105" s="84" t="s">
        <v>177</v>
      </c>
      <c r="D105" s="85"/>
      <c r="F105" s="55" t="s">
        <v>3</v>
      </c>
      <c r="G105" s="84" t="s">
        <v>175</v>
      </c>
      <c r="H105" s="85"/>
    </row>
    <row r="106" spans="1:18" x14ac:dyDescent="0.3">
      <c r="B106" s="55" t="s">
        <v>27</v>
      </c>
      <c r="C106" s="115" t="s">
        <v>176</v>
      </c>
      <c r="D106" s="85"/>
      <c r="F106" s="55" t="s">
        <v>27</v>
      </c>
      <c r="G106" s="115" t="s">
        <v>176</v>
      </c>
      <c r="H106" s="85"/>
    </row>
    <row r="107" spans="1:18" x14ac:dyDescent="0.3">
      <c r="B107" s="55" t="s">
        <v>107</v>
      </c>
      <c r="C107" s="115">
        <v>90</v>
      </c>
      <c r="D107" s="85" t="s">
        <v>162</v>
      </c>
      <c r="F107" s="55" t="s">
        <v>107</v>
      </c>
      <c r="G107" s="115">
        <v>60</v>
      </c>
      <c r="H107" s="85" t="s">
        <v>162</v>
      </c>
    </row>
    <row r="108" spans="1:18" x14ac:dyDescent="0.3">
      <c r="B108" s="55" t="s">
        <v>110</v>
      </c>
      <c r="C108" s="115">
        <f>220*100</f>
        <v>22000</v>
      </c>
      <c r="D108" s="85" t="s">
        <v>172</v>
      </c>
      <c r="F108" s="55" t="s">
        <v>110</v>
      </c>
      <c r="G108" s="115">
        <f>91*100</f>
        <v>9100</v>
      </c>
      <c r="H108" s="85" t="s">
        <v>178</v>
      </c>
    </row>
    <row r="109" spans="1:18" x14ac:dyDescent="0.3">
      <c r="B109" s="55" t="s">
        <v>114</v>
      </c>
      <c r="C109" s="115">
        <f>+D109/C108</f>
        <v>9</v>
      </c>
      <c r="D109" s="116">
        <f>+(B48*1.1)*C107</f>
        <v>198000</v>
      </c>
      <c r="F109" s="55" t="s">
        <v>114</v>
      </c>
      <c r="G109" s="115">
        <f>+H109/G108</f>
        <v>14.505494505494505</v>
      </c>
      <c r="H109" s="116">
        <f>+(B48*1.1)*G107</f>
        <v>132000</v>
      </c>
    </row>
    <row r="110" spans="1:18" x14ac:dyDescent="0.3">
      <c r="B110" s="55" t="s">
        <v>120</v>
      </c>
      <c r="C110" s="117"/>
      <c r="D110" s="85"/>
      <c r="F110" s="55" t="s">
        <v>120</v>
      </c>
      <c r="G110" s="117"/>
      <c r="H110" s="85"/>
    </row>
    <row r="111" spans="1:18" x14ac:dyDescent="0.3">
      <c r="B111" s="55" t="s">
        <v>163</v>
      </c>
      <c r="C111" s="117">
        <v>70</v>
      </c>
      <c r="D111" s="118" t="s">
        <v>173</v>
      </c>
      <c r="E111" s="119">
        <f>2.8*1.3</f>
        <v>3.6399999999999997</v>
      </c>
      <c r="F111" s="55" t="s">
        <v>163</v>
      </c>
      <c r="G111" s="117">
        <v>72</v>
      </c>
      <c r="H111" s="118" t="s">
        <v>173</v>
      </c>
      <c r="I111" s="119">
        <f>2.8*1.3</f>
        <v>3.6399999999999997</v>
      </c>
    </row>
    <row r="112" spans="1:18" x14ac:dyDescent="0.3">
      <c r="B112" s="55" t="s">
        <v>124</v>
      </c>
      <c r="C112" s="117">
        <f>+C111*9</f>
        <v>630</v>
      </c>
      <c r="D112" s="85"/>
      <c r="F112" s="55" t="s">
        <v>124</v>
      </c>
      <c r="G112" s="117">
        <f>+G111*14</f>
        <v>1008</v>
      </c>
      <c r="H112" s="85"/>
    </row>
    <row r="113" spans="1:22" x14ac:dyDescent="0.3">
      <c r="B113" s="55" t="s">
        <v>164</v>
      </c>
      <c r="C113" s="117">
        <v>0</v>
      </c>
      <c r="D113" s="85"/>
      <c r="F113" s="55" t="s">
        <v>23</v>
      </c>
      <c r="G113" s="117">
        <f>480*14</f>
        <v>6720</v>
      </c>
      <c r="H113" s="85"/>
    </row>
    <row r="114" spans="1:22" x14ac:dyDescent="0.3">
      <c r="B114" s="55" t="s">
        <v>165</v>
      </c>
      <c r="C114" s="117">
        <v>0</v>
      </c>
      <c r="D114" s="85"/>
      <c r="F114" s="55" t="s">
        <v>165</v>
      </c>
      <c r="G114" s="117">
        <v>0</v>
      </c>
      <c r="H114" s="85"/>
    </row>
    <row r="115" spans="1:22" x14ac:dyDescent="0.3">
      <c r="B115" s="1" t="s">
        <v>166</v>
      </c>
      <c r="C115" s="117">
        <v>0</v>
      </c>
      <c r="D115" s="85"/>
      <c r="F115" s="1" t="s">
        <v>166</v>
      </c>
      <c r="G115" s="117">
        <v>0</v>
      </c>
      <c r="H115" s="85"/>
    </row>
    <row r="116" spans="1:22" x14ac:dyDescent="0.3">
      <c r="B116" s="55" t="s">
        <v>167</v>
      </c>
      <c r="C116" s="120">
        <f>+C112</f>
        <v>630</v>
      </c>
      <c r="D116" s="121">
        <f>+C112/B48</f>
        <v>0.315</v>
      </c>
      <c r="E116" s="1" t="s">
        <v>168</v>
      </c>
      <c r="F116" s="55" t="s">
        <v>167</v>
      </c>
      <c r="G116" s="120">
        <f>+G113+G112</f>
        <v>7728</v>
      </c>
      <c r="H116" s="121">
        <f>+G116/B48</f>
        <v>3.8639999999999999</v>
      </c>
      <c r="I116" s="1" t="s">
        <v>168</v>
      </c>
    </row>
    <row r="117" spans="1:22" x14ac:dyDescent="0.3">
      <c r="B117" s="55" t="s">
        <v>169</v>
      </c>
      <c r="C117" s="120">
        <f>+C116*H75</f>
        <v>882</v>
      </c>
      <c r="D117" s="121">
        <f>+C117/B48</f>
        <v>0.441</v>
      </c>
      <c r="E117" s="1" t="s">
        <v>168</v>
      </c>
      <c r="F117" s="55" t="s">
        <v>169</v>
      </c>
      <c r="G117" s="120">
        <f>+G116*1.3</f>
        <v>10046.4</v>
      </c>
      <c r="H117" s="121">
        <f>+G117/B48</f>
        <v>5.0232000000000001</v>
      </c>
      <c r="I117" s="1" t="s">
        <v>168</v>
      </c>
    </row>
    <row r="120" spans="1:22" ht="15.75" x14ac:dyDescent="0.3">
      <c r="A120" s="5" t="s">
        <v>187</v>
      </c>
      <c r="J120"/>
      <c r="K120"/>
      <c r="L120"/>
      <c r="M120"/>
      <c r="N120"/>
      <c r="O120"/>
      <c r="P120"/>
      <c r="Q120"/>
      <c r="R120"/>
      <c r="S120"/>
      <c r="T120"/>
      <c r="U120"/>
      <c r="V120"/>
    </row>
    <row r="121" spans="1:22" ht="15.75" x14ac:dyDescent="0.3">
      <c r="A121" s="35" t="s">
        <v>182</v>
      </c>
      <c r="B121" s="5" t="s">
        <v>27</v>
      </c>
      <c r="C121" s="36" t="s">
        <v>183</v>
      </c>
      <c r="D121" s="1" t="s">
        <v>186</v>
      </c>
      <c r="J121"/>
      <c r="K121"/>
      <c r="L121"/>
      <c r="M121"/>
      <c r="N121"/>
      <c r="O121"/>
      <c r="P121"/>
      <c r="Q121"/>
      <c r="R121"/>
      <c r="S121"/>
      <c r="T121"/>
      <c r="U121"/>
      <c r="V121"/>
    </row>
    <row r="122" spans="1:22" ht="15.75" x14ac:dyDescent="0.3">
      <c r="J122"/>
      <c r="K122"/>
      <c r="L122"/>
      <c r="M122"/>
      <c r="N122"/>
      <c r="O122"/>
      <c r="P122"/>
      <c r="Q122"/>
      <c r="R122"/>
      <c r="S122"/>
      <c r="T122"/>
      <c r="U122"/>
      <c r="V122"/>
    </row>
    <row r="123" spans="1:22" ht="15.75" x14ac:dyDescent="0.3">
      <c r="A123" s="37">
        <v>90</v>
      </c>
      <c r="B123" s="36" t="s">
        <v>33</v>
      </c>
      <c r="C123" s="38">
        <v>125</v>
      </c>
      <c r="D123" s="39">
        <f>+A123</f>
        <v>90</v>
      </c>
      <c r="E123" s="40" t="s">
        <v>33</v>
      </c>
      <c r="F123" s="40">
        <f>+C123</f>
        <v>125</v>
      </c>
      <c r="J123"/>
      <c r="K123"/>
      <c r="L123"/>
      <c r="M123"/>
      <c r="N123"/>
      <c r="O123"/>
      <c r="P123"/>
      <c r="Q123"/>
      <c r="R123"/>
      <c r="S123"/>
      <c r="T123"/>
      <c r="U123"/>
      <c r="V123"/>
    </row>
    <row r="124" spans="1:22" ht="15.75" x14ac:dyDescent="0.3">
      <c r="A124" s="41">
        <v>16</v>
      </c>
      <c r="B124" s="42" t="s">
        <v>33</v>
      </c>
      <c r="C124" s="41">
        <v>7.5</v>
      </c>
      <c r="D124" s="43">
        <f>+C124</f>
        <v>7.5</v>
      </c>
      <c r="E124" s="43" t="s">
        <v>33</v>
      </c>
      <c r="F124" s="43">
        <f>+A124</f>
        <v>16</v>
      </c>
      <c r="G124" s="44"/>
      <c r="J124"/>
      <c r="K124"/>
      <c r="L124"/>
      <c r="M124"/>
      <c r="N124"/>
      <c r="O124"/>
      <c r="P124"/>
      <c r="Q124"/>
      <c r="R124"/>
      <c r="S124"/>
      <c r="T124"/>
      <c r="U124"/>
      <c r="V124"/>
    </row>
    <row r="125" spans="1:22" ht="16.5" thickBot="1" x14ac:dyDescent="0.35">
      <c r="A125" s="46">
        <f>+A123/A124</f>
        <v>5.625</v>
      </c>
      <c r="B125" s="47"/>
      <c r="C125" s="46">
        <f>+C123/C124</f>
        <v>16.666666666666668</v>
      </c>
      <c r="D125" s="46">
        <f>+D123/D124</f>
        <v>12</v>
      </c>
      <c r="E125" s="47"/>
      <c r="F125" s="46">
        <f>+F123/F124</f>
        <v>7.8125</v>
      </c>
      <c r="G125" s="44"/>
      <c r="J125"/>
      <c r="K125"/>
      <c r="L125"/>
      <c r="M125"/>
      <c r="N125"/>
      <c r="O125"/>
      <c r="P125"/>
      <c r="Q125"/>
      <c r="R125"/>
      <c r="S125"/>
      <c r="T125"/>
      <c r="U125"/>
      <c r="V125"/>
    </row>
    <row r="126" spans="1:22" ht="16.5" thickBot="1" x14ac:dyDescent="0.35">
      <c r="A126" s="49"/>
      <c r="B126" s="122">
        <v>80</v>
      </c>
      <c r="C126" s="123"/>
      <c r="D126" s="124"/>
      <c r="E126" s="125">
        <v>84</v>
      </c>
      <c r="F126" s="126" t="s">
        <v>41</v>
      </c>
      <c r="J126"/>
      <c r="K126"/>
      <c r="L126"/>
      <c r="M126"/>
      <c r="N126"/>
      <c r="O126"/>
      <c r="P126"/>
      <c r="Q126"/>
      <c r="R126"/>
      <c r="S126"/>
      <c r="T126"/>
      <c r="U126"/>
      <c r="V126"/>
    </row>
    <row r="127" spans="1:22" x14ac:dyDescent="0.3">
      <c r="A127" s="44"/>
      <c r="E127" s="55"/>
      <c r="F127" s="44"/>
    </row>
    <row r="128" spans="1:22" x14ac:dyDescent="0.3">
      <c r="B128" s="55" t="s">
        <v>45</v>
      </c>
      <c r="C128" s="56">
        <f>+D128/1000</f>
        <v>12.235000000000001</v>
      </c>
      <c r="D128" s="132">
        <v>12235.000000000002</v>
      </c>
      <c r="E128" s="1" t="s">
        <v>46</v>
      </c>
      <c r="F128" s="57">
        <v>0.5</v>
      </c>
    </row>
    <row r="129" spans="1:18" x14ac:dyDescent="0.3">
      <c r="A129" s="3"/>
      <c r="B129" s="58" t="s">
        <v>47</v>
      </c>
      <c r="C129" s="56">
        <f>+F128*C128</f>
        <v>6.1175000000000006</v>
      </c>
      <c r="F129" s="57"/>
      <c r="G129" s="44"/>
    </row>
    <row r="130" spans="1:18" x14ac:dyDescent="0.3">
      <c r="B130" s="58" t="s">
        <v>49</v>
      </c>
      <c r="C130" s="63">
        <f>+C128-C129</f>
        <v>6.1175000000000006</v>
      </c>
      <c r="G130" s="44"/>
    </row>
    <row r="131" spans="1:18" ht="15.75" x14ac:dyDescent="0.3">
      <c r="C131" s="35" t="s">
        <v>51</v>
      </c>
      <c r="D131"/>
      <c r="E131"/>
      <c r="F131"/>
      <c r="G131" s="44"/>
    </row>
    <row r="132" spans="1:18" ht="16.5" x14ac:dyDescent="0.3">
      <c r="B132" s="55" t="s">
        <v>54</v>
      </c>
      <c r="C132" s="68">
        <f>+C130</f>
        <v>6.1175000000000006</v>
      </c>
      <c r="D132"/>
      <c r="E132"/>
      <c r="F132"/>
      <c r="J132" s="80"/>
      <c r="K132" s="80"/>
      <c r="L132" s="80"/>
      <c r="M132" s="80"/>
      <c r="N132" s="80"/>
      <c r="O132" s="80"/>
      <c r="P132" s="80"/>
      <c r="Q132" s="80"/>
      <c r="R132" s="80"/>
    </row>
    <row r="133" spans="1:18" ht="16.5" x14ac:dyDescent="0.3">
      <c r="B133" s="55" t="s">
        <v>56</v>
      </c>
      <c r="C133" s="68">
        <f>+C132*1.1</f>
        <v>6.7292500000000013</v>
      </c>
      <c r="D133"/>
      <c r="E133"/>
      <c r="F133"/>
      <c r="J133" s="80"/>
      <c r="K133" s="80"/>
      <c r="L133" s="80"/>
      <c r="M133" s="80"/>
      <c r="N133" s="80"/>
      <c r="O133" s="80"/>
      <c r="P133" s="80"/>
      <c r="Q133" s="80"/>
      <c r="R133" s="80"/>
    </row>
    <row r="134" spans="1:18" ht="16.5" x14ac:dyDescent="0.3">
      <c r="A134" s="3"/>
      <c r="B134" s="35"/>
      <c r="C134" s="44"/>
      <c r="E134"/>
      <c r="F134"/>
      <c r="G134"/>
      <c r="J134" s="80"/>
      <c r="K134" s="80"/>
      <c r="L134" s="80"/>
      <c r="M134" s="80"/>
      <c r="N134" s="80"/>
      <c r="O134" s="80"/>
      <c r="P134" s="80"/>
      <c r="Q134" s="80"/>
      <c r="R134" s="80"/>
    </row>
    <row r="135" spans="1:18" ht="16.5" x14ac:dyDescent="0.3">
      <c r="A135" s="4" t="s">
        <v>62</v>
      </c>
      <c r="C135" s="127">
        <v>84</v>
      </c>
      <c r="D135" s="128" t="s">
        <v>63</v>
      </c>
      <c r="E135"/>
      <c r="F135"/>
      <c r="G135"/>
      <c r="J135" s="80"/>
      <c r="K135" s="80"/>
      <c r="L135" s="80"/>
      <c r="M135" s="80"/>
      <c r="N135" s="80"/>
      <c r="O135" s="80"/>
      <c r="P135" s="80"/>
      <c r="Q135" s="80"/>
      <c r="R135" s="80"/>
    </row>
    <row r="136" spans="1:18" ht="16.5" x14ac:dyDescent="0.3">
      <c r="A136" s="4"/>
      <c r="C136" s="35"/>
      <c r="D136" s="1" t="s">
        <v>66</v>
      </c>
      <c r="E136" s="3"/>
      <c r="F136" s="3"/>
      <c r="J136" s="80"/>
      <c r="K136" s="80"/>
      <c r="L136" s="80"/>
      <c r="M136" s="80"/>
      <c r="N136" s="80"/>
      <c r="O136" s="80"/>
      <c r="P136" s="80"/>
      <c r="Q136" s="80"/>
      <c r="R136" s="80"/>
    </row>
    <row r="137" spans="1:18" ht="16.5" x14ac:dyDescent="0.3">
      <c r="A137" s="4" t="s">
        <v>68</v>
      </c>
      <c r="B137" s="5"/>
      <c r="C137" s="71">
        <f>+B48</f>
        <v>2000</v>
      </c>
      <c r="D137" s="38">
        <v>100</v>
      </c>
      <c r="E137" s="129" t="s">
        <v>184</v>
      </c>
      <c r="F137" s="130">
        <f>+C139*C132</f>
        <v>152.93750000000003</v>
      </c>
      <c r="J137" s="80"/>
      <c r="K137" s="80"/>
      <c r="L137" s="80"/>
      <c r="M137" s="80"/>
      <c r="N137" s="80"/>
      <c r="O137" s="80"/>
      <c r="P137" s="80"/>
      <c r="Q137" s="80"/>
      <c r="R137" s="80"/>
    </row>
    <row r="138" spans="1:18" ht="16.5" x14ac:dyDescent="0.3">
      <c r="A138" s="4" t="s">
        <v>71</v>
      </c>
      <c r="C138" s="48">
        <f>+C137+D137</f>
        <v>2100</v>
      </c>
      <c r="E138" s="94" t="s">
        <v>185</v>
      </c>
      <c r="F138" s="131">
        <f>+C139*C133</f>
        <v>168.23125000000005</v>
      </c>
      <c r="J138" s="80"/>
      <c r="K138" s="80"/>
      <c r="L138" s="80"/>
      <c r="M138" s="80"/>
      <c r="N138" s="80"/>
      <c r="O138" s="80"/>
      <c r="P138" s="80"/>
      <c r="Q138" s="80"/>
      <c r="R138" s="80"/>
    </row>
    <row r="139" spans="1:18" ht="16.5" x14ac:dyDescent="0.3">
      <c r="A139" s="4" t="s">
        <v>74</v>
      </c>
      <c r="C139" s="48">
        <f>+C138/C135</f>
        <v>25</v>
      </c>
      <c r="F139"/>
      <c r="G139"/>
      <c r="J139" s="80"/>
      <c r="K139" s="80"/>
      <c r="L139" s="80"/>
      <c r="M139" s="80"/>
      <c r="N139" s="80"/>
      <c r="O139" s="80"/>
      <c r="P139" s="80"/>
      <c r="Q139" s="80"/>
      <c r="R139" s="80"/>
    </row>
  </sheetData>
  <mergeCells count="2">
    <mergeCell ref="C104:D104"/>
    <mergeCell ref="G104:H104"/>
  </mergeCells>
  <pageMargins left="0.70866141732283472" right="0.70866141732283472" top="0.74803149606299213" bottom="0.74803149606299213" header="0.31496062992125984" footer="0.31496062992125984"/>
  <pageSetup scale="62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39"/>
  <sheetViews>
    <sheetView topLeftCell="A33" zoomScale="80" zoomScaleNormal="80" workbookViewId="0">
      <selection activeCell="D41" sqref="D41"/>
    </sheetView>
  </sheetViews>
  <sheetFormatPr baseColWidth="10" defaultRowHeight="14.25" x14ac:dyDescent="0.3"/>
  <cols>
    <col min="1" max="1" width="13.5703125" style="1" customWidth="1"/>
    <col min="2" max="2" width="13.42578125" style="1" bestFit="1" customWidth="1"/>
    <col min="3" max="3" width="12.28515625" style="1" customWidth="1"/>
    <col min="4" max="4" width="12.140625" style="1" customWidth="1"/>
    <col min="5" max="5" width="14.28515625" style="1" customWidth="1"/>
    <col min="6" max="6" width="13.7109375" style="1" customWidth="1"/>
    <col min="7" max="7" width="13.42578125" style="1" customWidth="1"/>
    <col min="8" max="8" width="11.8554687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38" ht="18.75" x14ac:dyDescent="0.3">
      <c r="J1" s="2" t="s">
        <v>0</v>
      </c>
      <c r="K1" s="3"/>
      <c r="L1" s="3"/>
      <c r="M1" s="3"/>
      <c r="N1" s="3"/>
      <c r="O1" s="3"/>
      <c r="P1" s="3"/>
    </row>
    <row r="2" spans="1:38" ht="15.75" x14ac:dyDescent="0.3"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15.75" x14ac:dyDescent="0.3"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</row>
    <row r="4" spans="1:38" ht="15.75" x14ac:dyDescent="0.3"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ht="18.75" x14ac:dyDescent="0.3">
      <c r="A6" s="2" t="s">
        <v>4</v>
      </c>
      <c r="E6" s="5" t="s">
        <v>5</v>
      </c>
      <c r="F6" s="1" t="s">
        <v>6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ht="15.75" x14ac:dyDescent="0.3"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ht="15.75" x14ac:dyDescent="0.3"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s="5" customFormat="1" ht="15" x14ac:dyDescent="0.25">
      <c r="A9" s="5" t="s">
        <v>11</v>
      </c>
      <c r="C9" s="5" t="s">
        <v>152</v>
      </c>
      <c r="H9" s="5" t="s">
        <v>12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 ht="16.5" thickBot="1" x14ac:dyDescent="0.35">
      <c r="A11" s="5" t="s">
        <v>15</v>
      </c>
      <c r="C11" s="1" t="s">
        <v>131</v>
      </c>
      <c r="F11" s="5" t="s">
        <v>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ht="15.75" x14ac:dyDescent="0.3">
      <c r="A12" s="5"/>
      <c r="F12" s="18"/>
      <c r="G12" s="19"/>
      <c r="H12" s="20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ht="15.75" x14ac:dyDescent="0.3">
      <c r="A13" s="5" t="s">
        <v>17</v>
      </c>
      <c r="F13" s="11"/>
      <c r="G13" s="12"/>
      <c r="H13" s="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15.75" x14ac:dyDescent="0.3">
      <c r="A14" s="5"/>
      <c r="F14" s="11"/>
      <c r="G14" s="12"/>
      <c r="H14" s="13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ht="15.75" x14ac:dyDescent="0.3">
      <c r="A15" s="5" t="s">
        <v>18</v>
      </c>
      <c r="C15" s="24" t="s">
        <v>198</v>
      </c>
      <c r="D15" s="25"/>
      <c r="E15" s="25"/>
      <c r="F15" s="26" t="s">
        <v>9</v>
      </c>
      <c r="G15" s="12"/>
      <c r="H15" s="13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 ht="15.75" x14ac:dyDescent="0.3">
      <c r="C16" s="27" t="s">
        <v>179</v>
      </c>
      <c r="D16" s="25"/>
      <c r="E16" s="25"/>
      <c r="F16" s="28">
        <f>1.5+F20+1.5</f>
        <v>52</v>
      </c>
      <c r="G16" s="29" t="s">
        <v>19</v>
      </c>
      <c r="H16" s="30">
        <f>((1.5+H20+1.5)+1)*2</f>
        <v>50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 ht="15.75" x14ac:dyDescent="0.3">
      <c r="C17" s="27" t="s">
        <v>199</v>
      </c>
      <c r="D17" s="25"/>
      <c r="E17" s="25"/>
      <c r="F17" s="26">
        <v>2</v>
      </c>
      <c r="G17" s="31" t="s">
        <v>20</v>
      </c>
      <c r="H17" s="13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 ht="15.75" x14ac:dyDescent="0.3">
      <c r="C18" s="27" t="s">
        <v>195</v>
      </c>
      <c r="D18" s="25"/>
      <c r="E18" s="25"/>
      <c r="F18" s="11"/>
      <c r="G18" s="12"/>
      <c r="H18" s="13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 ht="15.75" x14ac:dyDescent="0.3">
      <c r="C19" s="32" t="s">
        <v>145</v>
      </c>
      <c r="D19" s="25"/>
      <c r="E19" s="25"/>
      <c r="F19" s="11"/>
      <c r="G19" s="12"/>
      <c r="H19" s="13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 ht="15.75" x14ac:dyDescent="0.3">
      <c r="C20" s="25" t="s">
        <v>196</v>
      </c>
      <c r="D20" s="25"/>
      <c r="E20" s="25"/>
      <c r="F20" s="28">
        <v>49</v>
      </c>
      <c r="G20" s="29" t="s">
        <v>19</v>
      </c>
      <c r="H20" s="30">
        <v>21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ht="15.75" x14ac:dyDescent="0.3">
      <c r="C21" s="25" t="s">
        <v>197</v>
      </c>
      <c r="D21" s="25"/>
      <c r="E21" s="25"/>
      <c r="F21" s="11"/>
      <c r="G21" s="12"/>
      <c r="H21" s="13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 ht="16.5" thickBot="1" x14ac:dyDescent="0.35">
      <c r="C22" s="25" t="s">
        <v>148</v>
      </c>
      <c r="D22" s="25"/>
      <c r="E22" s="25"/>
      <c r="F22" s="21"/>
      <c r="G22" s="22"/>
      <c r="H22" s="23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 ht="15.75" x14ac:dyDescent="0.3">
      <c r="A23" s="4" t="s">
        <v>25</v>
      </c>
      <c r="C23" s="35" t="s">
        <v>26</v>
      </c>
      <c r="D23" s="5" t="s">
        <v>27</v>
      </c>
      <c r="E23" s="36" t="s">
        <v>28</v>
      </c>
      <c r="F23" s="1" t="s">
        <v>200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 ht="15.75" x14ac:dyDescent="0.3">
      <c r="A25" s="4" t="s">
        <v>32</v>
      </c>
      <c r="C25" s="37">
        <v>72</v>
      </c>
      <c r="D25" s="36" t="s">
        <v>33</v>
      </c>
      <c r="E25" s="38">
        <v>102</v>
      </c>
      <c r="F25" s="39">
        <f>+C25</f>
        <v>72</v>
      </c>
      <c r="G25" s="40" t="s">
        <v>33</v>
      </c>
      <c r="H25" s="40">
        <f>+E25</f>
        <v>102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 ht="15.75" x14ac:dyDescent="0.3">
      <c r="A26" s="4" t="s">
        <v>36</v>
      </c>
      <c r="B26" s="3"/>
      <c r="C26" s="41">
        <f>+F16</f>
        <v>52</v>
      </c>
      <c r="D26" s="42" t="s">
        <v>33</v>
      </c>
      <c r="E26" s="41">
        <f>+H16</f>
        <v>50</v>
      </c>
      <c r="F26" s="43">
        <f>+E26</f>
        <v>50</v>
      </c>
      <c r="G26" s="43" t="s">
        <v>33</v>
      </c>
      <c r="H26" s="43">
        <f>+C26</f>
        <v>52</v>
      </c>
      <c r="I26" s="44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 ht="16.5" thickBot="1" x14ac:dyDescent="0.35">
      <c r="A27" s="3" t="s">
        <v>38</v>
      </c>
      <c r="B27" s="45"/>
      <c r="C27" s="46">
        <f>+C25/C26</f>
        <v>1.3846153846153846</v>
      </c>
      <c r="D27" s="47"/>
      <c r="E27" s="46">
        <f>+E25/E26</f>
        <v>2.04</v>
      </c>
      <c r="F27" s="46">
        <f>+F25/F26</f>
        <v>1.44</v>
      </c>
      <c r="G27" s="47"/>
      <c r="H27" s="46">
        <f>+H25/H26</f>
        <v>1.9615384615384615</v>
      </c>
      <c r="I27" s="44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 ht="16.5" thickBot="1" x14ac:dyDescent="0.35">
      <c r="A28" s="3" t="s">
        <v>40</v>
      </c>
      <c r="B28" s="48"/>
      <c r="C28" s="49"/>
      <c r="D28" s="50">
        <v>2</v>
      </c>
      <c r="E28" s="51"/>
      <c r="F28" s="52"/>
      <c r="G28" s="53">
        <v>1</v>
      </c>
      <c r="H28" s="54" t="s">
        <v>41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 ht="15.75" x14ac:dyDescent="0.3">
      <c r="A29" s="3"/>
      <c r="B29" s="35"/>
      <c r="C29" s="44"/>
      <c r="G29" s="55"/>
      <c r="H29" s="44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15.75" x14ac:dyDescent="0.3">
      <c r="A30" s="39" t="s">
        <v>43</v>
      </c>
      <c r="B30" s="39" t="s">
        <v>44</v>
      </c>
      <c r="D30" s="55" t="s">
        <v>45</v>
      </c>
      <c r="E30" s="56">
        <f>+F30/1000</f>
        <v>5.1059999999999999</v>
      </c>
      <c r="F30" s="108">
        <v>5106</v>
      </c>
      <c r="G30" s="1" t="s">
        <v>46</v>
      </c>
      <c r="H30" s="57">
        <v>0.53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 ht="15.75" x14ac:dyDescent="0.3">
      <c r="A31" s="3"/>
      <c r="B31" s="3"/>
      <c r="C31" s="3"/>
      <c r="D31" s="58" t="s">
        <v>47</v>
      </c>
      <c r="E31" s="56">
        <f>+H30*E30</f>
        <v>2.7061800000000003</v>
      </c>
      <c r="H31" s="57"/>
      <c r="I31" s="4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 ht="15.75" x14ac:dyDescent="0.3">
      <c r="D32" s="58" t="s">
        <v>49</v>
      </c>
      <c r="E32" s="63">
        <f>+E30-E31</f>
        <v>2.3998199999999996</v>
      </c>
      <c r="I32" s="44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 ht="15.75" x14ac:dyDescent="0.3">
      <c r="E33" s="35" t="s">
        <v>51</v>
      </c>
      <c r="F33" s="35" t="s">
        <v>52</v>
      </c>
      <c r="G33" s="35" t="s">
        <v>52</v>
      </c>
      <c r="H33" s="35" t="s">
        <v>52</v>
      </c>
      <c r="I33" s="44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 ht="15.75" x14ac:dyDescent="0.3">
      <c r="D34" s="55" t="s">
        <v>54</v>
      </c>
      <c r="E34" s="68">
        <f>+E32</f>
        <v>2.3998199999999996</v>
      </c>
      <c r="F34" s="68">
        <v>0</v>
      </c>
      <c r="G34" s="68">
        <v>0</v>
      </c>
      <c r="H34" s="68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 ht="15.75" x14ac:dyDescent="0.3">
      <c r="D35" s="55" t="s">
        <v>56</v>
      </c>
      <c r="E35" s="68">
        <f>+E34*1.1</f>
        <v>2.639802</v>
      </c>
      <c r="F35" s="68">
        <v>0</v>
      </c>
      <c r="G35" s="68">
        <v>0</v>
      </c>
      <c r="H35" s="68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 ht="16.5" thickBot="1" x14ac:dyDescent="0.35">
      <c r="A36" s="3"/>
      <c r="G36" s="55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 ht="15.75" x14ac:dyDescent="0.3">
      <c r="A37" s="3"/>
      <c r="B37" s="35"/>
      <c r="C37" s="44"/>
      <c r="E37" s="18" t="s">
        <v>59</v>
      </c>
      <c r="F37" s="19" t="s">
        <v>60</v>
      </c>
      <c r="G37" s="19"/>
      <c r="H37" s="20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 ht="16.5" thickBot="1" x14ac:dyDescent="0.35">
      <c r="A38" s="4" t="s">
        <v>62</v>
      </c>
      <c r="C38" s="69">
        <v>2</v>
      </c>
      <c r="D38" s="70" t="s">
        <v>63</v>
      </c>
      <c r="E38" s="21"/>
      <c r="F38" s="22" t="s">
        <v>64</v>
      </c>
      <c r="G38" s="22"/>
      <c r="H38" s="23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 ht="15.75" x14ac:dyDescent="0.3">
      <c r="A39" s="4"/>
      <c r="C39" s="35"/>
      <c r="D39" s="1" t="s">
        <v>66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ht="15.75" x14ac:dyDescent="0.3">
      <c r="A40" s="4" t="s">
        <v>68</v>
      </c>
      <c r="B40" s="5"/>
      <c r="C40" s="71">
        <f>+B48/F17</f>
        <v>1000</v>
      </c>
      <c r="D40" s="38">
        <v>300</v>
      </c>
      <c r="F40" s="58" t="s">
        <v>69</v>
      </c>
      <c r="G40" s="37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 ht="15.75" x14ac:dyDescent="0.3">
      <c r="A41" s="4" t="s">
        <v>71</v>
      </c>
      <c r="C41" s="48">
        <f>+C40+D40</f>
        <v>1300</v>
      </c>
      <c r="F41" s="58" t="s">
        <v>72</v>
      </c>
      <c r="G41" s="37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 ht="15.75" x14ac:dyDescent="0.3">
      <c r="A42" s="4" t="s">
        <v>74</v>
      </c>
      <c r="C42" s="48">
        <f>+C41/C38</f>
        <v>650</v>
      </c>
      <c r="F42" s="58" t="s">
        <v>75</v>
      </c>
      <c r="G42" s="37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 ht="15.75" x14ac:dyDescent="0.3">
      <c r="A43" s="4"/>
      <c r="C43" s="35"/>
      <c r="F43" s="55" t="s">
        <v>77</v>
      </c>
      <c r="G43" s="37">
        <f>+C40/1000</f>
        <v>1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 ht="15.75" x14ac:dyDescent="0.3">
      <c r="A44" s="4"/>
      <c r="C44" s="72"/>
      <c r="F44" s="58" t="s">
        <v>79</v>
      </c>
      <c r="G44" s="69">
        <f>+C41</f>
        <v>1300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 ht="15.75" x14ac:dyDescent="0.3">
      <c r="A45" s="4"/>
      <c r="C45" s="35"/>
      <c r="E45" s="58"/>
      <c r="F45" s="58"/>
      <c r="G45" s="44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 ht="15.75" x14ac:dyDescent="0.3">
      <c r="A46" s="4" t="s">
        <v>82</v>
      </c>
      <c r="C46" s="39">
        <f>+C42*C38</f>
        <v>1300</v>
      </c>
      <c r="F46" s="58"/>
      <c r="G46" s="44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 ht="15.75" x14ac:dyDescent="0.3">
      <c r="A48" s="4" t="s">
        <v>84</v>
      </c>
      <c r="B48" s="35">
        <v>2000</v>
      </c>
      <c r="C48" s="3"/>
      <c r="D48" s="39" t="s">
        <v>85</v>
      </c>
      <c r="E48" s="39" t="s">
        <v>86</v>
      </c>
      <c r="F48" s="39" t="s">
        <v>87</v>
      </c>
      <c r="G48" s="39" t="s">
        <v>88</v>
      </c>
      <c r="H48" s="39" t="s">
        <v>89</v>
      </c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 ht="15.75" x14ac:dyDescent="0.3">
      <c r="A49" s="77" t="s">
        <v>90</v>
      </c>
      <c r="B49" s="78"/>
      <c r="C49" s="3"/>
      <c r="D49" s="35">
        <v>1</v>
      </c>
      <c r="E49" s="35">
        <v>1</v>
      </c>
      <c r="F49" s="35" t="s">
        <v>91</v>
      </c>
      <c r="G49" s="44">
        <f>185+145</f>
        <v>330</v>
      </c>
      <c r="H49" s="44">
        <f>+(D49*E49)*G49</f>
        <v>330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 ht="15.75" x14ac:dyDescent="0.3">
      <c r="A50" s="78" t="s">
        <v>92</v>
      </c>
      <c r="B50" s="79">
        <f>+E34*C42</f>
        <v>1559.8829999999998</v>
      </c>
      <c r="C50" s="3"/>
      <c r="D50" s="35">
        <v>1</v>
      </c>
      <c r="E50" s="35">
        <v>1</v>
      </c>
      <c r="F50" s="35" t="s">
        <v>93</v>
      </c>
      <c r="G50" s="44">
        <v>275</v>
      </c>
      <c r="H50" s="44">
        <f>+(D50*E50)*G50</f>
        <v>275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 ht="15.75" x14ac:dyDescent="0.3">
      <c r="A51" s="78" t="s">
        <v>23</v>
      </c>
      <c r="B51" s="79">
        <f>+H63</f>
        <v>14619</v>
      </c>
      <c r="C51" s="3"/>
      <c r="D51" s="35">
        <v>1</v>
      </c>
      <c r="E51" s="35">
        <v>1</v>
      </c>
      <c r="F51" s="35" t="s">
        <v>94</v>
      </c>
      <c r="G51" s="44">
        <v>275</v>
      </c>
      <c r="H51" s="44">
        <f t="shared" ref="H51:H60" si="0">+(D51*E51)*G51</f>
        <v>275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 ht="16.5" x14ac:dyDescent="0.3">
      <c r="A52" s="78"/>
      <c r="B52" s="79"/>
      <c r="C52" s="3"/>
      <c r="D52" s="35">
        <v>1</v>
      </c>
      <c r="E52" s="35">
        <f>+B48*1.05</f>
        <v>2100</v>
      </c>
      <c r="F52" s="35" t="s">
        <v>95</v>
      </c>
      <c r="G52" s="44">
        <v>4</v>
      </c>
      <c r="H52" s="44">
        <f t="shared" si="0"/>
        <v>8400</v>
      </c>
      <c r="I52" s="80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 ht="16.5" x14ac:dyDescent="0.3">
      <c r="A53" s="78" t="s">
        <v>50</v>
      </c>
      <c r="B53" s="79">
        <v>800</v>
      </c>
      <c r="C53" s="3"/>
      <c r="D53" s="35">
        <v>1</v>
      </c>
      <c r="E53" s="35">
        <v>1</v>
      </c>
      <c r="F53" s="35" t="s">
        <v>96</v>
      </c>
      <c r="G53" s="44">
        <v>145</v>
      </c>
      <c r="H53" s="44">
        <f t="shared" si="0"/>
        <v>145</v>
      </c>
      <c r="I53" s="80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 ht="15.75" x14ac:dyDescent="0.3">
      <c r="A54" s="81" t="s">
        <v>132</v>
      </c>
      <c r="B54" s="79">
        <f>+(F20*H20)*0.15</f>
        <v>154.35</v>
      </c>
      <c r="C54" s="3"/>
      <c r="D54" s="35">
        <v>1</v>
      </c>
      <c r="E54" s="35">
        <v>2</v>
      </c>
      <c r="F54" s="35" t="s">
        <v>97</v>
      </c>
      <c r="G54" s="44">
        <v>145</v>
      </c>
      <c r="H54" s="44">
        <f t="shared" si="0"/>
        <v>290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 ht="15.75" x14ac:dyDescent="0.3">
      <c r="A55" s="81" t="s">
        <v>191</v>
      </c>
      <c r="B55" s="79"/>
      <c r="C55" s="1" t="s">
        <v>156</v>
      </c>
      <c r="D55" s="35">
        <v>0</v>
      </c>
      <c r="E55" s="35">
        <v>0</v>
      </c>
      <c r="F55" s="35" t="s">
        <v>57</v>
      </c>
      <c r="G55" s="44">
        <v>1.5</v>
      </c>
      <c r="H55" s="44">
        <f t="shared" si="0"/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 ht="15.75" x14ac:dyDescent="0.3">
      <c r="A56" s="81" t="s">
        <v>188</v>
      </c>
      <c r="B56" s="79">
        <f>+F137</f>
        <v>152.93750000000003</v>
      </c>
      <c r="D56" s="35">
        <v>1</v>
      </c>
      <c r="E56" s="35">
        <f>+B48*1.1</f>
        <v>2200</v>
      </c>
      <c r="F56" s="35" t="s">
        <v>142</v>
      </c>
      <c r="G56" s="44">
        <v>1</v>
      </c>
      <c r="H56" s="44">
        <f t="shared" si="0"/>
        <v>2200</v>
      </c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 ht="15.75" x14ac:dyDescent="0.3">
      <c r="A57" s="81" t="s">
        <v>153</v>
      </c>
      <c r="B57" s="79">
        <f>+C116</f>
        <v>630</v>
      </c>
      <c r="D57" s="35">
        <v>0</v>
      </c>
      <c r="E57" s="35">
        <v>0</v>
      </c>
      <c r="F57" s="35" t="s">
        <v>99</v>
      </c>
      <c r="G57" s="44">
        <v>0.5</v>
      </c>
      <c r="H57" s="44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 ht="15.75" x14ac:dyDescent="0.3">
      <c r="A58" s="81" t="s">
        <v>154</v>
      </c>
      <c r="B58" s="79">
        <v>200</v>
      </c>
      <c r="D58" s="35">
        <v>2</v>
      </c>
      <c r="E58" s="35">
        <v>1</v>
      </c>
      <c r="F58" s="3" t="s">
        <v>102</v>
      </c>
      <c r="G58" s="44">
        <f>+E93</f>
        <v>1352</v>
      </c>
      <c r="H58" s="44">
        <f t="shared" si="0"/>
        <v>2704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 ht="15.75" x14ac:dyDescent="0.3">
      <c r="A59" s="81" t="s">
        <v>155</v>
      </c>
      <c r="B59" s="79">
        <v>200</v>
      </c>
      <c r="D59" s="35">
        <v>0</v>
      </c>
      <c r="E59" s="35">
        <v>0</v>
      </c>
      <c r="F59" s="35"/>
      <c r="G59" s="44">
        <v>0.5</v>
      </c>
      <c r="H59" s="44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 ht="15.75" x14ac:dyDescent="0.3">
      <c r="A60" s="77" t="s">
        <v>101</v>
      </c>
      <c r="B60" s="82">
        <f>SUM(B50:B54)</f>
        <v>17133.233</v>
      </c>
      <c r="C60" s="3"/>
      <c r="D60" s="35">
        <v>0</v>
      </c>
      <c r="E60" s="35">
        <v>0</v>
      </c>
      <c r="F60" s="3"/>
      <c r="G60" s="44">
        <v>1230</v>
      </c>
      <c r="H60" s="44">
        <f t="shared" si="0"/>
        <v>0</v>
      </c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 ht="15.75" x14ac:dyDescent="0.3">
      <c r="A61" s="16"/>
      <c r="B61" s="83"/>
      <c r="C61" s="3"/>
      <c r="D61" s="35"/>
      <c r="E61" s="35"/>
      <c r="F61" s="3"/>
      <c r="G61" s="3"/>
      <c r="H61" s="44">
        <f t="shared" ref="H61" si="1">+G61*E61</f>
        <v>0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 ht="15.75" x14ac:dyDescent="0.3">
      <c r="A62" s="16"/>
      <c r="B62" s="46">
        <f>+B60/B48</f>
        <v>8.5666165000000003</v>
      </c>
      <c r="C62" s="4" t="s">
        <v>192</v>
      </c>
      <c r="D62" s="3"/>
      <c r="E62" s="3"/>
      <c r="F62" s="3"/>
      <c r="G62" s="3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 ht="15.75" x14ac:dyDescent="0.3">
      <c r="A63" s="3"/>
      <c r="B63" s="3"/>
      <c r="D63" s="3"/>
      <c r="E63" s="3"/>
      <c r="F63" s="3"/>
      <c r="G63" s="86" t="s">
        <v>105</v>
      </c>
      <c r="H63" s="46">
        <f>SUM(H49:H62)</f>
        <v>14619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 ht="15.75" x14ac:dyDescent="0.3">
      <c r="D64" s="3"/>
      <c r="E64" s="3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 ht="15.75" x14ac:dyDescent="0.3">
      <c r="D65" s="3"/>
      <c r="E65" s="3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 ht="15.75" x14ac:dyDescent="0.3">
      <c r="D66" s="3"/>
      <c r="E66" s="3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 ht="15.75" x14ac:dyDescent="0.3">
      <c r="D67" s="3"/>
      <c r="E67" s="3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 ht="15.75" x14ac:dyDescent="0.3">
      <c r="D68" s="3"/>
      <c r="E68" s="3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 ht="15.75" x14ac:dyDescent="0.3">
      <c r="D69" s="3"/>
      <c r="E69" s="3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 ht="15.75" x14ac:dyDescent="0.3">
      <c r="D70" s="3"/>
      <c r="E70" s="3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 ht="15.75" x14ac:dyDescent="0.3">
      <c r="D71" s="3"/>
      <c r="E71" s="3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 ht="15.75" x14ac:dyDescent="0.3">
      <c r="D72" s="3"/>
      <c r="E72" s="3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15.75" x14ac:dyDescent="0.3">
      <c r="A73" s="4" t="s">
        <v>108</v>
      </c>
      <c r="B73" s="3"/>
      <c r="C73" s="3"/>
      <c r="E73" s="46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 ht="15.75" x14ac:dyDescent="0.3">
      <c r="A74" s="3"/>
      <c r="B74" s="4" t="s">
        <v>111</v>
      </c>
      <c r="C74" s="39" t="s">
        <v>112</v>
      </c>
      <c r="D74" s="3"/>
      <c r="E74" s="3"/>
      <c r="F74" s="3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 ht="15.75" x14ac:dyDescent="0.3">
      <c r="A75" s="77" t="s">
        <v>115</v>
      </c>
      <c r="B75" s="78"/>
      <c r="C75" s="3"/>
      <c r="D75" s="3"/>
      <c r="E75" s="3"/>
      <c r="F75" s="3"/>
      <c r="G75" s="5" t="s">
        <v>106</v>
      </c>
      <c r="H75" s="106">
        <v>1.4</v>
      </c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 ht="15.75" x14ac:dyDescent="0.3">
      <c r="A76" s="78" t="s">
        <v>92</v>
      </c>
      <c r="B76" s="79">
        <f>+E35*C42</f>
        <v>1715.8713</v>
      </c>
      <c r="C76" s="91"/>
      <c r="G76" s="1" t="s">
        <v>109</v>
      </c>
      <c r="H76" s="87">
        <v>1.75</v>
      </c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 ht="15.75" x14ac:dyDescent="0.3">
      <c r="A77" s="78" t="s">
        <v>23</v>
      </c>
      <c r="B77" s="79">
        <f>+H63*H75</f>
        <v>20466.599999999999</v>
      </c>
      <c r="C77" s="91"/>
      <c r="G77" s="1" t="s">
        <v>109</v>
      </c>
      <c r="H77" s="87">
        <v>2</v>
      </c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 ht="15.75" x14ac:dyDescent="0.3">
      <c r="A78" s="78"/>
      <c r="B78" s="79"/>
      <c r="C78" s="91"/>
      <c r="G78" s="5" t="s">
        <v>116</v>
      </c>
      <c r="H78" s="87">
        <v>2.5</v>
      </c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 ht="15.75" x14ac:dyDescent="0.3">
      <c r="A79" s="78" t="str">
        <f>+A53</f>
        <v>Tabla de suaje</v>
      </c>
      <c r="B79" s="79">
        <f>+B53*H75</f>
        <v>1120</v>
      </c>
      <c r="C79" s="91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 ht="15.75" x14ac:dyDescent="0.3">
      <c r="A80" s="78" t="str">
        <f>+A54</f>
        <v>Prueba color</v>
      </c>
      <c r="B80" s="79">
        <f>+B54*H75</f>
        <v>216.08999999999997</v>
      </c>
      <c r="C80" s="9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 ht="15.75" x14ac:dyDescent="0.3">
      <c r="A81" s="78" t="str">
        <f>+A55</f>
        <v>Ojillo Metalico</v>
      </c>
      <c r="B81" s="79">
        <f>+B55*H75</f>
        <v>0</v>
      </c>
      <c r="C81" s="98"/>
      <c r="F81" s="1" t="s">
        <v>123</v>
      </c>
      <c r="G81" s="1">
        <f>+B62</f>
        <v>8.5666165000000003</v>
      </c>
      <c r="H81" s="1">
        <f>+G81*B48</f>
        <v>17133.233</v>
      </c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 ht="15.75" x14ac:dyDescent="0.3">
      <c r="A82" s="78" t="str">
        <f>+A56</f>
        <v>Fondo Caple</v>
      </c>
      <c r="B82" s="79">
        <f>+B56*1.3</f>
        <v>198.81875000000005</v>
      </c>
      <c r="C82" s="98"/>
      <c r="F82" s="94" t="s">
        <v>125</v>
      </c>
      <c r="G82" s="46">
        <f>+C86</f>
        <v>12.579690024999998</v>
      </c>
      <c r="H82" s="95">
        <f>+G82*B48</f>
        <v>25159.380049999996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15.75" x14ac:dyDescent="0.3">
      <c r="A83" s="78" t="str">
        <f t="shared" ref="A83:A85" si="2">+A57</f>
        <v>Macrame</v>
      </c>
      <c r="B83" s="79">
        <f>+B57*H75</f>
        <v>882</v>
      </c>
      <c r="C83" s="98"/>
      <c r="F83" s="99" t="s">
        <v>126</v>
      </c>
      <c r="G83" s="100">
        <f>+G82-G81</f>
        <v>4.0130735249999976</v>
      </c>
      <c r="H83" s="95">
        <f>+G83*B48</f>
        <v>8026.147049999995</v>
      </c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 ht="15.75" x14ac:dyDescent="0.3">
      <c r="A84" s="78" t="str">
        <f t="shared" si="2"/>
        <v xml:space="preserve">Empaque </v>
      </c>
      <c r="B84" s="79">
        <f>+B58*H75</f>
        <v>280</v>
      </c>
      <c r="C84" s="98"/>
      <c r="F84" s="133"/>
      <c r="G84" s="134" t="s">
        <v>194</v>
      </c>
      <c r="H84" s="135">
        <f>+(B86/100)*2.5</f>
        <v>628.98450124999988</v>
      </c>
      <c r="I84" s="95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 ht="15.75" x14ac:dyDescent="0.3">
      <c r="A85" s="78" t="str">
        <f t="shared" si="2"/>
        <v>Mensajería</v>
      </c>
      <c r="B85" s="79">
        <f>+B59*H75</f>
        <v>280</v>
      </c>
      <c r="C85" s="100" t="s">
        <v>189</v>
      </c>
      <c r="D85" s="40" t="s">
        <v>190</v>
      </c>
      <c r="E85" s="40" t="s">
        <v>193</v>
      </c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 ht="15.75" x14ac:dyDescent="0.3">
      <c r="A86" s="77" t="s">
        <v>101</v>
      </c>
      <c r="B86" s="82">
        <f>SUM(B75:B85)</f>
        <v>25159.380049999996</v>
      </c>
      <c r="C86" s="100">
        <f>+B86/B48</f>
        <v>12.579690024999998</v>
      </c>
      <c r="D86" s="100">
        <f>+B86-H56</f>
        <v>22959.380049999996</v>
      </c>
      <c r="E86" s="100">
        <f>+D86-B55</f>
        <v>22959.380049999996</v>
      </c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 x14ac:dyDescent="0.3">
      <c r="D87" s="63">
        <f>+D86/B48</f>
        <v>11.479690024999998</v>
      </c>
      <c r="E87" s="63">
        <f>+E86/B48</f>
        <v>11.479690024999998</v>
      </c>
    </row>
    <row r="89" spans="1:38" x14ac:dyDescent="0.3">
      <c r="A89" s="5"/>
    </row>
    <row r="90" spans="1:38" ht="15" thickBot="1" x14ac:dyDescent="0.35">
      <c r="A90" s="5" t="s">
        <v>160</v>
      </c>
    </row>
    <row r="91" spans="1:38" ht="15.75" x14ac:dyDescent="0.3">
      <c r="A91" s="111" t="s">
        <v>134</v>
      </c>
      <c r="B91" s="19"/>
      <c r="C91" s="19"/>
      <c r="D91" s="19"/>
      <c r="E91" s="19"/>
      <c r="F91" s="19"/>
      <c r="G91" s="20"/>
      <c r="H91"/>
      <c r="I91"/>
    </row>
    <row r="92" spans="1:38" ht="15.75" x14ac:dyDescent="0.3">
      <c r="A92" s="28">
        <f>+F16</f>
        <v>52</v>
      </c>
      <c r="B92" s="29">
        <f>+H16</f>
        <v>50</v>
      </c>
      <c r="C92" s="12" t="s">
        <v>135</v>
      </c>
      <c r="D92" s="29" t="s">
        <v>136</v>
      </c>
      <c r="E92" s="12" t="s">
        <v>137</v>
      </c>
      <c r="F92" s="31" t="s">
        <v>139</v>
      </c>
      <c r="G92" s="13"/>
      <c r="H92"/>
      <c r="I92"/>
    </row>
    <row r="93" spans="1:38" ht="15.75" x14ac:dyDescent="0.3">
      <c r="A93" s="28">
        <f>0.52*0.5*C41</f>
        <v>338</v>
      </c>
      <c r="B93" s="107">
        <v>4</v>
      </c>
      <c r="C93" s="29">
        <f>+A93*B93</f>
        <v>1352</v>
      </c>
      <c r="D93" s="107">
        <v>0</v>
      </c>
      <c r="E93" s="110">
        <f>+C93+D93</f>
        <v>1352</v>
      </c>
      <c r="F93" s="109">
        <v>550</v>
      </c>
      <c r="G93" s="112" t="s">
        <v>159</v>
      </c>
      <c r="H93"/>
      <c r="I93"/>
    </row>
    <row r="94" spans="1:38" ht="15.75" x14ac:dyDescent="0.3">
      <c r="A94" s="11"/>
      <c r="B94" s="31"/>
      <c r="C94" s="12"/>
      <c r="D94" s="29"/>
      <c r="E94" s="107"/>
      <c r="F94" s="12"/>
      <c r="G94" s="13"/>
      <c r="H94"/>
      <c r="I94"/>
      <c r="J94" s="105"/>
    </row>
    <row r="95" spans="1:38" ht="15.75" x14ac:dyDescent="0.3">
      <c r="A95" s="28">
        <f>+A92</f>
        <v>52</v>
      </c>
      <c r="B95" s="107">
        <f>+B92</f>
        <v>50</v>
      </c>
      <c r="C95" s="29"/>
      <c r="D95" s="107"/>
      <c r="E95" s="107"/>
      <c r="F95" s="31" t="s">
        <v>140</v>
      </c>
      <c r="G95" s="13"/>
      <c r="H95"/>
      <c r="I95"/>
    </row>
    <row r="96" spans="1:38" ht="15.75" x14ac:dyDescent="0.3">
      <c r="A96" s="28">
        <f>0.52*0.5*C41</f>
        <v>338</v>
      </c>
      <c r="B96" s="107">
        <v>2.6</v>
      </c>
      <c r="C96" s="29">
        <f>+A96*B96</f>
        <v>878.80000000000007</v>
      </c>
      <c r="D96" s="107">
        <v>360</v>
      </c>
      <c r="E96" s="109">
        <f>+C96+D96</f>
        <v>1238.8000000000002</v>
      </c>
      <c r="F96" s="110">
        <f>1350+D96</f>
        <v>1710</v>
      </c>
      <c r="G96" s="112" t="s">
        <v>159</v>
      </c>
      <c r="H96"/>
      <c r="I96"/>
    </row>
    <row r="97" spans="1:18" ht="16.5" thickBot="1" x14ac:dyDescent="0.35">
      <c r="A97" s="21"/>
      <c r="B97" s="22"/>
      <c r="C97" s="22"/>
      <c r="D97" s="113"/>
      <c r="E97" s="114"/>
      <c r="F97" s="22"/>
      <c r="G97" s="23"/>
      <c r="H97"/>
      <c r="I97"/>
    </row>
    <row r="98" spans="1:18" ht="15.75" x14ac:dyDescent="0.3">
      <c r="A98"/>
      <c r="B98"/>
      <c r="C98"/>
      <c r="D98"/>
      <c r="E98"/>
      <c r="F98"/>
      <c r="G98"/>
      <c r="H98"/>
      <c r="I98"/>
    </row>
    <row r="99" spans="1:18" ht="15.75" x14ac:dyDescent="0.3">
      <c r="A99" s="5" t="s">
        <v>171</v>
      </c>
      <c r="D99" s="1" t="s">
        <v>157</v>
      </c>
      <c r="H99"/>
      <c r="I99"/>
    </row>
    <row r="100" spans="1:18" ht="16.5" x14ac:dyDescent="0.3">
      <c r="D100" s="1" t="s">
        <v>158</v>
      </c>
      <c r="H100"/>
      <c r="I100"/>
      <c r="J100" s="80"/>
      <c r="K100" s="80"/>
      <c r="L100" s="80"/>
      <c r="M100" s="80"/>
      <c r="N100" s="80"/>
      <c r="O100" s="80"/>
      <c r="P100" s="80"/>
      <c r="Q100" s="80"/>
      <c r="R100" s="80"/>
    </row>
    <row r="101" spans="1:18" ht="16.5" x14ac:dyDescent="0.3">
      <c r="J101" s="80"/>
      <c r="K101" s="80"/>
      <c r="L101" s="80"/>
      <c r="M101" s="80"/>
      <c r="N101" s="80"/>
      <c r="O101" s="80"/>
      <c r="P101" s="80"/>
      <c r="Q101" s="80"/>
      <c r="R101" s="80"/>
    </row>
    <row r="102" spans="1:18" ht="16.5" x14ac:dyDescent="0.3">
      <c r="J102" s="80"/>
      <c r="K102" s="80"/>
      <c r="L102" s="80"/>
      <c r="M102" s="80"/>
      <c r="N102" s="80"/>
      <c r="O102" s="80"/>
      <c r="P102" s="80"/>
      <c r="Q102" s="80"/>
      <c r="R102" s="80"/>
    </row>
    <row r="103" spans="1:18" ht="15.75" x14ac:dyDescent="0.3">
      <c r="A103" s="5" t="s">
        <v>161</v>
      </c>
      <c r="G103"/>
    </row>
    <row r="104" spans="1:18" x14ac:dyDescent="0.3">
      <c r="B104" s="86" t="s">
        <v>103</v>
      </c>
      <c r="C104" s="136" t="s">
        <v>170</v>
      </c>
      <c r="D104" s="137"/>
      <c r="F104" s="86" t="s">
        <v>103</v>
      </c>
      <c r="G104" s="136" t="s">
        <v>174</v>
      </c>
      <c r="H104" s="137"/>
    </row>
    <row r="105" spans="1:18" x14ac:dyDescent="0.3">
      <c r="B105" s="55" t="s">
        <v>3</v>
      </c>
      <c r="C105" s="84" t="s">
        <v>177</v>
      </c>
      <c r="D105" s="85"/>
      <c r="F105" s="55" t="s">
        <v>3</v>
      </c>
      <c r="G105" s="84" t="s">
        <v>175</v>
      </c>
      <c r="H105" s="85"/>
    </row>
    <row r="106" spans="1:18" x14ac:dyDescent="0.3">
      <c r="B106" s="55" t="s">
        <v>27</v>
      </c>
      <c r="C106" s="115" t="s">
        <v>176</v>
      </c>
      <c r="D106" s="85"/>
      <c r="F106" s="55" t="s">
        <v>27</v>
      </c>
      <c r="G106" s="115" t="s">
        <v>176</v>
      </c>
      <c r="H106" s="85"/>
    </row>
    <row r="107" spans="1:18" x14ac:dyDescent="0.3">
      <c r="B107" s="55" t="s">
        <v>107</v>
      </c>
      <c r="C107" s="115">
        <v>90</v>
      </c>
      <c r="D107" s="85" t="s">
        <v>162</v>
      </c>
      <c r="F107" s="55" t="s">
        <v>107</v>
      </c>
      <c r="G107" s="115">
        <v>60</v>
      </c>
      <c r="H107" s="85" t="s">
        <v>162</v>
      </c>
    </row>
    <row r="108" spans="1:18" x14ac:dyDescent="0.3">
      <c r="B108" s="55" t="s">
        <v>110</v>
      </c>
      <c r="C108" s="115">
        <f>220*100</f>
        <v>22000</v>
      </c>
      <c r="D108" s="85" t="s">
        <v>172</v>
      </c>
      <c r="F108" s="55" t="s">
        <v>110</v>
      </c>
      <c r="G108" s="115">
        <f>91*100</f>
        <v>9100</v>
      </c>
      <c r="H108" s="85" t="s">
        <v>178</v>
      </c>
    </row>
    <row r="109" spans="1:18" x14ac:dyDescent="0.3">
      <c r="B109" s="55" t="s">
        <v>114</v>
      </c>
      <c r="C109" s="115">
        <f>+D109/C108</f>
        <v>9</v>
      </c>
      <c r="D109" s="116">
        <f>+(B48*1.1)*C107</f>
        <v>198000</v>
      </c>
      <c r="F109" s="55" t="s">
        <v>114</v>
      </c>
      <c r="G109" s="115">
        <f>+H109/G108</f>
        <v>14.505494505494505</v>
      </c>
      <c r="H109" s="116">
        <f>+(B48*1.1)*G107</f>
        <v>132000</v>
      </c>
    </row>
    <row r="110" spans="1:18" x14ac:dyDescent="0.3">
      <c r="B110" s="55" t="s">
        <v>120</v>
      </c>
      <c r="C110" s="117"/>
      <c r="D110" s="85"/>
      <c r="F110" s="55" t="s">
        <v>120</v>
      </c>
      <c r="G110" s="117"/>
      <c r="H110" s="85"/>
    </row>
    <row r="111" spans="1:18" x14ac:dyDescent="0.3">
      <c r="B111" s="55" t="s">
        <v>163</v>
      </c>
      <c r="C111" s="117">
        <v>70</v>
      </c>
      <c r="D111" s="118" t="s">
        <v>173</v>
      </c>
      <c r="E111" s="119">
        <f>2.8*1.3</f>
        <v>3.6399999999999997</v>
      </c>
      <c r="F111" s="55" t="s">
        <v>163</v>
      </c>
      <c r="G111" s="117">
        <v>72</v>
      </c>
      <c r="H111" s="118" t="s">
        <v>173</v>
      </c>
      <c r="I111" s="119">
        <f>2.8*1.3</f>
        <v>3.6399999999999997</v>
      </c>
    </row>
    <row r="112" spans="1:18" x14ac:dyDescent="0.3">
      <c r="B112" s="55" t="s">
        <v>124</v>
      </c>
      <c r="C112" s="117">
        <f>+C111*9</f>
        <v>630</v>
      </c>
      <c r="D112" s="85"/>
      <c r="F112" s="55" t="s">
        <v>124</v>
      </c>
      <c r="G112" s="117">
        <f>+G111*14</f>
        <v>1008</v>
      </c>
      <c r="H112" s="85"/>
    </row>
    <row r="113" spans="1:22" x14ac:dyDescent="0.3">
      <c r="B113" s="55" t="s">
        <v>164</v>
      </c>
      <c r="C113" s="117">
        <v>0</v>
      </c>
      <c r="D113" s="85"/>
      <c r="F113" s="55" t="s">
        <v>23</v>
      </c>
      <c r="G113" s="117">
        <f>480*14</f>
        <v>6720</v>
      </c>
      <c r="H113" s="85"/>
    </row>
    <row r="114" spans="1:22" x14ac:dyDescent="0.3">
      <c r="B114" s="55" t="s">
        <v>165</v>
      </c>
      <c r="C114" s="117">
        <v>0</v>
      </c>
      <c r="D114" s="85"/>
      <c r="F114" s="55" t="s">
        <v>165</v>
      </c>
      <c r="G114" s="117">
        <v>0</v>
      </c>
      <c r="H114" s="85"/>
    </row>
    <row r="115" spans="1:22" x14ac:dyDescent="0.3">
      <c r="B115" s="1" t="s">
        <v>166</v>
      </c>
      <c r="C115" s="117">
        <v>0</v>
      </c>
      <c r="D115" s="85"/>
      <c r="F115" s="1" t="s">
        <v>166</v>
      </c>
      <c r="G115" s="117">
        <v>0</v>
      </c>
      <c r="H115" s="85"/>
    </row>
    <row r="116" spans="1:22" x14ac:dyDescent="0.3">
      <c r="B116" s="55" t="s">
        <v>167</v>
      </c>
      <c r="C116" s="120">
        <f>+C112</f>
        <v>630</v>
      </c>
      <c r="D116" s="121">
        <f>+C112/B48</f>
        <v>0.315</v>
      </c>
      <c r="E116" s="1" t="s">
        <v>168</v>
      </c>
      <c r="F116" s="55" t="s">
        <v>167</v>
      </c>
      <c r="G116" s="120">
        <f>+G113+G112</f>
        <v>7728</v>
      </c>
      <c r="H116" s="121">
        <f>+G116/B48</f>
        <v>3.8639999999999999</v>
      </c>
      <c r="I116" s="1" t="s">
        <v>168</v>
      </c>
    </row>
    <row r="117" spans="1:22" x14ac:dyDescent="0.3">
      <c r="B117" s="55" t="s">
        <v>169</v>
      </c>
      <c r="C117" s="120">
        <f>+C116*H75</f>
        <v>882</v>
      </c>
      <c r="D117" s="121">
        <f>+C117/B48</f>
        <v>0.441</v>
      </c>
      <c r="E117" s="1" t="s">
        <v>168</v>
      </c>
      <c r="F117" s="55" t="s">
        <v>169</v>
      </c>
      <c r="G117" s="120">
        <f>+G116*1.3</f>
        <v>10046.4</v>
      </c>
      <c r="H117" s="121">
        <f>+G117/B48</f>
        <v>5.0232000000000001</v>
      </c>
      <c r="I117" s="1" t="s">
        <v>168</v>
      </c>
    </row>
    <row r="120" spans="1:22" ht="15.75" x14ac:dyDescent="0.3">
      <c r="A120" s="5" t="s">
        <v>187</v>
      </c>
      <c r="J120"/>
      <c r="K120"/>
      <c r="L120"/>
      <c r="M120"/>
      <c r="N120"/>
      <c r="O120"/>
      <c r="P120"/>
      <c r="Q120"/>
      <c r="R120"/>
      <c r="S120"/>
      <c r="T120"/>
      <c r="U120"/>
      <c r="V120"/>
    </row>
    <row r="121" spans="1:22" ht="15.75" x14ac:dyDescent="0.3">
      <c r="A121" s="35" t="s">
        <v>182</v>
      </c>
      <c r="B121" s="5" t="s">
        <v>27</v>
      </c>
      <c r="C121" s="36" t="s">
        <v>183</v>
      </c>
      <c r="D121" s="1" t="s">
        <v>186</v>
      </c>
      <c r="J121"/>
      <c r="K121"/>
      <c r="L121"/>
      <c r="M121"/>
      <c r="N121"/>
      <c r="O121"/>
      <c r="P121"/>
      <c r="Q121"/>
      <c r="R121"/>
      <c r="S121"/>
      <c r="T121"/>
      <c r="U121"/>
      <c r="V121"/>
    </row>
    <row r="122" spans="1:22" ht="15.75" x14ac:dyDescent="0.3">
      <c r="J122"/>
      <c r="K122"/>
      <c r="L122"/>
      <c r="M122"/>
      <c r="N122"/>
      <c r="O122"/>
      <c r="P122"/>
      <c r="Q122"/>
      <c r="R122"/>
      <c r="S122"/>
      <c r="T122"/>
      <c r="U122"/>
      <c r="V122"/>
    </row>
    <row r="123" spans="1:22" ht="15.75" x14ac:dyDescent="0.3">
      <c r="A123" s="37">
        <v>90</v>
      </c>
      <c r="B123" s="36" t="s">
        <v>33</v>
      </c>
      <c r="C123" s="38">
        <v>125</v>
      </c>
      <c r="D123" s="39">
        <f>+A123</f>
        <v>90</v>
      </c>
      <c r="E123" s="40" t="s">
        <v>33</v>
      </c>
      <c r="F123" s="40">
        <f>+C123</f>
        <v>125</v>
      </c>
      <c r="J123"/>
      <c r="K123"/>
      <c r="L123"/>
      <c r="M123"/>
      <c r="N123"/>
      <c r="O123"/>
      <c r="P123"/>
      <c r="Q123"/>
      <c r="R123"/>
      <c r="S123"/>
      <c r="T123"/>
      <c r="U123"/>
      <c r="V123"/>
    </row>
    <row r="124" spans="1:22" ht="15.75" x14ac:dyDescent="0.3">
      <c r="A124" s="41">
        <v>16</v>
      </c>
      <c r="B124" s="42" t="s">
        <v>33</v>
      </c>
      <c r="C124" s="41">
        <v>7.5</v>
      </c>
      <c r="D124" s="43">
        <f>+C124</f>
        <v>7.5</v>
      </c>
      <c r="E124" s="43" t="s">
        <v>33</v>
      </c>
      <c r="F124" s="43">
        <f>+A124</f>
        <v>16</v>
      </c>
      <c r="G124" s="44"/>
      <c r="J124"/>
      <c r="K124"/>
      <c r="L124"/>
      <c r="M124"/>
      <c r="N124"/>
      <c r="O124"/>
      <c r="P124"/>
      <c r="Q124"/>
      <c r="R124"/>
      <c r="S124"/>
      <c r="T124"/>
      <c r="U124"/>
      <c r="V124"/>
    </row>
    <row r="125" spans="1:22" ht="16.5" thickBot="1" x14ac:dyDescent="0.35">
      <c r="A125" s="46">
        <f>+A123/A124</f>
        <v>5.625</v>
      </c>
      <c r="B125" s="47"/>
      <c r="C125" s="46">
        <f>+C123/C124</f>
        <v>16.666666666666668</v>
      </c>
      <c r="D125" s="46">
        <f>+D123/D124</f>
        <v>12</v>
      </c>
      <c r="E125" s="47"/>
      <c r="F125" s="46">
        <f>+F123/F124</f>
        <v>7.8125</v>
      </c>
      <c r="G125" s="44"/>
      <c r="J125"/>
      <c r="K125"/>
      <c r="L125"/>
      <c r="M125"/>
      <c r="N125"/>
      <c r="O125"/>
      <c r="P125"/>
      <c r="Q125"/>
      <c r="R125"/>
      <c r="S125"/>
      <c r="T125"/>
      <c r="U125"/>
      <c r="V125"/>
    </row>
    <row r="126" spans="1:22" ht="16.5" thickBot="1" x14ac:dyDescent="0.35">
      <c r="A126" s="49"/>
      <c r="B126" s="122">
        <v>80</v>
      </c>
      <c r="C126" s="123"/>
      <c r="D126" s="124"/>
      <c r="E126" s="125">
        <v>84</v>
      </c>
      <c r="F126" s="126" t="s">
        <v>41</v>
      </c>
      <c r="J126"/>
      <c r="K126"/>
      <c r="L126"/>
      <c r="M126"/>
      <c r="N126"/>
      <c r="O126"/>
      <c r="P126"/>
      <c r="Q126"/>
      <c r="R126"/>
      <c r="S126"/>
      <c r="T126"/>
      <c r="U126"/>
      <c r="V126"/>
    </row>
    <row r="127" spans="1:22" x14ac:dyDescent="0.3">
      <c r="A127" s="44"/>
      <c r="E127" s="55"/>
      <c r="F127" s="44"/>
    </row>
    <row r="128" spans="1:22" x14ac:dyDescent="0.3">
      <c r="B128" s="55" t="s">
        <v>45</v>
      </c>
      <c r="C128" s="56">
        <f>+D128/1000</f>
        <v>12.235000000000001</v>
      </c>
      <c r="D128" s="132">
        <v>12235.000000000002</v>
      </c>
      <c r="E128" s="1" t="s">
        <v>46</v>
      </c>
      <c r="F128" s="57">
        <v>0.5</v>
      </c>
    </row>
    <row r="129" spans="1:18" x14ac:dyDescent="0.3">
      <c r="A129" s="3"/>
      <c r="B129" s="58" t="s">
        <v>47</v>
      </c>
      <c r="C129" s="56">
        <f>+F128*C128</f>
        <v>6.1175000000000006</v>
      </c>
      <c r="F129" s="57"/>
      <c r="G129" s="44"/>
    </row>
    <row r="130" spans="1:18" x14ac:dyDescent="0.3">
      <c r="B130" s="58" t="s">
        <v>49</v>
      </c>
      <c r="C130" s="63">
        <f>+C128-C129</f>
        <v>6.1175000000000006</v>
      </c>
      <c r="G130" s="44"/>
    </row>
    <row r="131" spans="1:18" ht="15.75" x14ac:dyDescent="0.3">
      <c r="C131" s="35" t="s">
        <v>51</v>
      </c>
      <c r="D131"/>
      <c r="E131"/>
      <c r="F131"/>
      <c r="G131" s="44"/>
    </row>
    <row r="132" spans="1:18" ht="16.5" x14ac:dyDescent="0.3">
      <c r="B132" s="55" t="s">
        <v>54</v>
      </c>
      <c r="C132" s="68">
        <f>+C130</f>
        <v>6.1175000000000006</v>
      </c>
      <c r="D132"/>
      <c r="E132"/>
      <c r="F132"/>
      <c r="J132" s="80"/>
      <c r="K132" s="80"/>
      <c r="L132" s="80"/>
      <c r="M132" s="80"/>
      <c r="N132" s="80"/>
      <c r="O132" s="80"/>
      <c r="P132" s="80"/>
      <c r="Q132" s="80"/>
      <c r="R132" s="80"/>
    </row>
    <row r="133" spans="1:18" ht="16.5" x14ac:dyDescent="0.3">
      <c r="B133" s="55" t="s">
        <v>56</v>
      </c>
      <c r="C133" s="68">
        <f>+C132*1.1</f>
        <v>6.7292500000000013</v>
      </c>
      <c r="D133"/>
      <c r="E133"/>
      <c r="F133"/>
      <c r="J133" s="80"/>
      <c r="K133" s="80"/>
      <c r="L133" s="80"/>
      <c r="M133" s="80"/>
      <c r="N133" s="80"/>
      <c r="O133" s="80"/>
      <c r="P133" s="80"/>
      <c r="Q133" s="80"/>
      <c r="R133" s="80"/>
    </row>
    <row r="134" spans="1:18" ht="16.5" x14ac:dyDescent="0.3">
      <c r="A134" s="3"/>
      <c r="B134" s="35"/>
      <c r="C134" s="44"/>
      <c r="E134"/>
      <c r="F134"/>
      <c r="G134"/>
      <c r="J134" s="80"/>
      <c r="K134" s="80"/>
      <c r="L134" s="80"/>
      <c r="M134" s="80"/>
      <c r="N134" s="80"/>
      <c r="O134" s="80"/>
      <c r="P134" s="80"/>
      <c r="Q134" s="80"/>
      <c r="R134" s="80"/>
    </row>
    <row r="135" spans="1:18" ht="16.5" x14ac:dyDescent="0.3">
      <c r="A135" s="4" t="s">
        <v>62</v>
      </c>
      <c r="C135" s="127">
        <v>84</v>
      </c>
      <c r="D135" s="128" t="s">
        <v>63</v>
      </c>
      <c r="E135"/>
      <c r="F135"/>
      <c r="G135"/>
      <c r="J135" s="80"/>
      <c r="K135" s="80"/>
      <c r="L135" s="80"/>
      <c r="M135" s="80"/>
      <c r="N135" s="80"/>
      <c r="O135" s="80"/>
      <c r="P135" s="80"/>
      <c r="Q135" s="80"/>
      <c r="R135" s="80"/>
    </row>
    <row r="136" spans="1:18" ht="16.5" x14ac:dyDescent="0.3">
      <c r="A136" s="4"/>
      <c r="C136" s="35"/>
      <c r="D136" s="1" t="s">
        <v>66</v>
      </c>
      <c r="E136" s="3"/>
      <c r="F136" s="3"/>
      <c r="J136" s="80"/>
      <c r="K136" s="80"/>
      <c r="L136" s="80"/>
      <c r="M136" s="80"/>
      <c r="N136" s="80"/>
      <c r="O136" s="80"/>
      <c r="P136" s="80"/>
      <c r="Q136" s="80"/>
      <c r="R136" s="80"/>
    </row>
    <row r="137" spans="1:18" ht="16.5" x14ac:dyDescent="0.3">
      <c r="A137" s="4" t="s">
        <v>68</v>
      </c>
      <c r="B137" s="5"/>
      <c r="C137" s="71">
        <f>+B48</f>
        <v>2000</v>
      </c>
      <c r="D137" s="38">
        <v>100</v>
      </c>
      <c r="E137" s="129" t="s">
        <v>184</v>
      </c>
      <c r="F137" s="130">
        <f>+C139*C132</f>
        <v>152.93750000000003</v>
      </c>
      <c r="J137" s="80"/>
      <c r="K137" s="80"/>
      <c r="L137" s="80"/>
      <c r="M137" s="80"/>
      <c r="N137" s="80"/>
      <c r="O137" s="80"/>
      <c r="P137" s="80"/>
      <c r="Q137" s="80"/>
      <c r="R137" s="80"/>
    </row>
    <row r="138" spans="1:18" ht="16.5" x14ac:dyDescent="0.3">
      <c r="A138" s="4" t="s">
        <v>71</v>
      </c>
      <c r="C138" s="48">
        <f>+C137+D137</f>
        <v>2100</v>
      </c>
      <c r="E138" s="94" t="s">
        <v>185</v>
      </c>
      <c r="F138" s="131">
        <f>+C139*C133</f>
        <v>168.23125000000005</v>
      </c>
      <c r="J138" s="80"/>
      <c r="K138" s="80"/>
      <c r="L138" s="80"/>
      <c r="M138" s="80"/>
      <c r="N138" s="80"/>
      <c r="O138" s="80"/>
      <c r="P138" s="80"/>
      <c r="Q138" s="80"/>
      <c r="R138" s="80"/>
    </row>
    <row r="139" spans="1:18" ht="16.5" x14ac:dyDescent="0.3">
      <c r="A139" s="4" t="s">
        <v>74</v>
      </c>
      <c r="C139" s="48">
        <f>+C138/C135</f>
        <v>25</v>
      </c>
      <c r="F139"/>
      <c r="G139"/>
      <c r="J139" s="80"/>
      <c r="K139" s="80"/>
      <c r="L139" s="80"/>
      <c r="M139" s="80"/>
      <c r="N139" s="80"/>
      <c r="O139" s="80"/>
      <c r="P139" s="80"/>
      <c r="Q139" s="80"/>
      <c r="R139" s="80"/>
    </row>
  </sheetData>
  <mergeCells count="2">
    <mergeCell ref="C104:D104"/>
    <mergeCell ref="G104:H104"/>
  </mergeCells>
  <pageMargins left="0.70866141732283472" right="0.70866141732283472" top="0.74803149606299213" bottom="0.74803149606299213" header="0.31496062992125984" footer="0.31496062992125984"/>
  <pageSetup scale="62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39"/>
  <sheetViews>
    <sheetView topLeftCell="A62" zoomScale="80" zoomScaleNormal="80" workbookViewId="0">
      <selection activeCell="D70" sqref="D70"/>
    </sheetView>
  </sheetViews>
  <sheetFormatPr baseColWidth="10" defaultRowHeight="14.25" x14ac:dyDescent="0.3"/>
  <cols>
    <col min="1" max="1" width="13.5703125" style="1" customWidth="1"/>
    <col min="2" max="2" width="13.42578125" style="1" bestFit="1" customWidth="1"/>
    <col min="3" max="3" width="12.28515625" style="1" customWidth="1"/>
    <col min="4" max="4" width="12.140625" style="1" customWidth="1"/>
    <col min="5" max="5" width="14.28515625" style="1" customWidth="1"/>
    <col min="6" max="6" width="13.7109375" style="1" customWidth="1"/>
    <col min="7" max="7" width="13.42578125" style="1" customWidth="1"/>
    <col min="8" max="8" width="11.8554687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38" ht="18.75" x14ac:dyDescent="0.3">
      <c r="J1" s="2" t="s">
        <v>0</v>
      </c>
      <c r="K1" s="3"/>
      <c r="L1" s="3"/>
      <c r="M1" s="3"/>
      <c r="N1" s="3"/>
      <c r="O1" s="3"/>
      <c r="P1" s="3"/>
    </row>
    <row r="2" spans="1:38" ht="15.75" x14ac:dyDescent="0.3"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15.75" x14ac:dyDescent="0.3"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</row>
    <row r="4" spans="1:38" ht="15.75" x14ac:dyDescent="0.3"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ht="18.75" x14ac:dyDescent="0.3">
      <c r="A6" s="2" t="s">
        <v>4</v>
      </c>
      <c r="E6" s="5" t="s">
        <v>5</v>
      </c>
      <c r="F6" s="1" t="s">
        <v>6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ht="15.75" x14ac:dyDescent="0.3"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ht="15.75" x14ac:dyDescent="0.3"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s="5" customFormat="1" ht="15" x14ac:dyDescent="0.25">
      <c r="A9" s="5" t="s">
        <v>11</v>
      </c>
      <c r="C9" s="5" t="s">
        <v>152</v>
      </c>
      <c r="H9" s="5" t="s">
        <v>12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 ht="16.5" thickBot="1" x14ac:dyDescent="0.35">
      <c r="A11" s="5" t="s">
        <v>15</v>
      </c>
      <c r="C11" s="1" t="s">
        <v>131</v>
      </c>
      <c r="F11" s="5" t="s">
        <v>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ht="15.75" x14ac:dyDescent="0.3">
      <c r="A12" s="5"/>
      <c r="F12" s="18"/>
      <c r="G12" s="19"/>
      <c r="H12" s="20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ht="15.75" x14ac:dyDescent="0.3">
      <c r="A13" s="5" t="s">
        <v>17</v>
      </c>
      <c r="F13" s="11"/>
      <c r="G13" s="12"/>
      <c r="H13" s="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15.75" x14ac:dyDescent="0.3">
      <c r="A14" s="5"/>
      <c r="F14" s="11"/>
      <c r="G14" s="12"/>
      <c r="H14" s="13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ht="15.75" x14ac:dyDescent="0.3">
      <c r="A15" s="5" t="s">
        <v>18</v>
      </c>
      <c r="C15" s="24" t="s">
        <v>121</v>
      </c>
      <c r="D15" s="25"/>
      <c r="E15" s="25"/>
      <c r="F15" s="26" t="s">
        <v>9</v>
      </c>
      <c r="G15" s="12"/>
      <c r="H15" s="13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 ht="15.75" x14ac:dyDescent="0.3">
      <c r="C16" s="27" t="s">
        <v>179</v>
      </c>
      <c r="D16" s="25"/>
      <c r="E16" s="25"/>
      <c r="F16" s="28">
        <f>1.5+F20+1.5</f>
        <v>52</v>
      </c>
      <c r="G16" s="29" t="s">
        <v>19</v>
      </c>
      <c r="H16" s="30">
        <f>((1.5+H20+1.5)+1)*2</f>
        <v>50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 ht="15.75" x14ac:dyDescent="0.3">
      <c r="C17" s="27" t="s">
        <v>199</v>
      </c>
      <c r="D17" s="25"/>
      <c r="E17" s="25"/>
      <c r="F17" s="26">
        <v>2</v>
      </c>
      <c r="G17" s="31" t="s">
        <v>20</v>
      </c>
      <c r="H17" s="13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 ht="15.75" x14ac:dyDescent="0.3">
      <c r="C18" s="27" t="s">
        <v>180</v>
      </c>
      <c r="D18" s="25"/>
      <c r="E18" s="25"/>
      <c r="F18" s="11"/>
      <c r="G18" s="12"/>
      <c r="H18" s="13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 ht="15.75" x14ac:dyDescent="0.3">
      <c r="C19" s="32" t="s">
        <v>145</v>
      </c>
      <c r="D19" s="25"/>
      <c r="E19" s="25"/>
      <c r="F19" s="11"/>
      <c r="G19" s="12"/>
      <c r="H19" s="13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 ht="15.75" x14ac:dyDescent="0.3">
      <c r="C20" s="25" t="s">
        <v>146</v>
      </c>
      <c r="D20" s="25"/>
      <c r="E20" s="25"/>
      <c r="F20" s="28">
        <v>49</v>
      </c>
      <c r="G20" s="29" t="s">
        <v>19</v>
      </c>
      <c r="H20" s="30">
        <v>21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ht="15.75" x14ac:dyDescent="0.3">
      <c r="C21" s="25" t="s">
        <v>181</v>
      </c>
      <c r="D21" s="25"/>
      <c r="E21" s="25"/>
      <c r="F21" s="11"/>
      <c r="G21" s="12"/>
      <c r="H21" s="13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 ht="16.5" thickBot="1" x14ac:dyDescent="0.35">
      <c r="C22" s="25" t="s">
        <v>148</v>
      </c>
      <c r="D22" s="25"/>
      <c r="E22" s="25"/>
      <c r="F22" s="21"/>
      <c r="G22" s="22"/>
      <c r="H22" s="23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 ht="15.75" x14ac:dyDescent="0.3">
      <c r="A23" s="4" t="s">
        <v>25</v>
      </c>
      <c r="C23" s="35" t="s">
        <v>26</v>
      </c>
      <c r="D23" s="5" t="s">
        <v>27</v>
      </c>
      <c r="E23" s="36" t="s">
        <v>28</v>
      </c>
      <c r="F23" s="1" t="s">
        <v>200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 ht="15.75" x14ac:dyDescent="0.3">
      <c r="A25" s="4" t="s">
        <v>32</v>
      </c>
      <c r="C25" s="37">
        <v>72</v>
      </c>
      <c r="D25" s="36" t="s">
        <v>33</v>
      </c>
      <c r="E25" s="38">
        <v>102</v>
      </c>
      <c r="F25" s="39">
        <f>+C25</f>
        <v>72</v>
      </c>
      <c r="G25" s="40" t="s">
        <v>33</v>
      </c>
      <c r="H25" s="40">
        <f>+E25</f>
        <v>102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 ht="15.75" x14ac:dyDescent="0.3">
      <c r="A26" s="4" t="s">
        <v>36</v>
      </c>
      <c r="B26" s="3"/>
      <c r="C26" s="41">
        <f>+F16</f>
        <v>52</v>
      </c>
      <c r="D26" s="42" t="s">
        <v>33</v>
      </c>
      <c r="E26" s="41">
        <f>+H16</f>
        <v>50</v>
      </c>
      <c r="F26" s="43">
        <f>+E26</f>
        <v>50</v>
      </c>
      <c r="G26" s="43" t="s">
        <v>33</v>
      </c>
      <c r="H26" s="43">
        <f>+C26</f>
        <v>52</v>
      </c>
      <c r="I26" s="44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 ht="16.5" thickBot="1" x14ac:dyDescent="0.35">
      <c r="A27" s="3" t="s">
        <v>38</v>
      </c>
      <c r="B27" s="45"/>
      <c r="C27" s="46">
        <f>+C25/C26</f>
        <v>1.3846153846153846</v>
      </c>
      <c r="D27" s="47"/>
      <c r="E27" s="46">
        <f>+E25/E26</f>
        <v>2.04</v>
      </c>
      <c r="F27" s="46">
        <f>+F25/F26</f>
        <v>1.44</v>
      </c>
      <c r="G27" s="47"/>
      <c r="H27" s="46">
        <f>+H25/H26</f>
        <v>1.9615384615384615</v>
      </c>
      <c r="I27" s="44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 ht="16.5" thickBot="1" x14ac:dyDescent="0.35">
      <c r="A28" s="3" t="s">
        <v>40</v>
      </c>
      <c r="B28" s="48"/>
      <c r="C28" s="49"/>
      <c r="D28" s="50">
        <v>2</v>
      </c>
      <c r="E28" s="51"/>
      <c r="F28" s="52"/>
      <c r="G28" s="53">
        <v>1</v>
      </c>
      <c r="H28" s="54" t="s">
        <v>41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 ht="15.75" x14ac:dyDescent="0.3">
      <c r="A29" s="3"/>
      <c r="B29" s="35"/>
      <c r="C29" s="44"/>
      <c r="G29" s="55"/>
      <c r="H29" s="44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15.75" x14ac:dyDescent="0.3">
      <c r="A30" s="39" t="s">
        <v>43</v>
      </c>
      <c r="B30" s="39" t="s">
        <v>44</v>
      </c>
      <c r="D30" s="55" t="s">
        <v>45</v>
      </c>
      <c r="E30" s="56">
        <f>+F30/1000</f>
        <v>5.1059999999999999</v>
      </c>
      <c r="F30" s="108">
        <v>5106</v>
      </c>
      <c r="G30" s="1" t="s">
        <v>46</v>
      </c>
      <c r="H30" s="57">
        <v>0.53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 ht="15.75" x14ac:dyDescent="0.3">
      <c r="A31" s="3"/>
      <c r="B31" s="3"/>
      <c r="C31" s="3"/>
      <c r="D31" s="58" t="s">
        <v>47</v>
      </c>
      <c r="E31" s="56">
        <f>+H30*E30</f>
        <v>2.7061800000000003</v>
      </c>
      <c r="H31" s="57"/>
      <c r="I31" s="4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 ht="15.75" x14ac:dyDescent="0.3">
      <c r="D32" s="58" t="s">
        <v>49</v>
      </c>
      <c r="E32" s="63">
        <f>+E30-E31</f>
        <v>2.3998199999999996</v>
      </c>
      <c r="I32" s="44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 ht="15.75" x14ac:dyDescent="0.3">
      <c r="E33" s="35" t="s">
        <v>51</v>
      </c>
      <c r="F33" s="35" t="s">
        <v>52</v>
      </c>
      <c r="G33" s="35" t="s">
        <v>52</v>
      </c>
      <c r="H33" s="35" t="s">
        <v>52</v>
      </c>
      <c r="I33" s="44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 ht="15.75" x14ac:dyDescent="0.3">
      <c r="D34" s="55" t="s">
        <v>54</v>
      </c>
      <c r="E34" s="68">
        <f>+E32</f>
        <v>2.3998199999999996</v>
      </c>
      <c r="F34" s="68">
        <v>0</v>
      </c>
      <c r="G34" s="68">
        <v>0</v>
      </c>
      <c r="H34" s="68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 ht="15.75" x14ac:dyDescent="0.3">
      <c r="D35" s="55" t="s">
        <v>56</v>
      </c>
      <c r="E35" s="68">
        <f>+E34*1.1</f>
        <v>2.639802</v>
      </c>
      <c r="F35" s="68">
        <v>0</v>
      </c>
      <c r="G35" s="68">
        <v>0</v>
      </c>
      <c r="H35" s="68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 ht="16.5" thickBot="1" x14ac:dyDescent="0.35">
      <c r="A36" s="3"/>
      <c r="G36" s="55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 ht="15.75" x14ac:dyDescent="0.3">
      <c r="A37" s="3"/>
      <c r="B37" s="35"/>
      <c r="C37" s="44"/>
      <c r="E37" s="18" t="s">
        <v>59</v>
      </c>
      <c r="F37" s="19" t="s">
        <v>60</v>
      </c>
      <c r="G37" s="19"/>
      <c r="H37" s="20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 ht="16.5" thickBot="1" x14ac:dyDescent="0.35">
      <c r="A38" s="4" t="s">
        <v>62</v>
      </c>
      <c r="C38" s="69">
        <v>2</v>
      </c>
      <c r="D38" s="70" t="s">
        <v>63</v>
      </c>
      <c r="E38" s="21"/>
      <c r="F38" s="22" t="s">
        <v>64</v>
      </c>
      <c r="G38" s="22"/>
      <c r="H38" s="23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 ht="15.75" x14ac:dyDescent="0.3">
      <c r="A39" s="4"/>
      <c r="C39" s="35"/>
      <c r="D39" s="1" t="s">
        <v>66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ht="15.75" x14ac:dyDescent="0.3">
      <c r="A40" s="4" t="s">
        <v>68</v>
      </c>
      <c r="B40" s="5"/>
      <c r="C40" s="71">
        <f>+B48/F17</f>
        <v>1000</v>
      </c>
      <c r="D40" s="38">
        <v>400</v>
      </c>
      <c r="F40" s="58" t="s">
        <v>69</v>
      </c>
      <c r="G40" s="37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 ht="15.75" x14ac:dyDescent="0.3">
      <c r="A41" s="4" t="s">
        <v>71</v>
      </c>
      <c r="C41" s="48">
        <f>+C40+D40</f>
        <v>1400</v>
      </c>
      <c r="F41" s="58" t="s">
        <v>72</v>
      </c>
      <c r="G41" s="37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 ht="15.75" x14ac:dyDescent="0.3">
      <c r="A42" s="4" t="s">
        <v>74</v>
      </c>
      <c r="C42" s="48">
        <f>+C41/C38</f>
        <v>700</v>
      </c>
      <c r="F42" s="58" t="s">
        <v>75</v>
      </c>
      <c r="G42" s="37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 ht="15.75" x14ac:dyDescent="0.3">
      <c r="A43" s="4"/>
      <c r="C43" s="35"/>
      <c r="F43" s="55" t="s">
        <v>77</v>
      </c>
      <c r="G43" s="37">
        <f>+C40/1000</f>
        <v>1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 ht="15.75" x14ac:dyDescent="0.3">
      <c r="A44" s="4"/>
      <c r="C44" s="72"/>
      <c r="F44" s="58" t="s">
        <v>79</v>
      </c>
      <c r="G44" s="69">
        <f>+C41</f>
        <v>1400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 ht="15.75" x14ac:dyDescent="0.3">
      <c r="A45" s="4"/>
      <c r="C45" s="35"/>
      <c r="E45" s="58"/>
      <c r="F45" s="58"/>
      <c r="G45" s="44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 ht="15.75" x14ac:dyDescent="0.3">
      <c r="A46" s="4" t="s">
        <v>82</v>
      </c>
      <c r="C46" s="39">
        <f>+C42*C38</f>
        <v>1400</v>
      </c>
      <c r="F46" s="58"/>
      <c r="G46" s="44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 ht="15.75" x14ac:dyDescent="0.3">
      <c r="A48" s="4" t="s">
        <v>84</v>
      </c>
      <c r="B48" s="35">
        <v>2000</v>
      </c>
      <c r="C48" s="3"/>
      <c r="D48" s="39" t="s">
        <v>85</v>
      </c>
      <c r="E48" s="39" t="s">
        <v>86</v>
      </c>
      <c r="F48" s="39" t="s">
        <v>87</v>
      </c>
      <c r="G48" s="39" t="s">
        <v>88</v>
      </c>
      <c r="H48" s="39" t="s">
        <v>89</v>
      </c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 ht="15.75" x14ac:dyDescent="0.3">
      <c r="A49" s="77" t="s">
        <v>90</v>
      </c>
      <c r="B49" s="78"/>
      <c r="C49" s="3"/>
      <c r="D49" s="35">
        <v>2</v>
      </c>
      <c r="E49" s="35">
        <v>1</v>
      </c>
      <c r="F49" s="35" t="s">
        <v>91</v>
      </c>
      <c r="G49" s="44">
        <f>185+145</f>
        <v>330</v>
      </c>
      <c r="H49" s="44">
        <f>+(D49*E49)*G49</f>
        <v>660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 ht="15.75" x14ac:dyDescent="0.3">
      <c r="A50" s="78" t="s">
        <v>92</v>
      </c>
      <c r="B50" s="79">
        <f>+E34*C42</f>
        <v>1679.8739999999998</v>
      </c>
      <c r="C50" s="3"/>
      <c r="D50" s="35">
        <v>1</v>
      </c>
      <c r="E50" s="35">
        <v>1</v>
      </c>
      <c r="F50" s="35" t="s">
        <v>93</v>
      </c>
      <c r="G50" s="44">
        <v>275</v>
      </c>
      <c r="H50" s="44">
        <f>+(D50*E50)*G50</f>
        <v>275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 ht="15.75" x14ac:dyDescent="0.3">
      <c r="A51" s="78" t="s">
        <v>23</v>
      </c>
      <c r="B51" s="79">
        <f>+H63</f>
        <v>14757</v>
      </c>
      <c r="C51" s="3"/>
      <c r="D51" s="35">
        <v>1</v>
      </c>
      <c r="E51" s="35">
        <v>1</v>
      </c>
      <c r="F51" s="35" t="s">
        <v>94</v>
      </c>
      <c r="G51" s="44">
        <v>275</v>
      </c>
      <c r="H51" s="44">
        <f t="shared" ref="H51:H60" si="0">+(D51*E51)*G51</f>
        <v>275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 ht="16.5" x14ac:dyDescent="0.3">
      <c r="A52" s="78"/>
      <c r="B52" s="79"/>
      <c r="C52" s="3"/>
      <c r="D52" s="35">
        <v>1</v>
      </c>
      <c r="E52" s="35">
        <f>+B48*1.05</f>
        <v>2100</v>
      </c>
      <c r="F52" s="35" t="s">
        <v>95</v>
      </c>
      <c r="G52" s="44">
        <v>4</v>
      </c>
      <c r="H52" s="44">
        <f t="shared" si="0"/>
        <v>8400</v>
      </c>
      <c r="I52" s="80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 ht="16.5" x14ac:dyDescent="0.3">
      <c r="A53" s="78" t="s">
        <v>50</v>
      </c>
      <c r="B53" s="79">
        <v>800</v>
      </c>
      <c r="C53" s="3"/>
      <c r="D53" s="35">
        <v>1</v>
      </c>
      <c r="E53" s="35">
        <v>1</v>
      </c>
      <c r="F53" s="35" t="s">
        <v>96</v>
      </c>
      <c r="G53" s="44">
        <v>145</v>
      </c>
      <c r="H53" s="44">
        <f t="shared" si="0"/>
        <v>145</v>
      </c>
      <c r="I53" s="80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 ht="15.75" x14ac:dyDescent="0.3">
      <c r="A54" s="81" t="s">
        <v>132</v>
      </c>
      <c r="B54" s="79">
        <f>+(F20*H20)*0.15</f>
        <v>154.35</v>
      </c>
      <c r="C54" s="3"/>
      <c r="D54" s="35">
        <v>1</v>
      </c>
      <c r="E54" s="35">
        <v>2</v>
      </c>
      <c r="F54" s="35" t="s">
        <v>97</v>
      </c>
      <c r="G54" s="44">
        <v>145</v>
      </c>
      <c r="H54" s="44">
        <f t="shared" si="0"/>
        <v>290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 ht="15.75" x14ac:dyDescent="0.3">
      <c r="A55" s="81" t="s">
        <v>191</v>
      </c>
      <c r="B55" s="79">
        <f>8*86</f>
        <v>688</v>
      </c>
      <c r="C55" s="1" t="s">
        <v>156</v>
      </c>
      <c r="D55" s="35">
        <v>0</v>
      </c>
      <c r="E55" s="35">
        <v>0</v>
      </c>
      <c r="F55" s="35" t="s">
        <v>57</v>
      </c>
      <c r="G55" s="44">
        <v>1.5</v>
      </c>
      <c r="H55" s="44">
        <f t="shared" si="0"/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 ht="15.75" x14ac:dyDescent="0.3">
      <c r="A56" s="81" t="s">
        <v>188</v>
      </c>
      <c r="B56" s="79">
        <f>+F137</f>
        <v>152.93750000000003</v>
      </c>
      <c r="D56" s="35">
        <v>1</v>
      </c>
      <c r="E56" s="35">
        <v>1</v>
      </c>
      <c r="F56" s="35" t="s">
        <v>142</v>
      </c>
      <c r="G56" s="44">
        <v>1800</v>
      </c>
      <c r="H56" s="44">
        <f t="shared" ref="H56:H58" si="1">+(D56*E56)*G56</f>
        <v>1800</v>
      </c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 ht="15.75" x14ac:dyDescent="0.3">
      <c r="A57" s="81" t="s">
        <v>153</v>
      </c>
      <c r="B57" s="79">
        <f>+C116</f>
        <v>630</v>
      </c>
      <c r="D57" s="35">
        <v>0</v>
      </c>
      <c r="E57" s="35">
        <v>0</v>
      </c>
      <c r="F57" s="35" t="s">
        <v>99</v>
      </c>
      <c r="G57" s="44">
        <v>0.5</v>
      </c>
      <c r="H57" s="44">
        <f t="shared" si="1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 ht="15.75" x14ac:dyDescent="0.3">
      <c r="A58" s="81" t="s">
        <v>154</v>
      </c>
      <c r="B58" s="79">
        <v>200</v>
      </c>
      <c r="D58" s="35">
        <v>2</v>
      </c>
      <c r="E58" s="35">
        <v>1</v>
      </c>
      <c r="F58" s="3" t="s">
        <v>102</v>
      </c>
      <c r="G58" s="44">
        <f>+E93</f>
        <v>1456</v>
      </c>
      <c r="H58" s="44">
        <f t="shared" si="1"/>
        <v>2912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 ht="15.75" x14ac:dyDescent="0.3">
      <c r="A59" s="81" t="s">
        <v>155</v>
      </c>
      <c r="B59" s="79">
        <v>200</v>
      </c>
      <c r="D59" s="35">
        <v>0</v>
      </c>
      <c r="E59" s="35">
        <v>0</v>
      </c>
      <c r="F59" s="35"/>
      <c r="G59" s="44">
        <v>0.5</v>
      </c>
      <c r="H59" s="44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 ht="15.75" x14ac:dyDescent="0.3">
      <c r="A60" s="77" t="s">
        <v>101</v>
      </c>
      <c r="B60" s="82">
        <f>SUM(B50:B54)</f>
        <v>17391.223999999998</v>
      </c>
      <c r="C60" s="3"/>
      <c r="D60" s="35">
        <v>0</v>
      </c>
      <c r="E60" s="35">
        <v>0</v>
      </c>
      <c r="F60" s="3"/>
      <c r="G60" s="44">
        <v>1230</v>
      </c>
      <c r="H60" s="44">
        <f t="shared" si="0"/>
        <v>0</v>
      </c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 ht="15.75" x14ac:dyDescent="0.3">
      <c r="A61" s="16"/>
      <c r="B61" s="83"/>
      <c r="C61" s="3"/>
      <c r="D61" s="35"/>
      <c r="E61" s="35"/>
      <c r="F61" s="3"/>
      <c r="G61" s="3"/>
      <c r="H61" s="44">
        <f t="shared" ref="H61" si="2">+G61*E61</f>
        <v>0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 ht="15.75" x14ac:dyDescent="0.3">
      <c r="A62" s="16"/>
      <c r="B62" s="46">
        <f>+B60/B48</f>
        <v>8.6956119999999988</v>
      </c>
      <c r="C62" s="4" t="s">
        <v>192</v>
      </c>
      <c r="D62" s="3"/>
      <c r="E62" s="3"/>
      <c r="F62" s="3"/>
      <c r="G62" s="3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 ht="15.75" x14ac:dyDescent="0.3">
      <c r="A63" s="3"/>
      <c r="B63" s="3"/>
      <c r="D63" s="3"/>
      <c r="E63" s="3"/>
      <c r="F63" s="3"/>
      <c r="G63" s="86" t="s">
        <v>105</v>
      </c>
      <c r="H63" s="46">
        <f>SUM(H49:H62)</f>
        <v>14757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 ht="15.75" x14ac:dyDescent="0.3">
      <c r="D64" s="3"/>
      <c r="E64" s="3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 ht="15.75" x14ac:dyDescent="0.3">
      <c r="D65" s="3"/>
      <c r="E65" s="3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 ht="15.75" x14ac:dyDescent="0.3">
      <c r="D66" s="3"/>
      <c r="E66" s="3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 ht="15.75" x14ac:dyDescent="0.3">
      <c r="D67" s="3"/>
      <c r="E67" s="3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 ht="15.75" x14ac:dyDescent="0.3">
      <c r="D68" s="3"/>
      <c r="E68" s="3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 ht="15.75" x14ac:dyDescent="0.3">
      <c r="D69" s="3"/>
      <c r="E69" s="3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 ht="15.75" x14ac:dyDescent="0.3">
      <c r="D70" s="3"/>
      <c r="E70" s="3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 ht="15.75" x14ac:dyDescent="0.3">
      <c r="D71" s="3"/>
      <c r="E71" s="3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 ht="15.75" x14ac:dyDescent="0.3">
      <c r="D72" s="3"/>
      <c r="E72" s="3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15.75" x14ac:dyDescent="0.3">
      <c r="A73" s="4" t="s">
        <v>108</v>
      </c>
      <c r="B73" s="3"/>
      <c r="C73" s="3"/>
      <c r="E73" s="46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 ht="15.75" x14ac:dyDescent="0.3">
      <c r="A74" s="3"/>
      <c r="B74" s="4" t="s">
        <v>111</v>
      </c>
      <c r="C74" s="39" t="s">
        <v>112</v>
      </c>
      <c r="D74" s="3"/>
      <c r="E74" s="3"/>
      <c r="F74" s="3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 ht="15.75" x14ac:dyDescent="0.3">
      <c r="A75" s="77" t="s">
        <v>115</v>
      </c>
      <c r="B75" s="78"/>
      <c r="C75" s="3"/>
      <c r="D75" s="3"/>
      <c r="E75" s="3"/>
      <c r="F75" s="3"/>
      <c r="G75" s="5" t="s">
        <v>106</v>
      </c>
      <c r="H75" s="106">
        <v>1.4</v>
      </c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 ht="15.75" x14ac:dyDescent="0.3">
      <c r="A76" s="78" t="s">
        <v>92</v>
      </c>
      <c r="B76" s="79">
        <f>+E35*C42</f>
        <v>1847.8614</v>
      </c>
      <c r="C76" s="91"/>
      <c r="G76" s="1" t="s">
        <v>109</v>
      </c>
      <c r="H76" s="87">
        <v>1.75</v>
      </c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 ht="15.75" x14ac:dyDescent="0.3">
      <c r="A77" s="78" t="s">
        <v>23</v>
      </c>
      <c r="B77" s="79">
        <f>+H63*H75</f>
        <v>20659.8</v>
      </c>
      <c r="C77" s="91"/>
      <c r="G77" s="1" t="s">
        <v>109</v>
      </c>
      <c r="H77" s="87">
        <v>2</v>
      </c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 ht="15.75" x14ac:dyDescent="0.3">
      <c r="A78" s="78"/>
      <c r="B78" s="79"/>
      <c r="C78" s="91"/>
      <c r="G78" s="5" t="s">
        <v>116</v>
      </c>
      <c r="H78" s="87">
        <v>2.5</v>
      </c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 ht="15.75" x14ac:dyDescent="0.3">
      <c r="A79" s="78" t="str">
        <f>+A53</f>
        <v>Tabla de suaje</v>
      </c>
      <c r="B79" s="79">
        <f>+B53*H75</f>
        <v>1120</v>
      </c>
      <c r="C79" s="91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 ht="15.75" x14ac:dyDescent="0.3">
      <c r="A80" s="78" t="str">
        <f>+A54</f>
        <v>Prueba color</v>
      </c>
      <c r="B80" s="79">
        <f>+B54*H75</f>
        <v>216.08999999999997</v>
      </c>
      <c r="C80" s="9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 ht="15.75" x14ac:dyDescent="0.3">
      <c r="A81" s="78" t="str">
        <f>+A55</f>
        <v>Ojillo Metalico</v>
      </c>
      <c r="B81" s="79">
        <f>+B55*H75</f>
        <v>963.19999999999993</v>
      </c>
      <c r="C81" s="98"/>
      <c r="F81" s="94" t="s">
        <v>123</v>
      </c>
      <c r="G81" s="46">
        <f>+B62</f>
        <v>8.6956119999999988</v>
      </c>
      <c r="H81" s="95">
        <f>+G81*B48</f>
        <v>17391.223999999998</v>
      </c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 ht="15.75" x14ac:dyDescent="0.3">
      <c r="A82" s="78" t="str">
        <f>+A56</f>
        <v>Fondo Caple</v>
      </c>
      <c r="B82" s="79">
        <f>+B56*1.3</f>
        <v>198.81875000000005</v>
      </c>
      <c r="C82" s="98"/>
      <c r="F82" s="94" t="s">
        <v>125</v>
      </c>
      <c r="G82" s="46">
        <f>+C86</f>
        <v>13.223885075</v>
      </c>
      <c r="H82" s="95">
        <f>+G82*B48</f>
        <v>26447.77015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15.75" x14ac:dyDescent="0.3">
      <c r="A83" s="78" t="str">
        <f t="shared" ref="A83" si="3">+A57</f>
        <v>Macrame</v>
      </c>
      <c r="B83" s="79">
        <f>+B57*H75</f>
        <v>882</v>
      </c>
      <c r="C83" s="98"/>
      <c r="F83" s="99" t="s">
        <v>126</v>
      </c>
      <c r="G83" s="100">
        <f>+G82-G81</f>
        <v>4.5282730750000013</v>
      </c>
      <c r="H83" s="95">
        <f>+G83*B48</f>
        <v>9056.5461500000019</v>
      </c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 ht="15.75" x14ac:dyDescent="0.3">
      <c r="A84" s="78" t="str">
        <f t="shared" ref="A84:A85" si="4">+A58</f>
        <v xml:space="preserve">Empaque </v>
      </c>
      <c r="B84" s="79">
        <f>+B58*H75</f>
        <v>280</v>
      </c>
      <c r="C84" s="98"/>
      <c r="F84" s="133"/>
      <c r="G84" s="134" t="s">
        <v>194</v>
      </c>
      <c r="H84" s="135">
        <f>+(B86/100)*2.5</f>
        <v>661.19425375000003</v>
      </c>
      <c r="I84" s="95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 ht="15.75" x14ac:dyDescent="0.3">
      <c r="A85" s="78" t="str">
        <f t="shared" si="4"/>
        <v>Mensajería</v>
      </c>
      <c r="B85" s="79">
        <f>+B59*H75</f>
        <v>280</v>
      </c>
      <c r="C85" s="100" t="s">
        <v>189</v>
      </c>
      <c r="D85" s="40" t="s">
        <v>190</v>
      </c>
      <c r="E85" s="40" t="s">
        <v>193</v>
      </c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 ht="15.75" x14ac:dyDescent="0.3">
      <c r="A86" s="77" t="s">
        <v>101</v>
      </c>
      <c r="B86" s="82">
        <f>SUM(B75:B85)</f>
        <v>26447.77015</v>
      </c>
      <c r="C86" s="100">
        <f>+B86/B48</f>
        <v>13.223885075</v>
      </c>
      <c r="D86" s="100">
        <f>+B86-H56</f>
        <v>24647.77015</v>
      </c>
      <c r="E86" s="100">
        <f>+D86-B55</f>
        <v>23959.77015</v>
      </c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 x14ac:dyDescent="0.3">
      <c r="D87" s="63">
        <f>+D86/B48</f>
        <v>12.323885075</v>
      </c>
      <c r="E87" s="63">
        <f>+E86/B48</f>
        <v>11.979885075</v>
      </c>
    </row>
    <row r="89" spans="1:38" x14ac:dyDescent="0.3">
      <c r="A89" s="5"/>
    </row>
    <row r="90" spans="1:38" ht="15" thickBot="1" x14ac:dyDescent="0.35">
      <c r="A90" s="5" t="s">
        <v>160</v>
      </c>
    </row>
    <row r="91" spans="1:38" ht="15.75" x14ac:dyDescent="0.3">
      <c r="A91" s="111" t="s">
        <v>134</v>
      </c>
      <c r="B91" s="19"/>
      <c r="C91" s="19"/>
      <c r="D91" s="19"/>
      <c r="E91" s="19"/>
      <c r="F91" s="19"/>
      <c r="G91" s="20"/>
      <c r="H91"/>
      <c r="I91"/>
    </row>
    <row r="92" spans="1:38" ht="15.75" x14ac:dyDescent="0.3">
      <c r="A92" s="28">
        <f>+F16</f>
        <v>52</v>
      </c>
      <c r="B92" s="29">
        <f>+H16</f>
        <v>50</v>
      </c>
      <c r="C92" s="12" t="s">
        <v>135</v>
      </c>
      <c r="D92" s="29" t="s">
        <v>136</v>
      </c>
      <c r="E92" s="12" t="s">
        <v>137</v>
      </c>
      <c r="F92" s="31" t="s">
        <v>139</v>
      </c>
      <c r="G92" s="13"/>
      <c r="H92"/>
      <c r="I92"/>
    </row>
    <row r="93" spans="1:38" ht="15.75" x14ac:dyDescent="0.3">
      <c r="A93" s="28">
        <f>0.52*0.5*C41</f>
        <v>364</v>
      </c>
      <c r="B93" s="107">
        <v>4</v>
      </c>
      <c r="C93" s="29">
        <f>+A93*B93</f>
        <v>1456</v>
      </c>
      <c r="D93" s="107">
        <v>0</v>
      </c>
      <c r="E93" s="110">
        <f>+C93+D93</f>
        <v>1456</v>
      </c>
      <c r="F93" s="109">
        <v>550</v>
      </c>
      <c r="G93" s="112" t="s">
        <v>159</v>
      </c>
      <c r="H93"/>
      <c r="I93"/>
    </row>
    <row r="94" spans="1:38" ht="15.75" x14ac:dyDescent="0.3">
      <c r="A94" s="11"/>
      <c r="B94" s="31"/>
      <c r="C94" s="12"/>
      <c r="D94" s="29"/>
      <c r="E94" s="107"/>
      <c r="F94" s="12"/>
      <c r="G94" s="13"/>
      <c r="H94"/>
      <c r="I94"/>
      <c r="J94" s="105"/>
    </row>
    <row r="95" spans="1:38" ht="15.75" x14ac:dyDescent="0.3">
      <c r="A95" s="28">
        <f>+A92</f>
        <v>52</v>
      </c>
      <c r="B95" s="107">
        <f>+B92</f>
        <v>50</v>
      </c>
      <c r="C95" s="29"/>
      <c r="D95" s="107"/>
      <c r="E95" s="107"/>
      <c r="F95" s="31" t="s">
        <v>140</v>
      </c>
      <c r="G95" s="13"/>
      <c r="H95"/>
      <c r="I95"/>
    </row>
    <row r="96" spans="1:38" ht="15.75" x14ac:dyDescent="0.3">
      <c r="A96" s="28">
        <f>0.52*0.5*C41</f>
        <v>364</v>
      </c>
      <c r="B96" s="107">
        <v>2.6</v>
      </c>
      <c r="C96" s="29">
        <f>+A96*B96</f>
        <v>946.4</v>
      </c>
      <c r="D96" s="107">
        <v>360</v>
      </c>
      <c r="E96" s="109">
        <f>+C96+D96</f>
        <v>1306.4000000000001</v>
      </c>
      <c r="F96" s="110">
        <f>1350+D96</f>
        <v>1710</v>
      </c>
      <c r="G96" s="112" t="s">
        <v>159</v>
      </c>
      <c r="H96"/>
      <c r="I96"/>
    </row>
    <row r="97" spans="1:18" ht="16.5" thickBot="1" x14ac:dyDescent="0.35">
      <c r="A97" s="21"/>
      <c r="B97" s="22"/>
      <c r="C97" s="22"/>
      <c r="D97" s="113"/>
      <c r="E97" s="114"/>
      <c r="F97" s="22"/>
      <c r="G97" s="23"/>
      <c r="H97"/>
      <c r="I97"/>
    </row>
    <row r="98" spans="1:18" ht="15.75" x14ac:dyDescent="0.3">
      <c r="A98"/>
      <c r="B98"/>
      <c r="C98"/>
      <c r="D98"/>
      <c r="E98"/>
      <c r="F98"/>
      <c r="G98"/>
      <c r="H98"/>
      <c r="I98"/>
    </row>
    <row r="99" spans="1:18" ht="15.75" x14ac:dyDescent="0.3">
      <c r="A99" s="5" t="s">
        <v>171</v>
      </c>
      <c r="D99" s="1" t="s">
        <v>157</v>
      </c>
      <c r="H99"/>
      <c r="I99"/>
    </row>
    <row r="100" spans="1:18" ht="16.5" x14ac:dyDescent="0.3">
      <c r="D100" s="1" t="s">
        <v>158</v>
      </c>
      <c r="H100"/>
      <c r="I100"/>
      <c r="J100" s="80"/>
      <c r="K100" s="80"/>
      <c r="L100" s="80"/>
      <c r="M100" s="80"/>
      <c r="N100" s="80"/>
      <c r="O100" s="80"/>
      <c r="P100" s="80"/>
      <c r="Q100" s="80"/>
      <c r="R100" s="80"/>
    </row>
    <row r="101" spans="1:18" ht="16.5" x14ac:dyDescent="0.3">
      <c r="J101" s="80"/>
      <c r="K101" s="80"/>
      <c r="L101" s="80"/>
      <c r="M101" s="80"/>
      <c r="N101" s="80"/>
      <c r="O101" s="80"/>
      <c r="P101" s="80"/>
      <c r="Q101" s="80"/>
      <c r="R101" s="80"/>
    </row>
    <row r="102" spans="1:18" ht="16.5" x14ac:dyDescent="0.3">
      <c r="J102" s="80"/>
      <c r="K102" s="80"/>
      <c r="L102" s="80"/>
      <c r="M102" s="80"/>
      <c r="N102" s="80"/>
      <c r="O102" s="80"/>
      <c r="P102" s="80"/>
      <c r="Q102" s="80"/>
      <c r="R102" s="80"/>
    </row>
    <row r="103" spans="1:18" ht="15.75" x14ac:dyDescent="0.3">
      <c r="A103" s="5" t="s">
        <v>161</v>
      </c>
      <c r="G103"/>
    </row>
    <row r="104" spans="1:18" x14ac:dyDescent="0.3">
      <c r="B104" s="86" t="s">
        <v>103</v>
      </c>
      <c r="C104" s="136" t="s">
        <v>170</v>
      </c>
      <c r="D104" s="137"/>
      <c r="F104" s="86" t="s">
        <v>103</v>
      </c>
      <c r="G104" s="136" t="s">
        <v>174</v>
      </c>
      <c r="H104" s="137"/>
    </row>
    <row r="105" spans="1:18" x14ac:dyDescent="0.3">
      <c r="B105" s="55" t="s">
        <v>3</v>
      </c>
      <c r="C105" s="84" t="s">
        <v>177</v>
      </c>
      <c r="D105" s="85"/>
      <c r="F105" s="55" t="s">
        <v>3</v>
      </c>
      <c r="G105" s="84" t="s">
        <v>175</v>
      </c>
      <c r="H105" s="85"/>
    </row>
    <row r="106" spans="1:18" x14ac:dyDescent="0.3">
      <c r="B106" s="55" t="s">
        <v>27</v>
      </c>
      <c r="C106" s="115" t="s">
        <v>176</v>
      </c>
      <c r="D106" s="85"/>
      <c r="F106" s="55" t="s">
        <v>27</v>
      </c>
      <c r="G106" s="115" t="s">
        <v>176</v>
      </c>
      <c r="H106" s="85"/>
    </row>
    <row r="107" spans="1:18" x14ac:dyDescent="0.3">
      <c r="B107" s="55" t="s">
        <v>107</v>
      </c>
      <c r="C107" s="115">
        <v>90</v>
      </c>
      <c r="D107" s="85" t="s">
        <v>162</v>
      </c>
      <c r="F107" s="55" t="s">
        <v>107</v>
      </c>
      <c r="G107" s="115">
        <v>60</v>
      </c>
      <c r="H107" s="85" t="s">
        <v>162</v>
      </c>
    </row>
    <row r="108" spans="1:18" x14ac:dyDescent="0.3">
      <c r="B108" s="55" t="s">
        <v>110</v>
      </c>
      <c r="C108" s="115">
        <f>220*100</f>
        <v>22000</v>
      </c>
      <c r="D108" s="85" t="s">
        <v>172</v>
      </c>
      <c r="F108" s="55" t="s">
        <v>110</v>
      </c>
      <c r="G108" s="115">
        <f>91*100</f>
        <v>9100</v>
      </c>
      <c r="H108" s="85" t="s">
        <v>178</v>
      </c>
    </row>
    <row r="109" spans="1:18" x14ac:dyDescent="0.3">
      <c r="B109" s="55" t="s">
        <v>114</v>
      </c>
      <c r="C109" s="115">
        <f>+D109/C108</f>
        <v>9</v>
      </c>
      <c r="D109" s="116">
        <f>+(B48*1.1)*C107</f>
        <v>198000</v>
      </c>
      <c r="F109" s="55" t="s">
        <v>114</v>
      </c>
      <c r="G109" s="115">
        <f>+H109/G108</f>
        <v>14.505494505494505</v>
      </c>
      <c r="H109" s="116">
        <f>+(B48*1.1)*G107</f>
        <v>132000</v>
      </c>
    </row>
    <row r="110" spans="1:18" x14ac:dyDescent="0.3">
      <c r="B110" s="55" t="s">
        <v>120</v>
      </c>
      <c r="C110" s="117"/>
      <c r="D110" s="85"/>
      <c r="F110" s="55" t="s">
        <v>120</v>
      </c>
      <c r="G110" s="117"/>
      <c r="H110" s="85"/>
    </row>
    <row r="111" spans="1:18" x14ac:dyDescent="0.3">
      <c r="B111" s="55" t="s">
        <v>163</v>
      </c>
      <c r="C111" s="117">
        <v>70</v>
      </c>
      <c r="D111" s="118" t="s">
        <v>173</v>
      </c>
      <c r="E111" s="119">
        <f>2.8*1.3</f>
        <v>3.6399999999999997</v>
      </c>
      <c r="F111" s="55" t="s">
        <v>163</v>
      </c>
      <c r="G111" s="117">
        <v>72</v>
      </c>
      <c r="H111" s="118" t="s">
        <v>173</v>
      </c>
      <c r="I111" s="119">
        <f>2.8*1.3</f>
        <v>3.6399999999999997</v>
      </c>
    </row>
    <row r="112" spans="1:18" x14ac:dyDescent="0.3">
      <c r="B112" s="55" t="s">
        <v>124</v>
      </c>
      <c r="C112" s="117">
        <f>+C111*9</f>
        <v>630</v>
      </c>
      <c r="D112" s="85"/>
      <c r="F112" s="55" t="s">
        <v>124</v>
      </c>
      <c r="G112" s="117">
        <f>+G111*14</f>
        <v>1008</v>
      </c>
      <c r="H112" s="85"/>
    </row>
    <row r="113" spans="1:22" x14ac:dyDescent="0.3">
      <c r="B113" s="55" t="s">
        <v>164</v>
      </c>
      <c r="C113" s="117">
        <v>0</v>
      </c>
      <c r="D113" s="85"/>
      <c r="F113" s="55" t="s">
        <v>23</v>
      </c>
      <c r="G113" s="117">
        <f>480*14</f>
        <v>6720</v>
      </c>
      <c r="H113" s="85"/>
    </row>
    <row r="114" spans="1:22" x14ac:dyDescent="0.3">
      <c r="B114" s="55" t="s">
        <v>165</v>
      </c>
      <c r="C114" s="117">
        <v>0</v>
      </c>
      <c r="D114" s="85"/>
      <c r="F114" s="55" t="s">
        <v>165</v>
      </c>
      <c r="G114" s="117">
        <v>0</v>
      </c>
      <c r="H114" s="85"/>
    </row>
    <row r="115" spans="1:22" x14ac:dyDescent="0.3">
      <c r="B115" s="1" t="s">
        <v>166</v>
      </c>
      <c r="C115" s="117">
        <v>0</v>
      </c>
      <c r="D115" s="85"/>
      <c r="F115" s="1" t="s">
        <v>166</v>
      </c>
      <c r="G115" s="117">
        <v>0</v>
      </c>
      <c r="H115" s="85"/>
    </row>
    <row r="116" spans="1:22" x14ac:dyDescent="0.3">
      <c r="B116" s="55" t="s">
        <v>167</v>
      </c>
      <c r="C116" s="120">
        <f>+C112</f>
        <v>630</v>
      </c>
      <c r="D116" s="121">
        <f>+C112/B48</f>
        <v>0.315</v>
      </c>
      <c r="E116" s="1" t="s">
        <v>168</v>
      </c>
      <c r="F116" s="55" t="s">
        <v>167</v>
      </c>
      <c r="G116" s="120">
        <f>+G113+G112</f>
        <v>7728</v>
      </c>
      <c r="H116" s="121">
        <f>+G116/B48</f>
        <v>3.8639999999999999</v>
      </c>
      <c r="I116" s="1" t="s">
        <v>168</v>
      </c>
    </row>
    <row r="117" spans="1:22" x14ac:dyDescent="0.3">
      <c r="B117" s="55" t="s">
        <v>169</v>
      </c>
      <c r="C117" s="120">
        <f>+C116*H75</f>
        <v>882</v>
      </c>
      <c r="D117" s="121">
        <f>+C117/B48</f>
        <v>0.441</v>
      </c>
      <c r="E117" s="1" t="s">
        <v>168</v>
      </c>
      <c r="F117" s="55" t="s">
        <v>169</v>
      </c>
      <c r="G117" s="120">
        <f>+G116*1.3</f>
        <v>10046.4</v>
      </c>
      <c r="H117" s="121">
        <f>+G117/B48</f>
        <v>5.0232000000000001</v>
      </c>
      <c r="I117" s="1" t="s">
        <v>168</v>
      </c>
    </row>
    <row r="120" spans="1:22" ht="15.75" x14ac:dyDescent="0.3">
      <c r="A120" s="5" t="s">
        <v>187</v>
      </c>
      <c r="J120"/>
      <c r="K120"/>
      <c r="L120"/>
      <c r="M120"/>
      <c r="N120"/>
      <c r="O120"/>
      <c r="P120"/>
      <c r="Q120"/>
      <c r="R120"/>
      <c r="S120"/>
      <c r="T120"/>
      <c r="U120"/>
      <c r="V120"/>
    </row>
    <row r="121" spans="1:22" ht="15.75" x14ac:dyDescent="0.3">
      <c r="A121" s="35" t="s">
        <v>182</v>
      </c>
      <c r="B121" s="5" t="s">
        <v>27</v>
      </c>
      <c r="C121" s="36" t="s">
        <v>183</v>
      </c>
      <c r="D121" s="1" t="s">
        <v>186</v>
      </c>
      <c r="J121"/>
      <c r="K121"/>
      <c r="L121"/>
      <c r="M121"/>
      <c r="N121"/>
      <c r="O121"/>
      <c r="P121"/>
      <c r="Q121"/>
      <c r="R121"/>
      <c r="S121"/>
      <c r="T121"/>
      <c r="U121"/>
      <c r="V121"/>
    </row>
    <row r="122" spans="1:22" ht="15.75" x14ac:dyDescent="0.3">
      <c r="J122"/>
      <c r="K122"/>
      <c r="L122"/>
      <c r="M122"/>
      <c r="N122"/>
      <c r="O122"/>
      <c r="P122"/>
      <c r="Q122"/>
      <c r="R122"/>
      <c r="S122"/>
      <c r="T122"/>
      <c r="U122"/>
      <c r="V122"/>
    </row>
    <row r="123" spans="1:22" ht="15.75" x14ac:dyDescent="0.3">
      <c r="A123" s="37">
        <v>90</v>
      </c>
      <c r="B123" s="36" t="s">
        <v>33</v>
      </c>
      <c r="C123" s="38">
        <v>125</v>
      </c>
      <c r="D123" s="39">
        <f>+A123</f>
        <v>90</v>
      </c>
      <c r="E123" s="40" t="s">
        <v>33</v>
      </c>
      <c r="F123" s="40">
        <f>+C123</f>
        <v>125</v>
      </c>
      <c r="J123"/>
      <c r="K123"/>
      <c r="L123"/>
      <c r="M123"/>
      <c r="N123"/>
      <c r="O123"/>
      <c r="P123"/>
      <c r="Q123"/>
      <c r="R123"/>
      <c r="S123"/>
      <c r="T123"/>
      <c r="U123"/>
      <c r="V123"/>
    </row>
    <row r="124" spans="1:22" ht="15.75" x14ac:dyDescent="0.3">
      <c r="A124" s="41">
        <v>16</v>
      </c>
      <c r="B124" s="42" t="s">
        <v>33</v>
      </c>
      <c r="C124" s="41">
        <v>7.5</v>
      </c>
      <c r="D124" s="43">
        <f>+C124</f>
        <v>7.5</v>
      </c>
      <c r="E124" s="43" t="s">
        <v>33</v>
      </c>
      <c r="F124" s="43">
        <f>+A124</f>
        <v>16</v>
      </c>
      <c r="G124" s="44"/>
      <c r="J124"/>
      <c r="K124"/>
      <c r="L124"/>
      <c r="M124"/>
      <c r="N124"/>
      <c r="O124"/>
      <c r="P124"/>
      <c r="Q124"/>
      <c r="R124"/>
      <c r="S124"/>
      <c r="T124"/>
      <c r="U124"/>
      <c r="V124"/>
    </row>
    <row r="125" spans="1:22" ht="16.5" thickBot="1" x14ac:dyDescent="0.35">
      <c r="A125" s="46">
        <f>+A123/A124</f>
        <v>5.625</v>
      </c>
      <c r="B125" s="47"/>
      <c r="C125" s="46">
        <f>+C123/C124</f>
        <v>16.666666666666668</v>
      </c>
      <c r="D125" s="46">
        <f>+D123/D124</f>
        <v>12</v>
      </c>
      <c r="E125" s="47"/>
      <c r="F125" s="46">
        <f>+F123/F124</f>
        <v>7.8125</v>
      </c>
      <c r="G125" s="44"/>
      <c r="J125"/>
      <c r="K125"/>
      <c r="L125"/>
      <c r="M125"/>
      <c r="N125"/>
      <c r="O125"/>
      <c r="P125"/>
      <c r="Q125"/>
      <c r="R125"/>
      <c r="S125"/>
      <c r="T125"/>
      <c r="U125"/>
      <c r="V125"/>
    </row>
    <row r="126" spans="1:22" ht="16.5" thickBot="1" x14ac:dyDescent="0.35">
      <c r="A126" s="49"/>
      <c r="B126" s="122">
        <v>80</v>
      </c>
      <c r="C126" s="123"/>
      <c r="D126" s="124"/>
      <c r="E126" s="125">
        <v>84</v>
      </c>
      <c r="F126" s="126" t="s">
        <v>41</v>
      </c>
      <c r="J126"/>
      <c r="K126"/>
      <c r="L126"/>
      <c r="M126"/>
      <c r="N126"/>
      <c r="O126"/>
      <c r="P126"/>
      <c r="Q126"/>
      <c r="R126"/>
      <c r="S126"/>
      <c r="T126"/>
      <c r="U126"/>
      <c r="V126"/>
    </row>
    <row r="127" spans="1:22" x14ac:dyDescent="0.3">
      <c r="A127" s="44"/>
      <c r="E127" s="55"/>
      <c r="F127" s="44"/>
    </row>
    <row r="128" spans="1:22" x14ac:dyDescent="0.3">
      <c r="B128" s="55" t="s">
        <v>45</v>
      </c>
      <c r="C128" s="56">
        <f>+D128/1000</f>
        <v>12.235000000000001</v>
      </c>
      <c r="D128" s="132">
        <v>12235.000000000002</v>
      </c>
      <c r="E128" s="1" t="s">
        <v>46</v>
      </c>
      <c r="F128" s="57">
        <v>0.5</v>
      </c>
    </row>
    <row r="129" spans="1:18" x14ac:dyDescent="0.3">
      <c r="A129" s="3"/>
      <c r="B129" s="58" t="s">
        <v>47</v>
      </c>
      <c r="C129" s="56">
        <f>+F128*C128</f>
        <v>6.1175000000000006</v>
      </c>
      <c r="F129" s="57"/>
      <c r="G129" s="44"/>
    </row>
    <row r="130" spans="1:18" x14ac:dyDescent="0.3">
      <c r="B130" s="58" t="s">
        <v>49</v>
      </c>
      <c r="C130" s="63">
        <f>+C128-C129</f>
        <v>6.1175000000000006</v>
      </c>
      <c r="G130" s="44"/>
    </row>
    <row r="131" spans="1:18" ht="15.75" x14ac:dyDescent="0.3">
      <c r="C131" s="35" t="s">
        <v>51</v>
      </c>
      <c r="D131"/>
      <c r="E131"/>
      <c r="F131"/>
      <c r="G131" s="44"/>
    </row>
    <row r="132" spans="1:18" ht="16.5" x14ac:dyDescent="0.3">
      <c r="B132" s="55" t="s">
        <v>54</v>
      </c>
      <c r="C132" s="68">
        <f>+C130</f>
        <v>6.1175000000000006</v>
      </c>
      <c r="D132"/>
      <c r="E132"/>
      <c r="F132"/>
      <c r="J132" s="80"/>
      <c r="K132" s="80"/>
      <c r="L132" s="80"/>
      <c r="M132" s="80"/>
      <c r="N132" s="80"/>
      <c r="O132" s="80"/>
      <c r="P132" s="80"/>
      <c r="Q132" s="80"/>
      <c r="R132" s="80"/>
    </row>
    <row r="133" spans="1:18" ht="16.5" x14ac:dyDescent="0.3">
      <c r="B133" s="55" t="s">
        <v>56</v>
      </c>
      <c r="C133" s="68">
        <f>+C132*1.1</f>
        <v>6.7292500000000013</v>
      </c>
      <c r="D133"/>
      <c r="E133"/>
      <c r="F133"/>
      <c r="J133" s="80"/>
      <c r="K133" s="80"/>
      <c r="L133" s="80"/>
      <c r="M133" s="80"/>
      <c r="N133" s="80"/>
      <c r="O133" s="80"/>
      <c r="P133" s="80"/>
      <c r="Q133" s="80"/>
      <c r="R133" s="80"/>
    </row>
    <row r="134" spans="1:18" ht="16.5" x14ac:dyDescent="0.3">
      <c r="A134" s="3"/>
      <c r="B134" s="35"/>
      <c r="C134" s="44"/>
      <c r="E134"/>
      <c r="F134"/>
      <c r="G134"/>
      <c r="J134" s="80"/>
      <c r="K134" s="80"/>
      <c r="L134" s="80"/>
      <c r="M134" s="80"/>
      <c r="N134" s="80"/>
      <c r="O134" s="80"/>
      <c r="P134" s="80"/>
      <c r="Q134" s="80"/>
      <c r="R134" s="80"/>
    </row>
    <row r="135" spans="1:18" ht="16.5" x14ac:dyDescent="0.3">
      <c r="A135" s="4" t="s">
        <v>62</v>
      </c>
      <c r="C135" s="127">
        <v>84</v>
      </c>
      <c r="D135" s="128" t="s">
        <v>63</v>
      </c>
      <c r="E135"/>
      <c r="F135"/>
      <c r="G135"/>
      <c r="J135" s="80"/>
      <c r="K135" s="80"/>
      <c r="L135" s="80"/>
      <c r="M135" s="80"/>
      <c r="N135" s="80"/>
      <c r="O135" s="80"/>
      <c r="P135" s="80"/>
      <c r="Q135" s="80"/>
      <c r="R135" s="80"/>
    </row>
    <row r="136" spans="1:18" ht="16.5" x14ac:dyDescent="0.3">
      <c r="A136" s="4"/>
      <c r="C136" s="35"/>
      <c r="D136" s="1" t="s">
        <v>66</v>
      </c>
      <c r="E136" s="3"/>
      <c r="F136" s="3"/>
      <c r="J136" s="80"/>
      <c r="K136" s="80"/>
      <c r="L136" s="80"/>
      <c r="M136" s="80"/>
      <c r="N136" s="80"/>
      <c r="O136" s="80"/>
      <c r="P136" s="80"/>
      <c r="Q136" s="80"/>
      <c r="R136" s="80"/>
    </row>
    <row r="137" spans="1:18" ht="16.5" x14ac:dyDescent="0.3">
      <c r="A137" s="4" t="s">
        <v>68</v>
      </c>
      <c r="B137" s="5"/>
      <c r="C137" s="71">
        <f>+B48</f>
        <v>2000</v>
      </c>
      <c r="D137" s="38">
        <v>100</v>
      </c>
      <c r="E137" s="129" t="s">
        <v>184</v>
      </c>
      <c r="F137" s="130">
        <f>+C139*C132</f>
        <v>152.93750000000003</v>
      </c>
      <c r="J137" s="80"/>
      <c r="K137" s="80"/>
      <c r="L137" s="80"/>
      <c r="M137" s="80"/>
      <c r="N137" s="80"/>
      <c r="O137" s="80"/>
      <c r="P137" s="80"/>
      <c r="Q137" s="80"/>
      <c r="R137" s="80"/>
    </row>
    <row r="138" spans="1:18" ht="16.5" x14ac:dyDescent="0.3">
      <c r="A138" s="4" t="s">
        <v>71</v>
      </c>
      <c r="C138" s="48">
        <f>+C137+D137</f>
        <v>2100</v>
      </c>
      <c r="E138" s="94" t="s">
        <v>185</v>
      </c>
      <c r="F138" s="131">
        <f>+C139*C133</f>
        <v>168.23125000000005</v>
      </c>
      <c r="J138" s="80"/>
      <c r="K138" s="80"/>
      <c r="L138" s="80"/>
      <c r="M138" s="80"/>
      <c r="N138" s="80"/>
      <c r="O138" s="80"/>
      <c r="P138" s="80"/>
      <c r="Q138" s="80"/>
      <c r="R138" s="80"/>
    </row>
    <row r="139" spans="1:18" ht="16.5" x14ac:dyDescent="0.3">
      <c r="A139" s="4" t="s">
        <v>74</v>
      </c>
      <c r="C139" s="48">
        <f>+C138/C135</f>
        <v>25</v>
      </c>
      <c r="F139"/>
      <c r="G139"/>
      <c r="J139" s="80"/>
      <c r="K139" s="80"/>
      <c r="L139" s="80"/>
      <c r="M139" s="80"/>
      <c r="N139" s="80"/>
      <c r="O139" s="80"/>
      <c r="P139" s="80"/>
      <c r="Q139" s="80"/>
      <c r="R139" s="80"/>
    </row>
  </sheetData>
  <mergeCells count="2">
    <mergeCell ref="C104:D104"/>
    <mergeCell ref="G104:H104"/>
  </mergeCells>
  <pageMargins left="0.70866141732283472" right="0.70866141732283472" top="0.74803149606299213" bottom="0.74803149606299213" header="0.31496062992125984" footer="0.31496062992125984"/>
  <pageSetup scale="62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7"/>
  <sheetViews>
    <sheetView topLeftCell="A33" zoomScale="80" zoomScaleNormal="80" workbookViewId="0">
      <selection activeCell="D52" sqref="D52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">
        <v>151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131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x14ac:dyDescent="0.3">
      <c r="A14" s="5"/>
      <c r="F14" s="11"/>
      <c r="G14" s="12"/>
      <c r="H14" s="13"/>
      <c r="J14" s="11"/>
      <c r="K14" s="12"/>
      <c r="L14" s="12"/>
      <c r="M14" s="12"/>
      <c r="N14" s="12"/>
      <c r="O14" s="12"/>
      <c r="P14" s="12"/>
      <c r="Q14" s="12"/>
      <c r="R14" s="13"/>
    </row>
    <row r="15" spans="1:21" x14ac:dyDescent="0.3">
      <c r="A15" s="5" t="s">
        <v>18</v>
      </c>
      <c r="C15" s="24" t="s">
        <v>121</v>
      </c>
      <c r="D15" s="25"/>
      <c r="E15" s="25"/>
      <c r="F15" s="26" t="s">
        <v>9</v>
      </c>
      <c r="G15" s="12"/>
      <c r="H15" s="13"/>
      <c r="J15" s="11"/>
      <c r="K15" s="12"/>
      <c r="L15" s="12"/>
      <c r="M15" s="12"/>
      <c r="N15" s="12"/>
      <c r="O15" s="12"/>
      <c r="P15" s="12"/>
      <c r="Q15" s="12"/>
      <c r="R15" s="13"/>
    </row>
    <row r="16" spans="1:21" x14ac:dyDescent="0.3">
      <c r="C16" s="27" t="s">
        <v>143</v>
      </c>
      <c r="D16" s="25"/>
      <c r="E16" s="25"/>
      <c r="F16" s="28">
        <v>49</v>
      </c>
      <c r="G16" s="29" t="s">
        <v>19</v>
      </c>
      <c r="H16" s="30">
        <v>27.5</v>
      </c>
      <c r="J16" s="11"/>
      <c r="K16" s="12"/>
      <c r="L16" s="12"/>
      <c r="M16" s="12"/>
      <c r="N16" s="12"/>
      <c r="O16" s="12"/>
      <c r="P16" s="12"/>
      <c r="Q16" s="12"/>
      <c r="R16" s="13"/>
    </row>
    <row r="17" spans="1:18" x14ac:dyDescent="0.3">
      <c r="C17" s="27" t="s">
        <v>149</v>
      </c>
      <c r="D17" s="25"/>
      <c r="E17" s="25"/>
      <c r="F17" s="26">
        <v>1</v>
      </c>
      <c r="G17" s="31" t="s">
        <v>20</v>
      </c>
      <c r="H17" s="13"/>
      <c r="J17" s="11"/>
      <c r="K17" s="12"/>
      <c r="L17" s="12"/>
      <c r="M17" s="12"/>
      <c r="N17" s="12"/>
      <c r="O17" s="12"/>
      <c r="P17" s="12"/>
      <c r="Q17" s="12"/>
      <c r="R17" s="13"/>
    </row>
    <row r="18" spans="1:18" x14ac:dyDescent="0.3">
      <c r="C18" s="27" t="s">
        <v>144</v>
      </c>
      <c r="D18" s="25"/>
      <c r="E18" s="25"/>
      <c r="F18" s="11"/>
      <c r="G18" s="12"/>
      <c r="H18" s="13"/>
      <c r="J18" s="11"/>
      <c r="K18" s="12"/>
      <c r="L18" s="12"/>
      <c r="M18" s="12"/>
      <c r="N18" s="12"/>
      <c r="O18" s="12"/>
      <c r="P18" s="12"/>
      <c r="Q18" s="12"/>
      <c r="R18" s="13"/>
    </row>
    <row r="19" spans="1:18" x14ac:dyDescent="0.3">
      <c r="C19" s="32" t="s">
        <v>145</v>
      </c>
      <c r="D19" s="25"/>
      <c r="E19" s="25"/>
      <c r="F19" s="11"/>
      <c r="G19" s="12"/>
      <c r="H19" s="13"/>
      <c r="J19" s="11"/>
      <c r="K19" s="12"/>
      <c r="L19" s="12"/>
      <c r="M19" s="12"/>
      <c r="N19" s="12"/>
      <c r="O19" s="12"/>
      <c r="P19" s="12"/>
      <c r="Q19" s="12"/>
      <c r="R19" s="13"/>
    </row>
    <row r="20" spans="1:18" ht="15" thickBot="1" x14ac:dyDescent="0.35">
      <c r="C20" s="25" t="s">
        <v>146</v>
      </c>
      <c r="D20" s="25"/>
      <c r="E20" s="25"/>
      <c r="F20" s="11"/>
      <c r="G20" s="12"/>
      <c r="H20" s="13"/>
      <c r="J20" s="21"/>
      <c r="K20" s="22"/>
      <c r="L20" s="22"/>
      <c r="M20" s="22"/>
      <c r="N20" s="22"/>
      <c r="O20" s="22"/>
      <c r="P20" s="22"/>
      <c r="Q20" s="22"/>
      <c r="R20" s="23"/>
    </row>
    <row r="21" spans="1:18" x14ac:dyDescent="0.3">
      <c r="C21" s="25" t="s">
        <v>147</v>
      </c>
      <c r="D21" s="25"/>
      <c r="E21" s="25"/>
      <c r="F21" s="11"/>
      <c r="G21" s="12"/>
      <c r="H21" s="13"/>
      <c r="N21" s="5" t="s">
        <v>21</v>
      </c>
      <c r="O21" s="5" t="s">
        <v>22</v>
      </c>
      <c r="Q21" s="33">
        <f>+H61</f>
        <v>7785</v>
      </c>
    </row>
    <row r="22" spans="1:18" ht="15" thickBot="1" x14ac:dyDescent="0.35">
      <c r="C22" s="25" t="s">
        <v>148</v>
      </c>
      <c r="D22" s="25"/>
      <c r="E22" s="25"/>
      <c r="F22" s="21"/>
      <c r="G22" s="22"/>
      <c r="H22" s="23"/>
      <c r="J22" s="34" t="s">
        <v>23</v>
      </c>
      <c r="K22" s="1" t="s">
        <v>24</v>
      </c>
    </row>
    <row r="23" spans="1:18" x14ac:dyDescent="0.3">
      <c r="A23" s="4" t="s">
        <v>25</v>
      </c>
      <c r="C23" s="35" t="s">
        <v>26</v>
      </c>
      <c r="D23" s="5" t="s">
        <v>27</v>
      </c>
      <c r="E23" s="36" t="s">
        <v>28</v>
      </c>
      <c r="F23" s="1" t="s">
        <v>150</v>
      </c>
      <c r="K23" s="1" t="s">
        <v>29</v>
      </c>
    </row>
    <row r="24" spans="1:18" x14ac:dyDescent="0.3">
      <c r="K24" s="1" t="s">
        <v>30</v>
      </c>
      <c r="N24" s="1" t="s">
        <v>31</v>
      </c>
    </row>
    <row r="25" spans="1:18" x14ac:dyDescent="0.3">
      <c r="A25" s="4" t="s">
        <v>32</v>
      </c>
      <c r="C25" s="37">
        <v>61</v>
      </c>
      <c r="D25" s="36" t="s">
        <v>33</v>
      </c>
      <c r="E25" s="38">
        <v>90</v>
      </c>
      <c r="F25" s="39">
        <f>+C25</f>
        <v>61</v>
      </c>
      <c r="G25" s="40" t="s">
        <v>33</v>
      </c>
      <c r="H25" s="40">
        <f>+E25</f>
        <v>90</v>
      </c>
      <c r="K25" s="1" t="s">
        <v>34</v>
      </c>
      <c r="N25" s="1" t="s">
        <v>35</v>
      </c>
    </row>
    <row r="26" spans="1:18" x14ac:dyDescent="0.3">
      <c r="A26" s="4" t="s">
        <v>36</v>
      </c>
      <c r="B26" s="3"/>
      <c r="C26" s="41">
        <f>+F16</f>
        <v>49</v>
      </c>
      <c r="D26" s="42" t="s">
        <v>33</v>
      </c>
      <c r="E26" s="41">
        <f>+H16</f>
        <v>27.5</v>
      </c>
      <c r="F26" s="43">
        <f>+E26</f>
        <v>27.5</v>
      </c>
      <c r="G26" s="43" t="s">
        <v>33</v>
      </c>
      <c r="H26" s="43">
        <f>+C26</f>
        <v>49</v>
      </c>
      <c r="I26" s="44"/>
      <c r="K26" s="1" t="s">
        <v>37</v>
      </c>
      <c r="N26" s="1">
        <v>250</v>
      </c>
    </row>
    <row r="27" spans="1:18" ht="15" thickBot="1" x14ac:dyDescent="0.35">
      <c r="A27" s="3" t="s">
        <v>38</v>
      </c>
      <c r="B27" s="45"/>
      <c r="C27" s="46">
        <f>+C25/C26</f>
        <v>1.2448979591836735</v>
      </c>
      <c r="D27" s="47"/>
      <c r="E27" s="46">
        <f>+E25/E26</f>
        <v>3.2727272727272729</v>
      </c>
      <c r="F27" s="46">
        <f>+F25/F26</f>
        <v>2.2181818181818183</v>
      </c>
      <c r="G27" s="47"/>
      <c r="H27" s="46">
        <f>+H25/H26</f>
        <v>1.8367346938775511</v>
      </c>
      <c r="I27" s="44"/>
      <c r="K27" s="1" t="s">
        <v>39</v>
      </c>
      <c r="N27" s="1">
        <v>250</v>
      </c>
    </row>
    <row r="28" spans="1:18" ht="15" thickBot="1" x14ac:dyDescent="0.35">
      <c r="A28" s="3" t="s">
        <v>40</v>
      </c>
      <c r="B28" s="48"/>
      <c r="C28" s="49"/>
      <c r="D28" s="50">
        <v>3</v>
      </c>
      <c r="E28" s="51"/>
      <c r="F28" s="52"/>
      <c r="G28" s="53">
        <v>2</v>
      </c>
      <c r="H28" s="54" t="s">
        <v>41</v>
      </c>
    </row>
    <row r="29" spans="1:18" x14ac:dyDescent="0.3">
      <c r="A29" s="3"/>
      <c r="B29" s="35"/>
      <c r="C29" s="44"/>
      <c r="G29" s="55"/>
      <c r="H29" s="44"/>
      <c r="J29" s="34" t="s">
        <v>42</v>
      </c>
    </row>
    <row r="30" spans="1:18" ht="15" thickBot="1" x14ac:dyDescent="0.35">
      <c r="A30" s="39" t="s">
        <v>43</v>
      </c>
      <c r="B30" s="39" t="s">
        <v>44</v>
      </c>
      <c r="D30" s="55" t="s">
        <v>45</v>
      </c>
      <c r="E30" s="56">
        <v>3.15</v>
      </c>
      <c r="G30" s="1" t="s">
        <v>46</v>
      </c>
      <c r="H30" s="57">
        <v>0.53</v>
      </c>
      <c r="J30" s="34"/>
      <c r="M30" s="36">
        <v>1</v>
      </c>
      <c r="N30" s="36">
        <v>2</v>
      </c>
      <c r="O30" s="36">
        <v>3</v>
      </c>
      <c r="P30" s="1" t="s">
        <v>1</v>
      </c>
    </row>
    <row r="31" spans="1:18" x14ac:dyDescent="0.3">
      <c r="A31" s="3"/>
      <c r="B31" s="3"/>
      <c r="C31" s="3"/>
      <c r="D31" s="58" t="s">
        <v>47</v>
      </c>
      <c r="E31" s="56">
        <f>+H30*E30</f>
        <v>1.6695</v>
      </c>
      <c r="H31" s="57"/>
      <c r="I31" s="44"/>
      <c r="K31" s="1" t="s">
        <v>48</v>
      </c>
      <c r="M31" s="59"/>
      <c r="N31" s="60"/>
      <c r="O31" s="61"/>
      <c r="P31" s="62"/>
      <c r="Q31" s="19"/>
      <c r="R31" s="20"/>
    </row>
    <row r="32" spans="1:18" x14ac:dyDescent="0.3">
      <c r="D32" s="58" t="s">
        <v>49</v>
      </c>
      <c r="E32" s="63">
        <f>+E30-E31</f>
        <v>1.4804999999999999</v>
      </c>
      <c r="I32" s="44"/>
      <c r="K32" s="1" t="s">
        <v>50</v>
      </c>
      <c r="M32" s="64"/>
      <c r="N32" s="65"/>
      <c r="O32" s="66"/>
      <c r="P32" s="28"/>
      <c r="Q32" s="12"/>
      <c r="R32" s="13"/>
    </row>
    <row r="33" spans="1:18" x14ac:dyDescent="0.3">
      <c r="E33" s="35" t="s">
        <v>51</v>
      </c>
      <c r="F33" s="35" t="s">
        <v>52</v>
      </c>
      <c r="G33" s="35" t="s">
        <v>52</v>
      </c>
      <c r="H33" s="35" t="s">
        <v>52</v>
      </c>
      <c r="I33" s="44"/>
      <c r="K33" s="1" t="s">
        <v>53</v>
      </c>
      <c r="M33" s="64"/>
      <c r="N33" s="67"/>
      <c r="O33" s="66"/>
      <c r="P33" s="28"/>
      <c r="Q33" s="12"/>
      <c r="R33" s="13"/>
    </row>
    <row r="34" spans="1:18" x14ac:dyDescent="0.3">
      <c r="D34" s="55" t="s">
        <v>54</v>
      </c>
      <c r="E34" s="68">
        <f>+E32</f>
        <v>1.4804999999999999</v>
      </c>
      <c r="F34" s="68">
        <v>0</v>
      </c>
      <c r="G34" s="68">
        <v>0</v>
      </c>
      <c r="H34" s="68">
        <v>0</v>
      </c>
      <c r="K34" s="1" t="s">
        <v>55</v>
      </c>
      <c r="M34" s="64"/>
      <c r="N34" s="67"/>
      <c r="O34" s="66"/>
      <c r="P34" s="28"/>
      <c r="Q34" s="12"/>
      <c r="R34" s="13"/>
    </row>
    <row r="35" spans="1:18" x14ac:dyDescent="0.3">
      <c r="D35" s="55" t="s">
        <v>56</v>
      </c>
      <c r="E35" s="68">
        <f>+E34*1.15</f>
        <v>1.7025749999999997</v>
      </c>
      <c r="F35" s="68">
        <v>0</v>
      </c>
      <c r="G35" s="68">
        <v>0</v>
      </c>
      <c r="H35" s="68">
        <v>0</v>
      </c>
      <c r="K35" s="1" t="s">
        <v>57</v>
      </c>
      <c r="M35" s="64"/>
      <c r="N35" s="67"/>
      <c r="O35" s="66"/>
      <c r="P35" s="28"/>
      <c r="Q35" s="12"/>
      <c r="R35" s="13"/>
    </row>
    <row r="36" spans="1:18" ht="15" thickBot="1" x14ac:dyDescent="0.35">
      <c r="A36" s="3"/>
      <c r="G36" s="55"/>
      <c r="K36" s="1" t="s">
        <v>58</v>
      </c>
      <c r="M36" s="64"/>
      <c r="N36" s="67"/>
      <c r="O36" s="66"/>
      <c r="P36" s="28"/>
      <c r="Q36" s="12"/>
      <c r="R36" s="13"/>
    </row>
    <row r="37" spans="1:18" x14ac:dyDescent="0.3">
      <c r="A37" s="3"/>
      <c r="B37" s="35"/>
      <c r="C37" s="44"/>
      <c r="E37" s="18" t="s">
        <v>59</v>
      </c>
      <c r="F37" s="19" t="s">
        <v>60</v>
      </c>
      <c r="G37" s="19"/>
      <c r="H37" s="20"/>
      <c r="K37" s="1" t="s">
        <v>61</v>
      </c>
      <c r="M37" s="64"/>
      <c r="N37" s="67"/>
      <c r="O37" s="66"/>
      <c r="P37" s="28"/>
      <c r="Q37" s="12"/>
      <c r="R37" s="13"/>
    </row>
    <row r="38" spans="1:18" ht="15" thickBot="1" x14ac:dyDescent="0.35">
      <c r="A38" s="4" t="s">
        <v>62</v>
      </c>
      <c r="C38" s="69">
        <v>3</v>
      </c>
      <c r="D38" s="70" t="s">
        <v>63</v>
      </c>
      <c r="E38" s="21"/>
      <c r="F38" s="22" t="s">
        <v>64</v>
      </c>
      <c r="G38" s="22"/>
      <c r="H38" s="23"/>
      <c r="K38" s="1" t="s">
        <v>65</v>
      </c>
      <c r="M38" s="64"/>
      <c r="N38" s="67"/>
      <c r="O38" s="66"/>
      <c r="P38" s="28"/>
      <c r="Q38" s="12"/>
      <c r="R38" s="13"/>
    </row>
    <row r="39" spans="1:18" x14ac:dyDescent="0.3">
      <c r="A39" s="4"/>
      <c r="C39" s="35"/>
      <c r="D39" s="1" t="s">
        <v>66</v>
      </c>
      <c r="E39" s="3"/>
      <c r="F39" s="3"/>
      <c r="K39" s="1" t="s">
        <v>67</v>
      </c>
      <c r="M39" s="64"/>
      <c r="N39" s="67"/>
      <c r="O39" s="66"/>
      <c r="P39" s="28"/>
      <c r="Q39" s="12"/>
      <c r="R39" s="13"/>
    </row>
    <row r="40" spans="1:18" x14ac:dyDescent="0.3">
      <c r="A40" s="4" t="s">
        <v>68</v>
      </c>
      <c r="B40" s="5"/>
      <c r="C40" s="71">
        <f>+B48/F17</f>
        <v>1000</v>
      </c>
      <c r="D40" s="38">
        <v>400</v>
      </c>
      <c r="F40" s="58" t="s">
        <v>69</v>
      </c>
      <c r="G40" s="37">
        <v>1</v>
      </c>
      <c r="H40" s="3"/>
      <c r="K40" s="1" t="s">
        <v>70</v>
      </c>
      <c r="M40" s="64"/>
      <c r="N40" s="67"/>
      <c r="O40" s="66"/>
      <c r="P40" s="28"/>
      <c r="Q40" s="12"/>
      <c r="R40" s="13"/>
    </row>
    <row r="41" spans="1:18" x14ac:dyDescent="0.3">
      <c r="A41" s="4" t="s">
        <v>71</v>
      </c>
      <c r="C41" s="48">
        <f>+C40+D40</f>
        <v>1400</v>
      </c>
      <c r="F41" s="58" t="s">
        <v>72</v>
      </c>
      <c r="G41" s="37">
        <v>1</v>
      </c>
      <c r="H41" s="3"/>
      <c r="K41" s="1" t="s">
        <v>73</v>
      </c>
      <c r="M41" s="64"/>
      <c r="N41" s="67"/>
      <c r="O41" s="66"/>
      <c r="P41" s="28"/>
      <c r="Q41" s="12"/>
      <c r="R41" s="13"/>
    </row>
    <row r="42" spans="1:18" x14ac:dyDescent="0.3">
      <c r="A42" s="4" t="s">
        <v>74</v>
      </c>
      <c r="C42" s="48">
        <f>+C41/C38</f>
        <v>466.66666666666669</v>
      </c>
      <c r="F42" s="58" t="s">
        <v>75</v>
      </c>
      <c r="G42" s="37"/>
      <c r="H42" s="3"/>
      <c r="K42" s="1" t="s">
        <v>76</v>
      </c>
      <c r="M42" s="64"/>
      <c r="N42" s="67"/>
      <c r="O42" s="66"/>
      <c r="P42" s="28"/>
      <c r="Q42" s="12"/>
      <c r="R42" s="13"/>
    </row>
    <row r="43" spans="1:18" x14ac:dyDescent="0.3">
      <c r="A43" s="4"/>
      <c r="C43" s="35"/>
      <c r="F43" s="55" t="s">
        <v>77</v>
      </c>
      <c r="G43" s="37">
        <v>1</v>
      </c>
      <c r="H43" s="3"/>
      <c r="K43" s="1" t="s">
        <v>78</v>
      </c>
      <c r="M43" s="64"/>
      <c r="N43" s="67"/>
      <c r="O43" s="66"/>
      <c r="P43" s="28"/>
      <c r="Q43" s="12"/>
      <c r="R43" s="13"/>
    </row>
    <row r="44" spans="1:18" x14ac:dyDescent="0.3">
      <c r="A44" s="4"/>
      <c r="C44" s="72"/>
      <c r="F44" s="58" t="s">
        <v>79</v>
      </c>
      <c r="G44" s="69">
        <f>+C41</f>
        <v>1400</v>
      </c>
      <c r="H44" s="3"/>
      <c r="K44" s="1" t="s">
        <v>80</v>
      </c>
      <c r="M44" s="64"/>
      <c r="N44" s="67"/>
      <c r="O44" s="66"/>
      <c r="P44" s="28"/>
      <c r="Q44" s="12"/>
      <c r="R44" s="13"/>
    </row>
    <row r="45" spans="1:18" x14ac:dyDescent="0.3">
      <c r="A45" s="4"/>
      <c r="C45" s="35"/>
      <c r="E45" s="58"/>
      <c r="F45" s="58"/>
      <c r="G45" s="44"/>
      <c r="I45" s="3"/>
      <c r="K45" s="1" t="s">
        <v>81</v>
      </c>
      <c r="M45" s="64"/>
      <c r="N45" s="67"/>
      <c r="O45" s="66"/>
      <c r="P45" s="28"/>
      <c r="Q45" s="12"/>
      <c r="R45" s="13"/>
    </row>
    <row r="46" spans="1:18" ht="15" thickBot="1" x14ac:dyDescent="0.35">
      <c r="A46" s="4" t="s">
        <v>82</v>
      </c>
      <c r="C46" s="39">
        <f>+C42*C38</f>
        <v>1400</v>
      </c>
      <c r="F46" s="58"/>
      <c r="G46" s="44"/>
      <c r="H46" s="3"/>
      <c r="K46" s="1" t="s">
        <v>83</v>
      </c>
      <c r="M46" s="73"/>
      <c r="N46" s="74"/>
      <c r="O46" s="75"/>
      <c r="P46" s="76"/>
      <c r="Q46" s="22"/>
      <c r="R46" s="23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</v>
      </c>
    </row>
    <row r="48" spans="1:18" x14ac:dyDescent="0.3">
      <c r="A48" s="4" t="s">
        <v>84</v>
      </c>
      <c r="B48" s="35">
        <v>1000</v>
      </c>
      <c r="C48" s="3"/>
      <c r="D48" s="39" t="s">
        <v>85</v>
      </c>
      <c r="E48" s="39" t="s">
        <v>86</v>
      </c>
      <c r="F48" s="39" t="s">
        <v>87</v>
      </c>
      <c r="G48" s="39" t="s">
        <v>88</v>
      </c>
      <c r="H48" s="39" t="s">
        <v>89</v>
      </c>
      <c r="J48" s="18"/>
      <c r="K48" s="19" t="s">
        <v>134</v>
      </c>
      <c r="L48" s="19"/>
      <c r="M48" s="19"/>
      <c r="N48" s="19"/>
      <c r="O48" s="19"/>
      <c r="P48" s="19"/>
      <c r="Q48" s="19"/>
      <c r="R48" s="20"/>
    </row>
    <row r="49" spans="1:21" x14ac:dyDescent="0.3">
      <c r="A49" s="77" t="s">
        <v>90</v>
      </c>
      <c r="B49" s="78"/>
      <c r="C49" s="3"/>
      <c r="D49" s="35">
        <v>1</v>
      </c>
      <c r="E49" s="35">
        <v>1</v>
      </c>
      <c r="F49" s="35" t="s">
        <v>91</v>
      </c>
      <c r="G49" s="44">
        <v>285</v>
      </c>
      <c r="H49" s="44">
        <f>+(D49*E49)*G49</f>
        <v>285</v>
      </c>
      <c r="J49" s="11"/>
      <c r="K49" s="29">
        <f>+F16</f>
        <v>49</v>
      </c>
      <c r="L49" s="29">
        <f>+H16</f>
        <v>27.5</v>
      </c>
      <c r="M49" s="12" t="s">
        <v>135</v>
      </c>
      <c r="N49" s="29" t="s">
        <v>136</v>
      </c>
      <c r="O49" s="12" t="s">
        <v>137</v>
      </c>
      <c r="P49" s="12" t="s">
        <v>138</v>
      </c>
      <c r="Q49" s="12"/>
      <c r="R49" s="13"/>
    </row>
    <row r="50" spans="1:21" x14ac:dyDescent="0.3">
      <c r="A50" s="78" t="s">
        <v>92</v>
      </c>
      <c r="B50" s="79">
        <f>+E34*C42</f>
        <v>690.9</v>
      </c>
      <c r="C50" s="3"/>
      <c r="D50" s="35">
        <v>1</v>
      </c>
      <c r="E50" s="35">
        <v>1</v>
      </c>
      <c r="F50" s="35" t="s">
        <v>93</v>
      </c>
      <c r="G50" s="44">
        <v>120</v>
      </c>
      <c r="H50" s="44">
        <f>+(D50*E50)*G50</f>
        <v>120</v>
      </c>
      <c r="J50" s="11"/>
      <c r="K50" s="29">
        <f>0.49*0.275*C41</f>
        <v>188.65</v>
      </c>
      <c r="L50" s="107">
        <v>3.4</v>
      </c>
      <c r="M50" s="29">
        <f>+K50*L50</f>
        <v>641.41</v>
      </c>
      <c r="N50" s="107">
        <v>0</v>
      </c>
      <c r="O50" s="107">
        <f>+M50+N50</f>
        <v>641.41</v>
      </c>
      <c r="P50" s="31" t="s">
        <v>139</v>
      </c>
      <c r="Q50" s="12"/>
      <c r="R50" s="13"/>
    </row>
    <row r="51" spans="1:21" x14ac:dyDescent="0.3">
      <c r="A51" s="78" t="s">
        <v>23</v>
      </c>
      <c r="B51" s="79">
        <f>+H61</f>
        <v>7785</v>
      </c>
      <c r="C51" s="3"/>
      <c r="D51" s="35">
        <v>1</v>
      </c>
      <c r="E51" s="35">
        <v>1</v>
      </c>
      <c r="F51" s="35" t="s">
        <v>94</v>
      </c>
      <c r="G51" s="44">
        <v>120</v>
      </c>
      <c r="H51" s="44">
        <f t="shared" ref="H51:H58" si="0">+(D51*E51)*G51</f>
        <v>120</v>
      </c>
      <c r="J51" s="11"/>
      <c r="K51" s="12"/>
      <c r="L51" s="31"/>
      <c r="M51" s="12"/>
      <c r="N51" s="29"/>
      <c r="O51" s="107">
        <f>+O50/8</f>
        <v>80.176249999999996</v>
      </c>
      <c r="P51" s="12"/>
      <c r="Q51" s="12"/>
      <c r="R51" s="13"/>
    </row>
    <row r="52" spans="1:21" ht="16.5" x14ac:dyDescent="0.3">
      <c r="A52" s="78"/>
      <c r="B52" s="79"/>
      <c r="C52" s="3"/>
      <c r="D52" s="35">
        <v>1</v>
      </c>
      <c r="E52" s="35">
        <f>+B48*1.05</f>
        <v>1050</v>
      </c>
      <c r="F52" s="35" t="s">
        <v>95</v>
      </c>
      <c r="G52" s="44">
        <v>4</v>
      </c>
      <c r="H52" s="44">
        <f t="shared" si="0"/>
        <v>4200</v>
      </c>
      <c r="I52" s="80"/>
      <c r="J52" s="11"/>
      <c r="K52" s="29">
        <f>+K49</f>
        <v>49</v>
      </c>
      <c r="L52" s="107">
        <f>+L49</f>
        <v>27.5</v>
      </c>
      <c r="M52" s="29"/>
      <c r="N52" s="107"/>
      <c r="O52" s="107"/>
      <c r="P52" s="31"/>
      <c r="Q52" s="12"/>
      <c r="R52" s="13"/>
    </row>
    <row r="53" spans="1:21" ht="16.5" x14ac:dyDescent="0.3">
      <c r="A53" s="78" t="s">
        <v>50</v>
      </c>
      <c r="B53" s="79">
        <v>0</v>
      </c>
      <c r="C53" s="3"/>
      <c r="D53" s="35">
        <v>1</v>
      </c>
      <c r="E53" s="35">
        <v>1</v>
      </c>
      <c r="F53" s="35" t="s">
        <v>96</v>
      </c>
      <c r="G53" s="44">
        <v>130</v>
      </c>
      <c r="H53" s="44">
        <f t="shared" si="0"/>
        <v>130</v>
      </c>
      <c r="I53" s="80"/>
      <c r="J53" s="11"/>
      <c r="K53" s="29">
        <f>0.49*0.275*C41</f>
        <v>188.65</v>
      </c>
      <c r="L53" s="107">
        <v>2.2999999999999998</v>
      </c>
      <c r="M53" s="29">
        <f>+K53*L53</f>
        <v>433.89499999999998</v>
      </c>
      <c r="N53" s="107">
        <v>350</v>
      </c>
      <c r="O53" s="107">
        <f>+M53+N53</f>
        <v>783.89499999999998</v>
      </c>
      <c r="P53" s="12" t="s">
        <v>141</v>
      </c>
      <c r="Q53" s="12"/>
      <c r="R53" s="13"/>
    </row>
    <row r="54" spans="1:21" x14ac:dyDescent="0.3">
      <c r="A54" s="81" t="s">
        <v>132</v>
      </c>
      <c r="B54" s="79">
        <v>0</v>
      </c>
      <c r="C54" s="3"/>
      <c r="D54" s="35">
        <v>1</v>
      </c>
      <c r="E54" s="35">
        <v>1</v>
      </c>
      <c r="F54" s="35" t="s">
        <v>97</v>
      </c>
      <c r="G54" s="44">
        <v>130</v>
      </c>
      <c r="H54" s="44">
        <f t="shared" si="0"/>
        <v>130</v>
      </c>
      <c r="J54" s="11"/>
      <c r="K54" s="12"/>
      <c r="L54" s="12"/>
      <c r="M54" s="12"/>
      <c r="N54" s="29"/>
      <c r="O54" s="107"/>
      <c r="P54" s="31" t="s">
        <v>140</v>
      </c>
      <c r="Q54" s="12"/>
      <c r="R54" s="13"/>
    </row>
    <row r="55" spans="1:21" ht="15" thickBot="1" x14ac:dyDescent="0.35">
      <c r="A55" s="81" t="s">
        <v>98</v>
      </c>
      <c r="B55" s="79">
        <v>200</v>
      </c>
      <c r="D55" s="35">
        <v>0</v>
      </c>
      <c r="E55" s="35">
        <v>0</v>
      </c>
      <c r="F55" s="35" t="s">
        <v>57</v>
      </c>
      <c r="G55" s="44">
        <v>1.5</v>
      </c>
      <c r="H55" s="44">
        <f t="shared" si="0"/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81" t="s">
        <v>133</v>
      </c>
      <c r="B56" s="79">
        <v>975</v>
      </c>
      <c r="D56" s="35">
        <v>1</v>
      </c>
      <c r="E56" s="35">
        <v>1</v>
      </c>
      <c r="F56" s="35" t="s">
        <v>142</v>
      </c>
      <c r="G56" s="44">
        <v>1500</v>
      </c>
      <c r="H56" s="44">
        <f t="shared" si="0"/>
        <v>1500</v>
      </c>
    </row>
    <row r="57" spans="1:21" x14ac:dyDescent="0.3">
      <c r="A57" s="81"/>
      <c r="B57" s="81"/>
      <c r="D57" s="35">
        <v>0</v>
      </c>
      <c r="E57" s="35">
        <v>0</v>
      </c>
      <c r="F57" s="35" t="s">
        <v>99</v>
      </c>
      <c r="G57" s="44">
        <v>0.5</v>
      </c>
      <c r="H57" s="44">
        <f t="shared" si="0"/>
        <v>0</v>
      </c>
      <c r="J57" s="5" t="s">
        <v>100</v>
      </c>
    </row>
    <row r="58" spans="1:21" x14ac:dyDescent="0.3">
      <c r="A58" s="77" t="s">
        <v>101</v>
      </c>
      <c r="B58" s="82">
        <f>SUM(B50:B54)</f>
        <v>8475.9</v>
      </c>
      <c r="C58" s="3"/>
      <c r="D58" s="35">
        <v>2</v>
      </c>
      <c r="E58" s="35">
        <v>1</v>
      </c>
      <c r="F58" s="3" t="s">
        <v>102</v>
      </c>
      <c r="G58" s="44">
        <v>650</v>
      </c>
      <c r="H58" s="44">
        <f t="shared" si="0"/>
        <v>1300</v>
      </c>
      <c r="L58" s="5"/>
    </row>
    <row r="59" spans="1:21" x14ac:dyDescent="0.3">
      <c r="A59" s="16"/>
      <c r="B59" s="83"/>
      <c r="C59" s="3"/>
      <c r="D59" s="35"/>
      <c r="E59" s="35"/>
      <c r="F59" s="3"/>
      <c r="G59" s="3"/>
      <c r="H59" s="44">
        <f t="shared" ref="H59" si="1">+G59*E59</f>
        <v>0</v>
      </c>
      <c r="J59" s="1" t="s">
        <v>103</v>
      </c>
      <c r="L59" s="84"/>
      <c r="M59" s="85"/>
      <c r="N59" s="1" t="s">
        <v>103</v>
      </c>
      <c r="P59" s="84"/>
      <c r="Q59" s="85"/>
      <c r="R59" s="1" t="s">
        <v>103</v>
      </c>
      <c r="T59" s="84"/>
      <c r="U59" s="85"/>
    </row>
    <row r="60" spans="1:21" x14ac:dyDescent="0.3">
      <c r="A60" s="16"/>
      <c r="B60" s="46">
        <f>+B58/B48</f>
        <v>8.4758999999999993</v>
      </c>
      <c r="C60" s="4" t="s">
        <v>104</v>
      </c>
      <c r="D60" s="3"/>
      <c r="E60" s="3"/>
      <c r="F60" s="3"/>
      <c r="G60" s="3"/>
      <c r="J60" s="1" t="s">
        <v>3</v>
      </c>
      <c r="L60" s="84"/>
      <c r="M60" s="85"/>
      <c r="N60" s="1" t="s">
        <v>3</v>
      </c>
      <c r="P60" s="84"/>
      <c r="Q60" s="85"/>
      <c r="R60" s="1" t="s">
        <v>3</v>
      </c>
      <c r="T60" s="84"/>
      <c r="U60" s="85"/>
    </row>
    <row r="61" spans="1:21" x14ac:dyDescent="0.3">
      <c r="A61" s="3"/>
      <c r="B61" s="3"/>
      <c r="D61" s="3"/>
      <c r="E61" s="3"/>
      <c r="F61" s="3"/>
      <c r="G61" s="86" t="s">
        <v>105</v>
      </c>
      <c r="H61" s="44">
        <f>SUM(H49:H60)</f>
        <v>7785</v>
      </c>
      <c r="J61" s="1" t="s">
        <v>27</v>
      </c>
      <c r="L61" s="84"/>
      <c r="M61" s="85"/>
      <c r="N61" s="1" t="s">
        <v>27</v>
      </c>
      <c r="P61" s="84"/>
      <c r="Q61" s="85"/>
      <c r="R61" s="1" t="s">
        <v>27</v>
      </c>
      <c r="T61" s="84"/>
      <c r="U61" s="85"/>
    </row>
    <row r="62" spans="1:21" x14ac:dyDescent="0.3">
      <c r="D62" s="3"/>
      <c r="E62" s="3"/>
      <c r="G62" s="5" t="s">
        <v>106</v>
      </c>
      <c r="H62" s="106">
        <v>1.4</v>
      </c>
      <c r="J62" s="1" t="s">
        <v>107</v>
      </c>
      <c r="L62" s="88"/>
      <c r="M62" s="85"/>
      <c r="N62" s="1" t="s">
        <v>107</v>
      </c>
      <c r="P62" s="84"/>
      <c r="Q62" s="85"/>
      <c r="R62" s="1" t="s">
        <v>107</v>
      </c>
      <c r="T62" s="84"/>
      <c r="U62" s="85"/>
    </row>
    <row r="63" spans="1:21" x14ac:dyDescent="0.3">
      <c r="A63" s="4" t="s">
        <v>108</v>
      </c>
      <c r="B63" s="3"/>
      <c r="C63" s="3"/>
      <c r="E63" s="46">
        <f>+B74/C40</f>
        <v>13.338535</v>
      </c>
      <c r="G63" s="1" t="s">
        <v>109</v>
      </c>
      <c r="H63" s="87">
        <v>1.75</v>
      </c>
      <c r="J63" s="1" t="s">
        <v>110</v>
      </c>
      <c r="K63" s="70" t="s">
        <v>63</v>
      </c>
      <c r="L63" s="89"/>
      <c r="M63" s="85"/>
      <c r="N63" s="1" t="s">
        <v>110</v>
      </c>
      <c r="P63" s="84"/>
      <c r="Q63" s="85"/>
      <c r="R63" s="1" t="s">
        <v>110</v>
      </c>
      <c r="T63" s="84"/>
      <c r="U63" s="85"/>
    </row>
    <row r="64" spans="1:21" x14ac:dyDescent="0.3">
      <c r="A64" s="3"/>
      <c r="B64" s="4" t="s">
        <v>111</v>
      </c>
      <c r="C64" s="39" t="s">
        <v>112</v>
      </c>
      <c r="D64" s="3"/>
      <c r="E64" s="3"/>
      <c r="F64" s="3"/>
      <c r="G64" s="1" t="s">
        <v>109</v>
      </c>
      <c r="H64" s="87">
        <v>2</v>
      </c>
      <c r="J64" s="1" t="s">
        <v>113</v>
      </c>
      <c r="L64" s="90"/>
      <c r="M64" s="85"/>
      <c r="N64" s="1" t="s">
        <v>114</v>
      </c>
      <c r="P64" s="84"/>
      <c r="Q64" s="85"/>
      <c r="R64" s="1" t="s">
        <v>114</v>
      </c>
      <c r="T64" s="84"/>
      <c r="U64" s="85"/>
    </row>
    <row r="65" spans="1:21" x14ac:dyDescent="0.3">
      <c r="A65" s="77" t="s">
        <v>115</v>
      </c>
      <c r="B65" s="78"/>
      <c r="C65" s="3"/>
      <c r="D65" s="3">
        <f>+B74*C68</f>
        <v>0</v>
      </c>
      <c r="E65" s="3"/>
      <c r="F65" s="3"/>
      <c r="G65" s="5" t="s">
        <v>116</v>
      </c>
      <c r="H65" s="87">
        <v>2.5</v>
      </c>
      <c r="J65" s="1" t="s">
        <v>117</v>
      </c>
      <c r="L65" s="90"/>
      <c r="M65" s="85"/>
      <c r="P65" s="84"/>
      <c r="Q65" s="85"/>
      <c r="T65" s="84"/>
      <c r="U65" s="85"/>
    </row>
    <row r="66" spans="1:21" x14ac:dyDescent="0.3">
      <c r="A66" s="78" t="s">
        <v>92</v>
      </c>
      <c r="B66" s="79">
        <f>+E35*C42</f>
        <v>794.53499999999985</v>
      </c>
      <c r="C66" s="91"/>
      <c r="J66" s="1" t="s">
        <v>118</v>
      </c>
      <c r="K66" s="25" t="s">
        <v>119</v>
      </c>
      <c r="L66" s="92"/>
      <c r="M66" s="85"/>
      <c r="N66" s="1" t="s">
        <v>120</v>
      </c>
      <c r="P66" s="84"/>
      <c r="Q66" s="85"/>
      <c r="R66" s="1" t="s">
        <v>120</v>
      </c>
      <c r="T66" s="84"/>
      <c r="U66" s="85"/>
    </row>
    <row r="67" spans="1:21" x14ac:dyDescent="0.3">
      <c r="A67" s="78" t="s">
        <v>23</v>
      </c>
      <c r="B67" s="79">
        <f>+H61*H62</f>
        <v>10899</v>
      </c>
      <c r="C67" s="91"/>
      <c r="J67" s="1" t="s">
        <v>118</v>
      </c>
      <c r="K67" s="25" t="s">
        <v>121</v>
      </c>
      <c r="L67" s="93"/>
      <c r="M67" s="85"/>
      <c r="N67" s="1" t="s">
        <v>122</v>
      </c>
      <c r="P67" s="84"/>
      <c r="Q67" s="85"/>
      <c r="R67" s="1" t="s">
        <v>122</v>
      </c>
      <c r="T67" s="84"/>
      <c r="U67" s="85"/>
    </row>
    <row r="68" spans="1:21" x14ac:dyDescent="0.3">
      <c r="A68" s="78">
        <f>+A52</f>
        <v>0</v>
      </c>
      <c r="B68" s="79">
        <f>+B52</f>
        <v>0</v>
      </c>
      <c r="C68" s="91"/>
      <c r="G68" s="94" t="s">
        <v>123</v>
      </c>
      <c r="H68" s="46">
        <f>+B60</f>
        <v>8.4758999999999993</v>
      </c>
      <c r="I68" s="95">
        <f>+H68*B48</f>
        <v>8475.9</v>
      </c>
      <c r="J68" s="1" t="s">
        <v>124</v>
      </c>
      <c r="L68" s="96"/>
      <c r="M68" s="85"/>
      <c r="N68" s="1" t="s">
        <v>124</v>
      </c>
      <c r="P68" s="84"/>
      <c r="Q68" s="85"/>
      <c r="R68" s="1" t="s">
        <v>124</v>
      </c>
      <c r="T68" s="84"/>
      <c r="U68" s="85"/>
    </row>
    <row r="69" spans="1:21" x14ac:dyDescent="0.3">
      <c r="A69" s="78" t="str">
        <f>+A53</f>
        <v>Tabla de suaje</v>
      </c>
      <c r="B69" s="79">
        <f>+B53*H62</f>
        <v>0</v>
      </c>
      <c r="C69" s="91"/>
      <c r="G69" s="94" t="s">
        <v>125</v>
      </c>
      <c r="H69" s="46">
        <f>+C74</f>
        <v>13.338535</v>
      </c>
      <c r="I69" s="95">
        <f>+H69*B48</f>
        <v>13338.535</v>
      </c>
      <c r="L69" s="97"/>
      <c r="M69" s="85"/>
      <c r="P69" s="84"/>
      <c r="Q69" s="85"/>
      <c r="T69" s="84"/>
      <c r="U69" s="85"/>
    </row>
    <row r="70" spans="1:21" x14ac:dyDescent="0.3">
      <c r="A70" s="78" t="str">
        <f>+A54</f>
        <v>Prueba color</v>
      </c>
      <c r="B70" s="79">
        <f>+B54*H62</f>
        <v>0</v>
      </c>
      <c r="C70" s="98"/>
      <c r="G70" s="99" t="s">
        <v>126</v>
      </c>
      <c r="H70" s="100">
        <f>+H69-H68</f>
        <v>4.8626350000000009</v>
      </c>
      <c r="I70" s="95">
        <f>+H70*B48</f>
        <v>4862.6350000000011</v>
      </c>
      <c r="J70" s="1" t="s">
        <v>127</v>
      </c>
      <c r="L70" s="84"/>
      <c r="M70" s="85"/>
      <c r="N70" s="1" t="s">
        <v>127</v>
      </c>
      <c r="P70" s="84"/>
      <c r="Q70" s="85"/>
      <c r="R70" s="1" t="s">
        <v>127</v>
      </c>
      <c r="T70" s="84"/>
      <c r="U70" s="85"/>
    </row>
    <row r="71" spans="1:21" x14ac:dyDescent="0.3">
      <c r="A71" s="78" t="str">
        <f>+A55</f>
        <v>Mensajeria</v>
      </c>
      <c r="B71" s="79">
        <f>+B55*H62</f>
        <v>280</v>
      </c>
      <c r="C71" s="98"/>
      <c r="G71" s="99"/>
      <c r="H71" s="100"/>
      <c r="I71" s="95"/>
      <c r="L71" s="84"/>
      <c r="M71" s="85"/>
      <c r="P71" s="84"/>
      <c r="Q71" s="85"/>
      <c r="T71" s="84"/>
      <c r="U71" s="85"/>
    </row>
    <row r="72" spans="1:21" ht="15" thickBot="1" x14ac:dyDescent="0.35">
      <c r="A72" s="78" t="str">
        <f>+A56</f>
        <v>Listón + Remache</v>
      </c>
      <c r="B72" s="79">
        <f>+B56*H62</f>
        <v>1365</v>
      </c>
      <c r="C72" s="98"/>
      <c r="G72" s="99"/>
      <c r="H72" s="100"/>
      <c r="I72" s="95"/>
      <c r="L72" s="84"/>
      <c r="M72" s="85"/>
      <c r="P72" s="84"/>
      <c r="Q72" s="85"/>
      <c r="T72" s="84"/>
      <c r="U72" s="85"/>
    </row>
    <row r="73" spans="1:21" ht="15" thickBot="1" x14ac:dyDescent="0.35">
      <c r="A73" s="78"/>
      <c r="B73" s="79"/>
      <c r="C73" s="98"/>
      <c r="G73" s="101" t="s">
        <v>128</v>
      </c>
      <c r="H73" s="57"/>
      <c r="J73" s="1" t="s">
        <v>129</v>
      </c>
      <c r="L73" s="84"/>
      <c r="M73" s="85"/>
      <c r="N73" s="1" t="s">
        <v>129</v>
      </c>
      <c r="P73" s="84"/>
      <c r="Q73" s="85"/>
      <c r="R73" s="1" t="s">
        <v>129</v>
      </c>
      <c r="T73" s="84"/>
      <c r="U73" s="85"/>
    </row>
    <row r="74" spans="1:21" ht="16.5" x14ac:dyDescent="0.3">
      <c r="A74" s="77" t="s">
        <v>101</v>
      </c>
      <c r="B74" s="82">
        <f>SUM(B65:B73)</f>
        <v>13338.535</v>
      </c>
      <c r="C74" s="100">
        <f>+B74/B48</f>
        <v>13.338535</v>
      </c>
      <c r="D74" s="102" t="s">
        <v>130</v>
      </c>
    </row>
    <row r="77" spans="1:21" x14ac:dyDescent="0.3">
      <c r="A77" s="5"/>
    </row>
    <row r="78" spans="1:21" x14ac:dyDescent="0.3">
      <c r="B78" s="103"/>
      <c r="C78" s="104"/>
    </row>
    <row r="82" spans="10:18" x14ac:dyDescent="0.3">
      <c r="J82" s="105"/>
    </row>
    <row r="88" spans="10:18" ht="16.5" x14ac:dyDescent="0.3">
      <c r="J88" s="80"/>
      <c r="K88" s="80"/>
      <c r="L88" s="80"/>
      <c r="M88" s="80"/>
      <c r="N88" s="80"/>
      <c r="O88" s="80"/>
      <c r="P88" s="80"/>
      <c r="Q88" s="80"/>
      <c r="R88" s="80"/>
    </row>
    <row r="89" spans="10:18" ht="16.5" x14ac:dyDescent="0.3">
      <c r="J89" s="80"/>
      <c r="K89" s="80"/>
      <c r="L89" s="80"/>
      <c r="M89" s="80"/>
      <c r="N89" s="80"/>
      <c r="O89" s="80"/>
      <c r="P89" s="80"/>
      <c r="Q89" s="80"/>
      <c r="R89" s="80"/>
    </row>
    <row r="90" spans="10:18" ht="16.5" x14ac:dyDescent="0.3">
      <c r="J90" s="80"/>
      <c r="K90" s="80"/>
      <c r="L90" s="80"/>
      <c r="M90" s="80"/>
      <c r="N90" s="80"/>
      <c r="O90" s="80"/>
      <c r="P90" s="80"/>
      <c r="Q90" s="80"/>
      <c r="R90" s="80"/>
    </row>
    <row r="91" spans="10:18" ht="16.5" x14ac:dyDescent="0.3">
      <c r="J91" s="80"/>
      <c r="K91" s="80"/>
      <c r="L91" s="80"/>
      <c r="M91" s="80"/>
      <c r="N91" s="80"/>
      <c r="O91" s="80"/>
      <c r="P91" s="80"/>
      <c r="Q91" s="80"/>
      <c r="R91" s="80"/>
    </row>
    <row r="92" spans="10:18" ht="16.5" x14ac:dyDescent="0.3">
      <c r="J92" s="80"/>
      <c r="K92" s="80"/>
      <c r="L92" s="80"/>
      <c r="M92" s="80"/>
      <c r="N92" s="80"/>
      <c r="O92" s="80"/>
      <c r="P92" s="80"/>
      <c r="Q92" s="80"/>
      <c r="R92" s="80"/>
    </row>
    <row r="93" spans="10:18" ht="16.5" x14ac:dyDescent="0.3">
      <c r="J93" s="80"/>
      <c r="K93" s="80"/>
      <c r="L93" s="80"/>
      <c r="M93" s="80"/>
      <c r="N93" s="80"/>
      <c r="O93" s="80"/>
      <c r="P93" s="80"/>
      <c r="Q93" s="80"/>
      <c r="R93" s="80"/>
    </row>
    <row r="94" spans="10:18" ht="16.5" x14ac:dyDescent="0.3">
      <c r="J94" s="80"/>
      <c r="K94" s="80"/>
      <c r="L94" s="80"/>
      <c r="M94" s="80"/>
      <c r="N94" s="80"/>
      <c r="O94" s="80"/>
      <c r="P94" s="80"/>
      <c r="Q94" s="80"/>
      <c r="R94" s="80"/>
    </row>
    <row r="95" spans="10:18" ht="16.5" x14ac:dyDescent="0.3">
      <c r="J95" s="80"/>
      <c r="K95" s="80"/>
      <c r="L95" s="80"/>
      <c r="M95" s="80"/>
      <c r="N95" s="80"/>
      <c r="O95" s="80"/>
      <c r="P95" s="80"/>
      <c r="Q95" s="80"/>
      <c r="R95" s="80"/>
    </row>
    <row r="96" spans="10:18" ht="16.5" x14ac:dyDescent="0.3">
      <c r="J96" s="80"/>
      <c r="K96" s="80"/>
      <c r="L96" s="80"/>
      <c r="M96" s="80"/>
      <c r="N96" s="80"/>
      <c r="O96" s="80"/>
      <c r="P96" s="80"/>
      <c r="Q96" s="80"/>
      <c r="R96" s="80"/>
    </row>
    <row r="97" spans="10:18" ht="16.5" x14ac:dyDescent="0.3">
      <c r="J97" s="80"/>
      <c r="K97" s="80"/>
      <c r="L97" s="80"/>
      <c r="M97" s="80"/>
      <c r="N97" s="80"/>
      <c r="O97" s="80"/>
      <c r="P97" s="80"/>
      <c r="Q97" s="80"/>
      <c r="R97" s="80"/>
    </row>
  </sheetData>
  <pageMargins left="0.70866141732283472" right="0.70866141732283472" top="0.74803149606299213" bottom="0.74803149606299213" header="0.31496062992125984" footer="0.31496062992125984"/>
  <pageSetup scale="4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bolsas 2000 HS  31% ok</vt:lpstr>
      <vt:lpstr>bolsas 2000 HS  35%</vt:lpstr>
      <vt:lpstr>bolsas 2000 HS </vt:lpstr>
      <vt:lpstr>bolsas 2000 seri</vt:lpstr>
      <vt:lpstr>bolsas 2000</vt:lpstr>
      <vt:lpstr>bolsas 1000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Ventas-Empresarial</cp:lastModifiedBy>
  <cp:lastPrinted>2017-10-09T16:42:04Z</cp:lastPrinted>
  <dcterms:created xsi:type="dcterms:W3CDTF">2014-08-14T16:31:50Z</dcterms:created>
  <dcterms:modified xsi:type="dcterms:W3CDTF">2017-10-09T16:43:51Z</dcterms:modified>
</cp:coreProperties>
</file>