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2"/>
  </bookViews>
  <sheets>
    <sheet name="Banco " sheetId="3" r:id="rId1"/>
    <sheet name="Separador " sheetId="2" r:id="rId2"/>
    <sheet name="Caja Exterior" sheetId="1" r:id="rId3"/>
  </sheets>
  <calcPr calcId="145621" concurrentCalc="0"/>
</workbook>
</file>

<file path=xl/calcChain.xml><?xml version="1.0" encoding="utf-8"?>
<calcChain xmlns="http://schemas.openxmlformats.org/spreadsheetml/2006/main">
  <c r="E35" i="3" l="1"/>
  <c r="E35" i="2"/>
  <c r="C41" i="2"/>
  <c r="C42" i="2"/>
  <c r="B66" i="2"/>
  <c r="L50" i="2"/>
  <c r="N50" i="2"/>
  <c r="P50" i="2"/>
  <c r="G58" i="2"/>
  <c r="H58" i="2"/>
  <c r="H49" i="2"/>
  <c r="H50" i="2"/>
  <c r="H54" i="2"/>
  <c r="H61" i="2"/>
  <c r="B67" i="2"/>
  <c r="B68" i="2"/>
  <c r="B69" i="2"/>
  <c r="B70" i="2"/>
  <c r="B71" i="2"/>
  <c r="B73" i="2"/>
  <c r="I72" i="2"/>
  <c r="B66" i="3"/>
  <c r="H54" i="3"/>
  <c r="H49" i="3"/>
  <c r="H50" i="3"/>
  <c r="H61" i="3"/>
  <c r="B67" i="3"/>
  <c r="B68" i="3"/>
  <c r="B69" i="3"/>
  <c r="B70" i="3"/>
  <c r="B71" i="3"/>
  <c r="B73" i="3"/>
  <c r="I72" i="3"/>
  <c r="E56" i="1"/>
  <c r="E57" i="1"/>
  <c r="B48" i="1"/>
  <c r="E56" i="2"/>
  <c r="B48" i="2"/>
  <c r="C40" i="3"/>
  <c r="C41" i="3"/>
  <c r="C42" i="3"/>
  <c r="G43" i="3"/>
  <c r="E56" i="3"/>
  <c r="H56" i="3"/>
  <c r="L50" i="3"/>
  <c r="N50" i="3"/>
  <c r="P50" i="3"/>
  <c r="G58" i="3"/>
  <c r="H58" i="3"/>
  <c r="C73" i="3"/>
  <c r="C75" i="1"/>
  <c r="C40" i="2"/>
  <c r="G43" i="2"/>
  <c r="H56" i="2"/>
  <c r="C73" i="2"/>
  <c r="C74" i="1"/>
  <c r="C40" i="1"/>
  <c r="C41" i="1"/>
  <c r="C42" i="1"/>
  <c r="B66" i="1"/>
  <c r="G43" i="1"/>
  <c r="H50" i="1"/>
  <c r="E53" i="1"/>
  <c r="H53" i="1"/>
  <c r="L50" i="1"/>
  <c r="N50" i="1"/>
  <c r="P50" i="1"/>
  <c r="G58" i="1"/>
  <c r="H58" i="1"/>
  <c r="H56" i="1"/>
  <c r="H57" i="1"/>
  <c r="H54" i="1"/>
  <c r="H49" i="1"/>
  <c r="H52" i="1"/>
  <c r="H61" i="1"/>
  <c r="B67" i="1"/>
  <c r="B70" i="1"/>
  <c r="B71" i="1"/>
  <c r="B69" i="1"/>
  <c r="B68" i="1"/>
  <c r="B73" i="1"/>
  <c r="C73" i="1"/>
  <c r="C76" i="1"/>
  <c r="A76" i="1"/>
  <c r="B50" i="3"/>
  <c r="B51" i="3"/>
  <c r="B58" i="3"/>
  <c r="B60" i="3"/>
  <c r="F75" i="1"/>
  <c r="B50" i="2"/>
  <c r="B51" i="2"/>
  <c r="B58" i="2"/>
  <c r="B60" i="2"/>
  <c r="F74" i="1"/>
  <c r="B50" i="1"/>
  <c r="B51" i="1"/>
  <c r="B58" i="1"/>
  <c r="B60" i="1"/>
  <c r="F73" i="1"/>
  <c r="F76" i="1"/>
  <c r="G76" i="1"/>
  <c r="J76" i="1"/>
  <c r="H51" i="1"/>
  <c r="H57" i="3"/>
  <c r="H57" i="2"/>
  <c r="I72" i="1"/>
  <c r="E31" i="1"/>
  <c r="E32" i="1"/>
  <c r="E34" i="1"/>
  <c r="E35" i="1"/>
  <c r="E31" i="2"/>
  <c r="E32" i="2"/>
  <c r="E34" i="2"/>
  <c r="E31" i="3"/>
  <c r="E32" i="3"/>
  <c r="E34" i="3"/>
  <c r="D75" i="1"/>
  <c r="D74" i="1"/>
  <c r="H51" i="3"/>
  <c r="H52" i="3"/>
  <c r="H53" i="3"/>
  <c r="H55" i="3"/>
  <c r="H59" i="3"/>
  <c r="M71" i="3"/>
  <c r="M72" i="3"/>
  <c r="N72" i="3"/>
  <c r="H70" i="3"/>
  <c r="H69" i="3"/>
  <c r="H71" i="3"/>
  <c r="I71" i="3"/>
  <c r="N71" i="3"/>
  <c r="A71" i="3"/>
  <c r="I70" i="3"/>
  <c r="A70" i="3"/>
  <c r="I69" i="3"/>
  <c r="A69" i="3"/>
  <c r="A68" i="3"/>
  <c r="Q67" i="3"/>
  <c r="M67" i="3"/>
  <c r="Q65" i="3"/>
  <c r="D65" i="3"/>
  <c r="Q64" i="3"/>
  <c r="M63" i="3"/>
  <c r="N64" i="3"/>
  <c r="E63" i="3"/>
  <c r="I54" i="3"/>
  <c r="L53" i="3"/>
  <c r="M53" i="3"/>
  <c r="N53" i="3"/>
  <c r="P53" i="3"/>
  <c r="H16" i="3"/>
  <c r="M49" i="3"/>
  <c r="M52" i="3"/>
  <c r="L49" i="3"/>
  <c r="L52" i="3"/>
  <c r="J52" i="3"/>
  <c r="F16" i="3"/>
  <c r="K49" i="3"/>
  <c r="C46" i="3"/>
  <c r="G44" i="3"/>
  <c r="C43" i="3"/>
  <c r="H25" i="3"/>
  <c r="C26" i="3"/>
  <c r="H26" i="3"/>
  <c r="H27" i="3"/>
  <c r="F25" i="3"/>
  <c r="E26" i="3"/>
  <c r="F26" i="3"/>
  <c r="F27" i="3"/>
  <c r="E27" i="3"/>
  <c r="C27" i="3"/>
  <c r="N19" i="3"/>
  <c r="H51" i="2"/>
  <c r="H52" i="2"/>
  <c r="H53" i="2"/>
  <c r="H55" i="2"/>
  <c r="H59" i="2"/>
  <c r="M71" i="2"/>
  <c r="M72" i="2"/>
  <c r="N72" i="2"/>
  <c r="H70" i="2"/>
  <c r="H69" i="2"/>
  <c r="H71" i="2"/>
  <c r="I71" i="2"/>
  <c r="N71" i="2"/>
  <c r="A71" i="2"/>
  <c r="I70" i="2"/>
  <c r="A70" i="2"/>
  <c r="I69" i="2"/>
  <c r="A69" i="2"/>
  <c r="A68" i="2"/>
  <c r="Q67" i="2"/>
  <c r="M67" i="2"/>
  <c r="Q65" i="2"/>
  <c r="D65" i="2"/>
  <c r="Q64" i="2"/>
  <c r="M63" i="2"/>
  <c r="N64" i="2"/>
  <c r="E63" i="2"/>
  <c r="I54" i="2"/>
  <c r="L53" i="2"/>
  <c r="M53" i="2"/>
  <c r="N53" i="2"/>
  <c r="P53" i="2"/>
  <c r="H16" i="2"/>
  <c r="M49" i="2"/>
  <c r="M52" i="2"/>
  <c r="L49" i="2"/>
  <c r="L52" i="2"/>
  <c r="J52" i="2"/>
  <c r="F16" i="2"/>
  <c r="K49" i="2"/>
  <c r="C46" i="2"/>
  <c r="G44" i="2"/>
  <c r="C43" i="2"/>
  <c r="H25" i="2"/>
  <c r="C26" i="2"/>
  <c r="H26" i="2"/>
  <c r="H27" i="2"/>
  <c r="F25" i="2"/>
  <c r="E26" i="2"/>
  <c r="F26" i="2"/>
  <c r="F27" i="2"/>
  <c r="E27" i="2"/>
  <c r="C27" i="2"/>
  <c r="N19" i="2"/>
  <c r="H55" i="1"/>
  <c r="M49" i="1"/>
  <c r="K49" i="1"/>
  <c r="L53" i="1"/>
  <c r="M53" i="1"/>
  <c r="N53" i="1"/>
  <c r="P53" i="1"/>
  <c r="M52" i="1"/>
  <c r="L49" i="1"/>
  <c r="L52" i="1"/>
  <c r="H16" i="1"/>
  <c r="F16" i="1"/>
  <c r="H59" i="1"/>
  <c r="M71" i="1"/>
  <c r="M72" i="1"/>
  <c r="N72" i="1"/>
  <c r="H70" i="1"/>
  <c r="H69" i="1"/>
  <c r="H71" i="1"/>
  <c r="I71" i="1"/>
  <c r="N71" i="1"/>
  <c r="A71" i="1"/>
  <c r="I70" i="1"/>
  <c r="A70" i="1"/>
  <c r="I69" i="1"/>
  <c r="A69" i="1"/>
  <c r="A68" i="1"/>
  <c r="Q67" i="1"/>
  <c r="M67" i="1"/>
  <c r="Q65" i="1"/>
  <c r="D65" i="1"/>
  <c r="Q64" i="1"/>
  <c r="M63" i="1"/>
  <c r="N64" i="1"/>
  <c r="E63" i="1"/>
  <c r="I54" i="1"/>
  <c r="J52" i="1"/>
  <c r="C46" i="1"/>
  <c r="G44" i="1"/>
  <c r="C43" i="1"/>
  <c r="H25" i="1"/>
  <c r="C26" i="1"/>
  <c r="H26" i="1"/>
  <c r="H27" i="1"/>
  <c r="F25" i="1"/>
  <c r="E26" i="1"/>
  <c r="F26" i="1"/>
  <c r="F27" i="1"/>
  <c r="E27" i="1"/>
  <c r="C27" i="1"/>
  <c r="N19" i="1"/>
</calcChain>
</file>

<file path=xl/sharedStrings.xml><?xml version="1.0" encoding="utf-8"?>
<sst xmlns="http://schemas.openxmlformats.org/spreadsheetml/2006/main" count="594" uniqueCount="160">
  <si>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</si>
  <si>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</si>
  <si>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</si>
  <si>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</si>
  <si>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</si>
  <si>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</si>
  <si>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</si>
  <si>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</si>
  <si>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</si>
  <si>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</si>
  <si>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</si>
  <si>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Tamaño extendido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</si>
  <si>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</si>
  <si>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</si>
  <si>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</si>
  <si>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</si>
  <si>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</si>
  <si>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</si>
  <si>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</si>
  <si>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</si>
  <si>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</si>
  <si>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</si>
  <si>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</si>
  <si>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</si>
  <si>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</si>
  <si>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</si>
  <si>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</si>
  <si>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>Medida pliego</t>
  </si>
  <si>
    <t xml:space="preserve">X </t>
  </si>
  <si>
    <t xml:space="preserve">Procesos adicionales </t>
  </si>
  <si>
    <t>Tamaño Extendido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</si>
  <si>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</si>
  <si>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</si>
  <si>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</si>
  <si>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</si>
  <si>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</si>
  <si>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</si>
  <si>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</si>
  <si>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</si>
  <si>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</si>
  <si>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</si>
  <si>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</si>
  <si>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</si>
  <si>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</si>
  <si>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</si>
  <si>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</si>
  <si>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</si>
  <si>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</si>
  <si>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</si>
  <si>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</si>
  <si>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</si>
  <si>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</si>
  <si>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</si>
  <si>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</si>
  <si>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</si>
  <si>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</si>
  <si>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</si>
  <si>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</si>
  <si>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</si>
  <si>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</si>
  <si>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</si>
  <si>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</si>
  <si>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</si>
  <si>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</si>
  <si>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</si>
  <si>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</si>
  <si>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</si>
  <si>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</si>
  <si>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</si>
  <si>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</si>
  <si>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</si>
  <si>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</si>
  <si>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</si>
  <si>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</si>
  <si>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</si>
  <si>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</si>
  <si>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</si>
  <si>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</si>
  <si>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</si>
  <si>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</si>
  <si>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</si>
  <si>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</si>
  <si>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</si>
  <si>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</si>
  <si>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</si>
  <si>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</si>
  <si>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</si>
  <si>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</si>
  <si>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</si>
  <si>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</si>
  <si>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</si>
  <si>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</si>
  <si>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</si>
  <si>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minimo 500.00</t>
  </si>
  <si>
    <t>Papel</t>
  </si>
  <si>
    <t>Imp F</t>
  </si>
  <si>
    <t>Arreglo HS</t>
  </si>
  <si>
    <t>HS</t>
  </si>
  <si>
    <t>minimo 1500.00</t>
  </si>
  <si>
    <t>Tinta MET</t>
  </si>
  <si>
    <t>uv brillante a registro</t>
  </si>
  <si>
    <t>corte</t>
  </si>
  <si>
    <t>Empaque</t>
  </si>
  <si>
    <t>arreglo suaje</t>
  </si>
  <si>
    <t>Mensajeria</t>
  </si>
  <si>
    <t>suajado</t>
  </si>
  <si>
    <t>Total</t>
  </si>
  <si>
    <t>Laminado</t>
  </si>
  <si>
    <t xml:space="preserve">Producto </t>
  </si>
  <si>
    <t>ASA</t>
  </si>
  <si>
    <t xml:space="preserve">Ojillo </t>
  </si>
  <si>
    <t>costo unitario</t>
  </si>
  <si>
    <t xml:space="preserve">Material </t>
  </si>
  <si>
    <t xml:space="preserve">Rainbow </t>
  </si>
  <si>
    <t>Metálico Niquelado</t>
  </si>
  <si>
    <t xml:space="preserve">Costo proceso </t>
  </si>
  <si>
    <t>Negro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</si>
  <si>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</si>
  <si>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</si>
  <si>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</si>
  <si>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</si>
  <si>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</si>
  <si>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</si>
  <si>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</si>
  <si>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</si>
  <si>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</si>
  <si>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</si>
  <si>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</si>
  <si>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</si>
  <si>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</si>
  <si>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</si>
  <si>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</si>
  <si>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rollo(47.00)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</si>
  <si>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</si>
  <si>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</si>
  <si>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</si>
  <si>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</si>
  <si>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</si>
  <si>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</si>
  <si>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</si>
  <si>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</si>
  <si>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</si>
  <si>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</si>
  <si>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20 de septiembre de 2016.</t>
  </si>
  <si>
    <t>Katch</t>
  </si>
  <si>
    <t xml:space="preserve">Caja Grande Producto </t>
  </si>
  <si>
    <t xml:space="preserve">tamaño final </t>
  </si>
  <si>
    <t>sulfatada 1 cara 22 ptos.</t>
  </si>
  <si>
    <t>impresa a  1 X 0 tintas offset</t>
  </si>
  <si>
    <t xml:space="preserve">terminado suajado + pegado </t>
  </si>
  <si>
    <t>modelo automático</t>
  </si>
  <si>
    <t xml:space="preserve">Sulfatada </t>
  </si>
  <si>
    <t>1 cara</t>
  </si>
  <si>
    <t>22 pto</t>
  </si>
  <si>
    <t>LOZANO</t>
  </si>
  <si>
    <t>Pegado</t>
  </si>
  <si>
    <t>Placas HS</t>
  </si>
  <si>
    <t>Caja Ext</t>
  </si>
  <si>
    <t>Separador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</si>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</sst>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2" fillId="0" borderId="0" xfId="0" applyNumberFormat="1" applyFont="1"/>
    <xf numFmtId="9" fontId="6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0" fillId="0" borderId="0" xfId="0" applyNumberFormat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0" applyNumberFormat="1" applyFont="1" applyAlignment="1">
      <alignment horizontal="center"/>
    </xf>
    <xf numFmtId="44" fontId="2" fillId="0" borderId="0" xfId="0" applyNumberFormat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46" zoomScale="80" zoomScaleNormal="80" workbookViewId="0">
      <selection activeCell="G50" sqref="G5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143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144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145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150</v>
      </c>
      <c r="D16" s="19"/>
      <c r="E16" s="19"/>
      <c r="F16" s="22">
        <f>1.5+F20+1.5</f>
        <v>28.7</v>
      </c>
      <c r="G16" s="23" t="s">
        <v>12</v>
      </c>
      <c r="H16" s="24">
        <f>1.5+ H20+1.5</f>
        <v>51.31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2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25.7</v>
      </c>
      <c r="G20" s="23" t="s">
        <v>12</v>
      </c>
      <c r="H20" s="24">
        <v>48.31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151</v>
      </c>
      <c r="D23" s="5" t="s">
        <v>26</v>
      </c>
      <c r="E23" s="37" t="s">
        <v>152</v>
      </c>
      <c r="F23" s="1" t="s">
        <v>153</v>
      </c>
    </row>
    <row r="25" spans="1:19" ht="15" thickBot="1" x14ac:dyDescent="0.35">
      <c r="A25" s="4" t="s">
        <v>27</v>
      </c>
      <c r="C25" s="38">
        <v>71</v>
      </c>
      <c r="D25" s="37" t="s">
        <v>28</v>
      </c>
      <c r="E25" s="39">
        <v>125</v>
      </c>
      <c r="F25" s="40">
        <f>+C25</f>
        <v>71</v>
      </c>
      <c r="G25" s="41" t="s">
        <v>28</v>
      </c>
      <c r="H25" s="41">
        <f>+E25</f>
        <v>125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28.7</v>
      </c>
      <c r="D26" s="43" t="s">
        <v>28</v>
      </c>
      <c r="E26" s="42">
        <f>+H16</f>
        <v>51.31</v>
      </c>
      <c r="F26" s="44">
        <f>+E26</f>
        <v>51.31</v>
      </c>
      <c r="G26" s="44" t="s">
        <v>28</v>
      </c>
      <c r="H26" s="44">
        <f>+C26</f>
        <v>28.7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2.4738675958188154</v>
      </c>
      <c r="D27" s="51"/>
      <c r="E27" s="50">
        <f>+E25/E26</f>
        <v>2.4361722861040733</v>
      </c>
      <c r="F27" s="50">
        <f>+F25/F26</f>
        <v>1.3837458585071136</v>
      </c>
      <c r="G27" s="51"/>
      <c r="H27" s="50">
        <f>+H25/H26</f>
        <v>4.3554006968641117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4</v>
      </c>
      <c r="E28" s="58"/>
      <c r="F28" s="59"/>
      <c r="G28" s="60">
        <v>3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154</v>
      </c>
      <c r="D30" s="30" t="s">
        <v>42</v>
      </c>
      <c r="E30" s="67">
        <v>18.853999999999999</v>
      </c>
      <c r="G30" s="1" t="s">
        <v>43</v>
      </c>
      <c r="H30" s="68">
        <v>0.53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9.9926200000000005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8.8613799999999987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8.8613799999999987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</f>
        <v>9.7475179999999995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5000</v>
      </c>
      <c r="D40" s="39">
        <v>500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5500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1375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11000</v>
      </c>
      <c r="F43" s="30" t="s">
        <v>77</v>
      </c>
      <c r="G43" s="38">
        <f>+C40/1000</f>
        <v>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5500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5500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v>10000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0</v>
      </c>
      <c r="E49" s="65">
        <v>0</v>
      </c>
      <c r="F49" s="65" t="s">
        <v>89</v>
      </c>
      <c r="G49" s="45">
        <v>295</v>
      </c>
      <c r="H49" s="45">
        <f>+(D49*E49)*G49</f>
        <v>0</v>
      </c>
      <c r="K49" s="15">
        <f>+F16</f>
        <v>28.7</v>
      </c>
      <c r="L49" s="23" t="str">
        <f>+G16</f>
        <v>X</v>
      </c>
      <c r="M49" s="23">
        <f>+H16</f>
        <v>51.31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12184.397499999997</v>
      </c>
      <c r="C50" s="3"/>
      <c r="D50" s="65">
        <v>1</v>
      </c>
      <c r="E50" s="65">
        <v>5</v>
      </c>
      <c r="F50" s="65" t="s">
        <v>95</v>
      </c>
      <c r="G50" s="45">
        <v>120</v>
      </c>
      <c r="H50" s="45">
        <f>+(D50*E50)*G50</f>
        <v>600</v>
      </c>
      <c r="K50" s="15"/>
      <c r="L50" s="23">
        <f>0.287*0.5131*C41</f>
        <v>809.92834999999991</v>
      </c>
      <c r="M50" s="86">
        <v>3.9</v>
      </c>
      <c r="N50" s="86">
        <f>+L50*M50</f>
        <v>3158.7205649999996</v>
      </c>
      <c r="O50" s="86">
        <v>0</v>
      </c>
      <c r="P50" s="86">
        <f>+N50+O50</f>
        <v>3158.7205649999996</v>
      </c>
      <c r="Q50" s="28"/>
      <c r="R50" s="16"/>
      <c r="S50" s="17"/>
    </row>
    <row r="51" spans="1:21" x14ac:dyDescent="0.3">
      <c r="A51" s="84" t="s">
        <v>14</v>
      </c>
      <c r="B51" s="85">
        <f>+H61</f>
        <v>1725</v>
      </c>
      <c r="C51" s="3"/>
      <c r="D51" s="65">
        <v>0</v>
      </c>
      <c r="E51" s="65">
        <v>0</v>
      </c>
      <c r="F51" s="65" t="s">
        <v>96</v>
      </c>
      <c r="G51" s="45">
        <v>295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97</v>
      </c>
      <c r="G52" s="45">
        <v>200</v>
      </c>
      <c r="H52" s="45">
        <f>+(D52*E52)*G52</f>
        <v>0</v>
      </c>
      <c r="J52" s="45">
        <f>+(C74/100)*2</f>
        <v>0</v>
      </c>
      <c r="K52" s="15"/>
      <c r="L52" s="23" t="str">
        <f>+L49</f>
        <v>X</v>
      </c>
      <c r="M52" s="23">
        <f>+M49</f>
        <v>51.31</v>
      </c>
      <c r="N52" s="16" t="s">
        <v>90</v>
      </c>
      <c r="O52" s="23" t="s">
        <v>91</v>
      </c>
      <c r="P52" s="16" t="s">
        <v>92</v>
      </c>
      <c r="Q52" s="16" t="s">
        <v>98</v>
      </c>
      <c r="R52" s="16"/>
      <c r="S52" s="17"/>
    </row>
    <row r="53" spans="1:21" ht="16.5" x14ac:dyDescent="0.3">
      <c r="A53" s="84" t="s">
        <v>34</v>
      </c>
      <c r="B53" s="85">
        <v>0</v>
      </c>
      <c r="C53" s="3"/>
      <c r="D53" s="65">
        <v>0</v>
      </c>
      <c r="E53" s="65">
        <v>0</v>
      </c>
      <c r="F53" s="65" t="s">
        <v>99</v>
      </c>
      <c r="G53" s="45">
        <v>500</v>
      </c>
      <c r="H53" s="45">
        <f t="shared" ref="H53:H58" si="0">+(D53*E53)*G53</f>
        <v>0</v>
      </c>
      <c r="I53" s="87"/>
      <c r="J53" s="87"/>
      <c r="K53" s="15"/>
      <c r="L53" s="23">
        <f>0.28*0.325*D41</f>
        <v>0</v>
      </c>
      <c r="M53" s="86">
        <f>3.9*3</f>
        <v>11.7</v>
      </c>
      <c r="N53" s="86">
        <f>+L53*M53</f>
        <v>0</v>
      </c>
      <c r="O53" s="86">
        <v>360</v>
      </c>
      <c r="P53" s="86">
        <f>+N53+O53</f>
        <v>360</v>
      </c>
      <c r="Q53" s="28" t="s">
        <v>100</v>
      </c>
      <c r="R53" s="16"/>
      <c r="S53" s="17"/>
    </row>
    <row r="54" spans="1:21" x14ac:dyDescent="0.3">
      <c r="A54" s="88" t="s">
        <v>156</v>
      </c>
      <c r="B54" s="85">
        <v>0</v>
      </c>
      <c r="C54" s="3"/>
      <c r="D54" s="65">
        <v>1</v>
      </c>
      <c r="E54" s="65">
        <v>1</v>
      </c>
      <c r="F54" s="65" t="s">
        <v>101</v>
      </c>
      <c r="G54" s="45">
        <v>315</v>
      </c>
      <c r="H54" s="45">
        <f t="shared" si="0"/>
        <v>315</v>
      </c>
      <c r="I54" s="89">
        <f>+(B73/100)*2</f>
        <v>306.00674499999997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102</v>
      </c>
      <c r="B55" s="85">
        <v>0</v>
      </c>
      <c r="D55" s="65">
        <v>1</v>
      </c>
      <c r="E55" s="65">
        <v>1</v>
      </c>
      <c r="F55" s="65" t="s">
        <v>103</v>
      </c>
      <c r="G55" s="45">
        <v>135</v>
      </c>
      <c r="H55" s="45">
        <f t="shared" si="0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104</v>
      </c>
      <c r="B56" s="85">
        <v>0</v>
      </c>
      <c r="D56" s="65">
        <v>1</v>
      </c>
      <c r="E56" s="65">
        <f>+G43</f>
        <v>5</v>
      </c>
      <c r="F56" s="65" t="s">
        <v>105</v>
      </c>
      <c r="G56" s="45">
        <v>135</v>
      </c>
      <c r="H56" s="45">
        <f t="shared" si="0"/>
        <v>675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1</v>
      </c>
      <c r="E57" s="65">
        <v>0</v>
      </c>
      <c r="F57" s="65" t="s">
        <v>155</v>
      </c>
      <c r="G57" s="45">
        <v>280</v>
      </c>
      <c r="H57" s="45">
        <f t="shared" si="0"/>
        <v>0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106</v>
      </c>
      <c r="B58" s="90">
        <f>SUM(B50:B57)</f>
        <v>13909.397499999997</v>
      </c>
      <c r="C58" s="3"/>
      <c r="D58" s="65">
        <v>0</v>
      </c>
      <c r="E58" s="65">
        <v>0</v>
      </c>
      <c r="F58" s="3" t="s">
        <v>107</v>
      </c>
      <c r="G58" s="45">
        <f>+P50</f>
        <v>3158.7205649999996</v>
      </c>
      <c r="H58" s="45">
        <f t="shared" si="0"/>
        <v>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108</v>
      </c>
      <c r="M59" s="118" t="s">
        <v>109</v>
      </c>
      <c r="N59" s="119"/>
      <c r="P59" s="93" t="s">
        <v>108</v>
      </c>
      <c r="Q59" s="118" t="s">
        <v>110</v>
      </c>
      <c r="R59" s="119"/>
      <c r="T59"/>
      <c r="U59" s="94"/>
    </row>
    <row r="60" spans="1:21" ht="15.75" x14ac:dyDescent="0.3">
      <c r="A60" s="91"/>
      <c r="B60" s="50">
        <f>+B58/B48</f>
        <v>1.3909397499999998</v>
      </c>
      <c r="C60" s="4" t="s">
        <v>111</v>
      </c>
      <c r="D60" s="3"/>
      <c r="E60" s="3"/>
      <c r="F60" s="3"/>
      <c r="G60" s="3"/>
      <c r="L60" s="30" t="s">
        <v>112</v>
      </c>
      <c r="M60" s="95" t="s">
        <v>113</v>
      </c>
      <c r="N60" s="94"/>
      <c r="P60" s="30" t="s">
        <v>112</v>
      </c>
      <c r="Q60" s="95" t="s">
        <v>114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115</v>
      </c>
      <c r="H61" s="45">
        <f>SUM(H49:H60)</f>
        <v>1725</v>
      </c>
      <c r="L61" s="30" t="s">
        <v>26</v>
      </c>
      <c r="M61" s="96" t="s">
        <v>116</v>
      </c>
      <c r="N61" s="94"/>
      <c r="P61" s="30" t="s">
        <v>26</v>
      </c>
      <c r="Q61" s="95" t="s">
        <v>117</v>
      </c>
      <c r="R61" s="94"/>
      <c r="T61"/>
      <c r="U61" s="94"/>
    </row>
    <row r="62" spans="1:21" ht="15.75" x14ac:dyDescent="0.3">
      <c r="D62" s="3"/>
      <c r="E62" s="3"/>
      <c r="G62" s="5" t="s">
        <v>118</v>
      </c>
      <c r="H62" s="98">
        <v>1.1000000000000001</v>
      </c>
      <c r="L62" s="30" t="s">
        <v>119</v>
      </c>
      <c r="M62" s="96">
        <v>65</v>
      </c>
      <c r="N62" s="94" t="s">
        <v>120</v>
      </c>
      <c r="P62" s="30" t="s">
        <v>119</v>
      </c>
      <c r="Q62" s="95" t="s">
        <v>121</v>
      </c>
      <c r="R62" s="94"/>
      <c r="T62"/>
      <c r="U62" s="94"/>
    </row>
    <row r="63" spans="1:21" ht="15.75" x14ac:dyDescent="0.3">
      <c r="A63" s="4" t="s">
        <v>122</v>
      </c>
      <c r="B63" s="3"/>
      <c r="C63" s="3"/>
      <c r="E63" s="50">
        <f>+B73/C40</f>
        <v>3.0600674499999996</v>
      </c>
      <c r="G63" s="1" t="s">
        <v>123</v>
      </c>
      <c r="H63" s="97">
        <v>1.75</v>
      </c>
      <c r="L63" s="30" t="s">
        <v>124</v>
      </c>
      <c r="M63" s="96">
        <f>45*100</f>
        <v>4500</v>
      </c>
      <c r="N63" s="94"/>
      <c r="P63" s="30" t="s">
        <v>125</v>
      </c>
      <c r="Q63" s="95"/>
      <c r="R63" s="94"/>
      <c r="T63"/>
      <c r="U63" s="94"/>
    </row>
    <row r="64" spans="1:21" ht="15.75" x14ac:dyDescent="0.3">
      <c r="A64" s="3"/>
      <c r="B64" s="4" t="s">
        <v>126</v>
      </c>
      <c r="C64" s="40" t="s">
        <v>127</v>
      </c>
      <c r="D64" s="3"/>
      <c r="E64" s="3"/>
      <c r="F64" s="3"/>
      <c r="G64" s="1" t="s">
        <v>123</v>
      </c>
      <c r="H64" s="97">
        <v>2</v>
      </c>
      <c r="L64" s="30" t="s">
        <v>128</v>
      </c>
      <c r="M64" s="96">
        <v>3</v>
      </c>
      <c r="N64" s="99">
        <f>+((C48*M62)*1.1)/M63</f>
        <v>0</v>
      </c>
      <c r="P64" s="30" t="s">
        <v>128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129</v>
      </c>
      <c r="H65" s="97">
        <v>2.5</v>
      </c>
      <c r="L65" s="30" t="s">
        <v>130</v>
      </c>
      <c r="M65" s="101"/>
      <c r="N65" s="94"/>
      <c r="P65" s="30" t="s">
        <v>130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13402.837249999999</v>
      </c>
      <c r="C66" s="89"/>
      <c r="L66" s="30" t="s">
        <v>131</v>
      </c>
      <c r="M66" s="101">
        <v>65</v>
      </c>
      <c r="N66" s="103" t="s">
        <v>132</v>
      </c>
      <c r="P66" s="30" t="s">
        <v>131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1897.5000000000002</v>
      </c>
      <c r="C67" s="89"/>
      <c r="L67" s="30" t="s">
        <v>133</v>
      </c>
      <c r="M67" s="101">
        <f>+M66*M64</f>
        <v>195</v>
      </c>
      <c r="N67" s="94"/>
      <c r="P67" s="30" t="s">
        <v>133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Placas HS</v>
      </c>
      <c r="B69" s="85">
        <f>+B54*H62</f>
        <v>0</v>
      </c>
      <c r="C69" s="89"/>
      <c r="G69" s="104" t="s">
        <v>134</v>
      </c>
      <c r="H69" s="50">
        <f>+B60</f>
        <v>1.3909397499999998</v>
      </c>
      <c r="I69" s="31">
        <f>+H69*B48</f>
        <v>13909.397499999997</v>
      </c>
      <c r="L69" s="30" t="s">
        <v>135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0</v>
      </c>
      <c r="C70" s="89"/>
      <c r="G70" s="104" t="s">
        <v>136</v>
      </c>
      <c r="H70" s="50">
        <f>+C73</f>
        <v>1.5300337249999998</v>
      </c>
      <c r="I70" s="31">
        <f>+H70*B48</f>
        <v>15300.337249999999</v>
      </c>
      <c r="J70" s="31"/>
      <c r="L70" s="1" t="s">
        <v>137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0</v>
      </c>
      <c r="C71" s="105"/>
      <c r="G71" s="106" t="s">
        <v>138</v>
      </c>
      <c r="H71" s="107">
        <f>+H70-H69</f>
        <v>0.13909397499999998</v>
      </c>
      <c r="I71" s="31">
        <f>+H71*B48</f>
        <v>1390.9397499999998</v>
      </c>
      <c r="J71" s="31"/>
      <c r="L71" s="30" t="s">
        <v>139</v>
      </c>
      <c r="M71" s="108">
        <f>+M70+M69</f>
        <v>0</v>
      </c>
      <c r="N71" s="109" t="e">
        <f>+M71/C48</f>
        <v>#DIV/0!</v>
      </c>
      <c r="O71" s="1" t="s">
        <v>140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141</v>
      </c>
      <c r="I72" s="112">
        <f>+(B73/100)*2.5</f>
        <v>382.50843124999994</v>
      </c>
      <c r="J72" s="113"/>
      <c r="L72" s="30" t="s">
        <v>142</v>
      </c>
      <c r="M72" s="108">
        <f>+M71*1.5</f>
        <v>0</v>
      </c>
      <c r="N72" s="109" t="e">
        <f>+M72/C48</f>
        <v>#DIV/0!</v>
      </c>
      <c r="O72" s="1" t="s">
        <v>140</v>
      </c>
      <c r="Q72" s="95"/>
      <c r="R72" s="94"/>
      <c r="T72"/>
      <c r="U72" s="94"/>
    </row>
    <row r="73" spans="1:21" x14ac:dyDescent="0.3">
      <c r="A73" s="83" t="s">
        <v>106</v>
      </c>
      <c r="B73" s="90">
        <f>SUM(B65:B72)</f>
        <v>15300.337249999999</v>
      </c>
      <c r="C73" s="107">
        <f>+B73/B48</f>
        <v>1.5300337249999998</v>
      </c>
      <c r="D73" s="5" t="s">
        <v>159</v>
      </c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39" zoomScale="80" zoomScaleNormal="80" workbookViewId="0">
      <selection activeCell="G68" sqref="G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143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144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145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150</v>
      </c>
      <c r="D16" s="19"/>
      <c r="E16" s="19"/>
      <c r="F16" s="22">
        <f>1.5+F20+1.5</f>
        <v>44.44</v>
      </c>
      <c r="G16" s="23" t="s">
        <v>12</v>
      </c>
      <c r="H16" s="24">
        <f>1.5+ H20+1.5</f>
        <v>28.62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1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41.44</v>
      </c>
      <c r="G20" s="23" t="s">
        <v>12</v>
      </c>
      <c r="H20" s="24">
        <v>25.62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151</v>
      </c>
      <c r="D23" s="5" t="s">
        <v>26</v>
      </c>
      <c r="E23" s="37" t="s">
        <v>152</v>
      </c>
      <c r="F23" s="1" t="s">
        <v>153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44.44</v>
      </c>
      <c r="D26" s="43" t="s">
        <v>28</v>
      </c>
      <c r="E26" s="42">
        <f>+H16</f>
        <v>28.62</v>
      </c>
      <c r="F26" s="44">
        <f>+E26</f>
        <v>28.62</v>
      </c>
      <c r="G26" s="44" t="s">
        <v>28</v>
      </c>
      <c r="H26" s="44">
        <f>+C26</f>
        <v>44.44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1.5751575157515751</v>
      </c>
      <c r="D27" s="51"/>
      <c r="E27" s="50">
        <f>+E25/E26</f>
        <v>3.3193570929419987</v>
      </c>
      <c r="F27" s="50">
        <f>+F25/F26</f>
        <v>2.4458420684835778</v>
      </c>
      <c r="G27" s="51"/>
      <c r="H27" s="50">
        <f>+H25/H26</f>
        <v>2.1377137713771379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3</v>
      </c>
      <c r="E28" s="58"/>
      <c r="F28" s="59"/>
      <c r="G28" s="60">
        <v>4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154</v>
      </c>
      <c r="D30" s="30" t="s">
        <v>42</v>
      </c>
      <c r="E30" s="67">
        <v>14.329000000000001</v>
      </c>
      <c r="G30" s="1" t="s">
        <v>43</v>
      </c>
      <c r="H30" s="68">
        <v>0.53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7.5943700000000005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6.7346300000000001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6.7346300000000001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</f>
        <v>7.4080930000000009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10000</v>
      </c>
      <c r="D40" s="39">
        <v>500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10500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2625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10500</v>
      </c>
      <c r="F43" s="30" t="s">
        <v>77</v>
      </c>
      <c r="G43" s="38">
        <f>+C40/1000</f>
        <v>10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10500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10500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f>+'Banco '!B48</f>
        <v>10000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0</v>
      </c>
      <c r="E49" s="65">
        <v>0</v>
      </c>
      <c r="F49" s="65" t="s">
        <v>89</v>
      </c>
      <c r="G49" s="45">
        <v>295</v>
      </c>
      <c r="H49" s="45">
        <f>+(D49*E49)*G49</f>
        <v>0</v>
      </c>
      <c r="K49" s="15">
        <f>+F16</f>
        <v>44.44</v>
      </c>
      <c r="L49" s="23" t="str">
        <f>+G16</f>
        <v>X</v>
      </c>
      <c r="M49" s="23">
        <f>+H16</f>
        <v>28.62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17678.403750000001</v>
      </c>
      <c r="C50" s="3"/>
      <c r="D50" s="65">
        <v>1</v>
      </c>
      <c r="E50" s="65">
        <v>10</v>
      </c>
      <c r="F50" s="65" t="s">
        <v>95</v>
      </c>
      <c r="G50" s="45">
        <v>120</v>
      </c>
      <c r="H50" s="45">
        <f>+(D50*E50)*G50</f>
        <v>1200</v>
      </c>
      <c r="K50" s="15"/>
      <c r="L50" s="23">
        <f>0.4444*0.2862*C41</f>
        <v>1335.4664400000001</v>
      </c>
      <c r="M50" s="86">
        <v>3.4</v>
      </c>
      <c r="N50" s="86">
        <f>+L50*M50</f>
        <v>4540.5858960000005</v>
      </c>
      <c r="O50" s="86">
        <v>0</v>
      </c>
      <c r="P50" s="86">
        <f>+N50+O50</f>
        <v>4540.5858960000005</v>
      </c>
      <c r="Q50" s="28"/>
      <c r="R50" s="16"/>
      <c r="S50" s="17"/>
    </row>
    <row r="51" spans="1:21" x14ac:dyDescent="0.3">
      <c r="A51" s="84" t="s">
        <v>14</v>
      </c>
      <c r="B51" s="85">
        <f>+H61</f>
        <v>7825.5858960000005</v>
      </c>
      <c r="C51" s="3"/>
      <c r="D51" s="65">
        <v>0</v>
      </c>
      <c r="E51" s="65">
        <v>0</v>
      </c>
      <c r="F51" s="65" t="s">
        <v>96</v>
      </c>
      <c r="G51" s="45">
        <v>295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97</v>
      </c>
      <c r="G52" s="45">
        <v>200</v>
      </c>
      <c r="H52" s="45">
        <f>+(D52*E52)*G52</f>
        <v>0</v>
      </c>
      <c r="J52" s="45">
        <f>+(C74/100)*2</f>
        <v>0</v>
      </c>
      <c r="K52" s="15"/>
      <c r="L52" s="23" t="str">
        <f>+L49</f>
        <v>X</v>
      </c>
      <c r="M52" s="23">
        <f>+M49</f>
        <v>28.62</v>
      </c>
      <c r="N52" s="16" t="s">
        <v>90</v>
      </c>
      <c r="O52" s="23" t="s">
        <v>91</v>
      </c>
      <c r="P52" s="16" t="s">
        <v>92</v>
      </c>
      <c r="Q52" s="16" t="s">
        <v>98</v>
      </c>
      <c r="R52" s="16"/>
      <c r="S52" s="17"/>
    </row>
    <row r="53" spans="1:21" ht="16.5" x14ac:dyDescent="0.3">
      <c r="A53" s="84" t="s">
        <v>34</v>
      </c>
      <c r="B53" s="85">
        <v>0</v>
      </c>
      <c r="C53" s="3"/>
      <c r="D53" s="65">
        <v>0</v>
      </c>
      <c r="E53" s="65">
        <v>0</v>
      </c>
      <c r="F53" s="65" t="s">
        <v>99</v>
      </c>
      <c r="G53" s="45">
        <v>500</v>
      </c>
      <c r="H53" s="45">
        <f t="shared" ref="H53:H58" si="0">+(D53*E53)*G53</f>
        <v>0</v>
      </c>
      <c r="I53" s="87"/>
      <c r="J53" s="87"/>
      <c r="K53" s="15"/>
      <c r="L53" s="23">
        <f>0.28*0.325*D41</f>
        <v>0</v>
      </c>
      <c r="M53" s="86">
        <f>3.9*3</f>
        <v>11.7</v>
      </c>
      <c r="N53" s="86">
        <f>+L53*M53</f>
        <v>0</v>
      </c>
      <c r="O53" s="86">
        <v>360</v>
      </c>
      <c r="P53" s="86">
        <f>+N53+O53</f>
        <v>360</v>
      </c>
      <c r="Q53" s="28" t="s">
        <v>100</v>
      </c>
      <c r="R53" s="16"/>
      <c r="S53" s="17"/>
    </row>
    <row r="54" spans="1:21" x14ac:dyDescent="0.3">
      <c r="A54" s="88" t="s">
        <v>156</v>
      </c>
      <c r="B54" s="85">
        <v>0</v>
      </c>
      <c r="C54" s="3"/>
      <c r="D54" s="65">
        <v>1</v>
      </c>
      <c r="E54" s="65">
        <v>1</v>
      </c>
      <c r="F54" s="65" t="s">
        <v>101</v>
      </c>
      <c r="G54" s="45">
        <v>600</v>
      </c>
      <c r="H54" s="45">
        <f t="shared" si="0"/>
        <v>600</v>
      </c>
      <c r="I54" s="89">
        <f>+(B73/100)*2</f>
        <v>561.087772212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102</v>
      </c>
      <c r="B55" s="85">
        <v>0</v>
      </c>
      <c r="D55" s="65">
        <v>1</v>
      </c>
      <c r="E55" s="65">
        <v>1</v>
      </c>
      <c r="F55" s="65" t="s">
        <v>103</v>
      </c>
      <c r="G55" s="45">
        <v>135</v>
      </c>
      <c r="H55" s="45">
        <f t="shared" si="0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104</v>
      </c>
      <c r="B56" s="85">
        <v>0</v>
      </c>
      <c r="D56" s="65">
        <v>1</v>
      </c>
      <c r="E56" s="65">
        <f>+G43</f>
        <v>10</v>
      </c>
      <c r="F56" s="65" t="s">
        <v>105</v>
      </c>
      <c r="G56" s="45">
        <v>135</v>
      </c>
      <c r="H56" s="45">
        <f t="shared" si="0"/>
        <v>1350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1</v>
      </c>
      <c r="E57" s="65">
        <v>0</v>
      </c>
      <c r="F57" s="65" t="s">
        <v>155</v>
      </c>
      <c r="G57" s="45">
        <v>280</v>
      </c>
      <c r="H57" s="45">
        <f t="shared" si="0"/>
        <v>0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106</v>
      </c>
      <c r="B58" s="90">
        <f>SUM(B50:B57)</f>
        <v>25503.989646000002</v>
      </c>
      <c r="C58" s="3"/>
      <c r="D58" s="65">
        <v>1</v>
      </c>
      <c r="E58" s="65">
        <v>1</v>
      </c>
      <c r="F58" s="3" t="s">
        <v>107</v>
      </c>
      <c r="G58" s="45">
        <f>+P50</f>
        <v>4540.5858960000005</v>
      </c>
      <c r="H58" s="45">
        <f t="shared" si="0"/>
        <v>4540.5858960000005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108</v>
      </c>
      <c r="M59" s="118" t="s">
        <v>109</v>
      </c>
      <c r="N59" s="119"/>
      <c r="P59" s="93" t="s">
        <v>108</v>
      </c>
      <c r="Q59" s="118" t="s">
        <v>110</v>
      </c>
      <c r="R59" s="119"/>
      <c r="T59"/>
      <c r="U59" s="94"/>
    </row>
    <row r="60" spans="1:21" ht="15.75" x14ac:dyDescent="0.3">
      <c r="A60" s="91"/>
      <c r="B60" s="50">
        <f>+B58/B48</f>
        <v>2.5503989646000003</v>
      </c>
      <c r="C60" s="4" t="s">
        <v>111</v>
      </c>
      <c r="D60" s="3"/>
      <c r="E60" s="3"/>
      <c r="F60" s="3"/>
      <c r="G60" s="3"/>
      <c r="L60" s="30" t="s">
        <v>112</v>
      </c>
      <c r="M60" s="95" t="s">
        <v>113</v>
      </c>
      <c r="N60" s="94"/>
      <c r="P60" s="30" t="s">
        <v>112</v>
      </c>
      <c r="Q60" s="95" t="s">
        <v>114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115</v>
      </c>
      <c r="H61" s="45">
        <f>SUM(H49:H60)</f>
        <v>7825.5858960000005</v>
      </c>
      <c r="L61" s="30" t="s">
        <v>26</v>
      </c>
      <c r="M61" s="96" t="s">
        <v>116</v>
      </c>
      <c r="N61" s="94"/>
      <c r="P61" s="30" t="s">
        <v>26</v>
      </c>
      <c r="Q61" s="95" t="s">
        <v>117</v>
      </c>
      <c r="R61" s="94"/>
      <c r="T61"/>
      <c r="U61" s="94"/>
    </row>
    <row r="62" spans="1:21" ht="15.75" x14ac:dyDescent="0.3">
      <c r="D62" s="3"/>
      <c r="E62" s="3"/>
      <c r="G62" s="5" t="s">
        <v>118</v>
      </c>
      <c r="H62" s="98">
        <v>1.1000000000000001</v>
      </c>
      <c r="L62" s="30" t="s">
        <v>119</v>
      </c>
      <c r="M62" s="96">
        <v>65</v>
      </c>
      <c r="N62" s="94" t="s">
        <v>120</v>
      </c>
      <c r="P62" s="30" t="s">
        <v>119</v>
      </c>
      <c r="Q62" s="95" t="s">
        <v>121</v>
      </c>
      <c r="R62" s="94"/>
      <c r="T62"/>
      <c r="U62" s="94"/>
    </row>
    <row r="63" spans="1:21" ht="15.75" x14ac:dyDescent="0.3">
      <c r="A63" s="4" t="s">
        <v>122</v>
      </c>
      <c r="B63" s="3"/>
      <c r="C63" s="3"/>
      <c r="E63" s="50">
        <f>+B73/C40</f>
        <v>2.8054388610600003</v>
      </c>
      <c r="G63" s="1" t="s">
        <v>123</v>
      </c>
      <c r="H63" s="97">
        <v>1.75</v>
      </c>
      <c r="L63" s="30" t="s">
        <v>124</v>
      </c>
      <c r="M63" s="96">
        <f>45*100</f>
        <v>4500</v>
      </c>
      <c r="N63" s="94"/>
      <c r="P63" s="30" t="s">
        <v>125</v>
      </c>
      <c r="Q63" s="95"/>
      <c r="R63" s="94"/>
      <c r="T63"/>
      <c r="U63" s="94"/>
    </row>
    <row r="64" spans="1:21" ht="15.75" x14ac:dyDescent="0.3">
      <c r="A64" s="3"/>
      <c r="B64" s="4" t="s">
        <v>126</v>
      </c>
      <c r="C64" s="40" t="s">
        <v>127</v>
      </c>
      <c r="D64" s="3"/>
      <c r="E64" s="3"/>
      <c r="F64" s="3"/>
      <c r="G64" s="1" t="s">
        <v>123</v>
      </c>
      <c r="H64" s="97">
        <v>2</v>
      </c>
      <c r="L64" s="30" t="s">
        <v>128</v>
      </c>
      <c r="M64" s="96">
        <v>3</v>
      </c>
      <c r="N64" s="99">
        <f>+((C48*M62)*1.1)/M63</f>
        <v>0</v>
      </c>
      <c r="P64" s="30" t="s">
        <v>128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129</v>
      </c>
      <c r="H65" s="97">
        <v>2.5</v>
      </c>
      <c r="L65" s="30" t="s">
        <v>130</v>
      </c>
      <c r="M65" s="101"/>
      <c r="N65" s="94"/>
      <c r="P65" s="30" t="s">
        <v>130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19446.244125000001</v>
      </c>
      <c r="C66" s="89"/>
      <c r="L66" s="30" t="s">
        <v>131</v>
      </c>
      <c r="M66" s="101">
        <v>65</v>
      </c>
      <c r="N66" s="103" t="s">
        <v>132</v>
      </c>
      <c r="P66" s="30" t="s">
        <v>131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8608.1444856000016</v>
      </c>
      <c r="C67" s="89"/>
      <c r="L67" s="30" t="s">
        <v>133</v>
      </c>
      <c r="M67" s="101">
        <f>+M66*M64</f>
        <v>195</v>
      </c>
      <c r="N67" s="94"/>
      <c r="P67" s="30" t="s">
        <v>133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Placas HS</v>
      </c>
      <c r="B69" s="85">
        <f>+B54*H62</f>
        <v>0</v>
      </c>
      <c r="C69" s="89"/>
      <c r="G69" s="104" t="s">
        <v>134</v>
      </c>
      <c r="H69" s="50">
        <f>+B60</f>
        <v>2.5503989646000003</v>
      </c>
      <c r="I69" s="31">
        <f>+H69*B48</f>
        <v>25503.989646000002</v>
      </c>
      <c r="L69" s="30" t="s">
        <v>135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0</v>
      </c>
      <c r="C70" s="89"/>
      <c r="G70" s="104" t="s">
        <v>136</v>
      </c>
      <c r="H70" s="50">
        <f>+C73</f>
        <v>2.8054388610600003</v>
      </c>
      <c r="I70" s="31">
        <f>+H70*B48</f>
        <v>28054.388610600003</v>
      </c>
      <c r="J70" s="31"/>
      <c r="L70" s="1" t="s">
        <v>137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0</v>
      </c>
      <c r="C71" s="105"/>
      <c r="G71" s="106" t="s">
        <v>138</v>
      </c>
      <c r="H71" s="107">
        <f>+H70-H69</f>
        <v>0.25503989646000003</v>
      </c>
      <c r="I71" s="31">
        <f>+H71*B48</f>
        <v>2550.3989646000005</v>
      </c>
      <c r="J71" s="31"/>
      <c r="L71" s="30" t="s">
        <v>139</v>
      </c>
      <c r="M71" s="108">
        <f>+M70+M69</f>
        <v>0</v>
      </c>
      <c r="N71" s="109" t="e">
        <f>+M71/C48</f>
        <v>#DIV/0!</v>
      </c>
      <c r="O71" s="1" t="s">
        <v>140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141</v>
      </c>
      <c r="I72" s="112">
        <f>+(B73/100)*2.5</f>
        <v>701.35971526499998</v>
      </c>
      <c r="J72" s="113"/>
      <c r="L72" s="30" t="s">
        <v>142</v>
      </c>
      <c r="M72" s="108">
        <f>+M71*1.5</f>
        <v>0</v>
      </c>
      <c r="N72" s="109" t="e">
        <f>+M72/C48</f>
        <v>#DIV/0!</v>
      </c>
      <c r="O72" s="1" t="s">
        <v>140</v>
      </c>
      <c r="Q72" s="95"/>
      <c r="R72" s="94"/>
      <c r="T72"/>
      <c r="U72" s="94"/>
    </row>
    <row r="73" spans="1:21" x14ac:dyDescent="0.3">
      <c r="A73" s="83" t="s">
        <v>106</v>
      </c>
      <c r="B73" s="90">
        <f>SUM(B65:B72)</f>
        <v>28054.388610600003</v>
      </c>
      <c r="C73" s="107">
        <f>+B73/B48</f>
        <v>2.8054388610600003</v>
      </c>
      <c r="D73" s="5" t="s">
        <v>158</v>
      </c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61" zoomScale="80" zoomScaleNormal="80" workbookViewId="0">
      <selection activeCell="A76" sqref="A76:B76"/>
    </sheetView>
  </sheetViews>
  <sheetFormatPr baseColWidth="10" defaultRowHeight="14.25" x14ac:dyDescent="0.3"/>
  <cols>
    <col min="1" max="1" width="13.7109375" style="1" bestFit="1" customWidth="1"/>
    <col min="2" max="2" width="14.28515625" style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140625" style="1" customWidth="1"/>
    <col min="10" max="10" width="13.42578125" style="1" bestFit="1" customWidth="1"/>
    <col min="11" max="11" width="15.85546875" style="1" customWidth="1"/>
    <col min="12" max="12" width="11.42578125" style="1"/>
    <col min="13" max="13" width="14.140625" style="1" customWidth="1"/>
    <col min="14" max="14" width="13.7109375" style="1" customWidth="1"/>
    <col min="15" max="15" width="11.42578125" style="1"/>
    <col min="16" max="16" width="14.42578125" style="1" customWidth="1"/>
    <col min="17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143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144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145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150</v>
      </c>
      <c r="D16" s="19"/>
      <c r="E16" s="19"/>
      <c r="F16" s="22">
        <f>1.5+F20+1.5</f>
        <v>64.25</v>
      </c>
      <c r="G16" s="23" t="s">
        <v>12</v>
      </c>
      <c r="H16" s="24">
        <f>1.5+ H20+1.5</f>
        <v>44.44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146</v>
      </c>
      <c r="D17" s="19"/>
      <c r="E17" s="19"/>
      <c r="F17" s="20">
        <v>1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147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148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149</v>
      </c>
      <c r="D20" s="19"/>
      <c r="E20" s="19"/>
      <c r="F20" s="22">
        <v>61.25</v>
      </c>
      <c r="G20" s="23" t="s">
        <v>12</v>
      </c>
      <c r="H20" s="24">
        <v>41.44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151</v>
      </c>
      <c r="D23" s="5" t="s">
        <v>26</v>
      </c>
      <c r="E23" s="37" t="s">
        <v>152</v>
      </c>
      <c r="F23" s="1" t="s">
        <v>153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64.25</v>
      </c>
      <c r="D26" s="43" t="s">
        <v>28</v>
      </c>
      <c r="E26" s="42">
        <f>+H16</f>
        <v>44.44</v>
      </c>
      <c r="F26" s="44">
        <f>+E26</f>
        <v>44.44</v>
      </c>
      <c r="G26" s="44" t="s">
        <v>28</v>
      </c>
      <c r="H26" s="44">
        <f>+C26</f>
        <v>64.25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1.0894941634241244</v>
      </c>
      <c r="D27" s="51"/>
      <c r="E27" s="50">
        <f>+E25/E26</f>
        <v>2.1377137713771379</v>
      </c>
      <c r="F27" s="50">
        <f>+F25/F26</f>
        <v>1.5751575157515751</v>
      </c>
      <c r="G27" s="51"/>
      <c r="H27" s="50">
        <f>+H25/H26</f>
        <v>1.4785992217898833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2</v>
      </c>
      <c r="E28" s="58"/>
      <c r="F28" s="59"/>
      <c r="G28" s="60">
        <v>1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154</v>
      </c>
      <c r="D30" s="30" t="s">
        <v>42</v>
      </c>
      <c r="E30" s="67">
        <v>14.329000000000001</v>
      </c>
      <c r="G30" s="1" t="s">
        <v>43</v>
      </c>
      <c r="H30" s="68">
        <v>0.53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7.5943700000000005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6.7346300000000001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6.7346300000000001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</f>
        <v>7.4080930000000009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2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10000</v>
      </c>
      <c r="D40" s="39">
        <v>1000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11000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5500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11000</v>
      </c>
      <c r="F43" s="30" t="s">
        <v>77</v>
      </c>
      <c r="G43" s="38">
        <f>+C40/1000</f>
        <v>10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11000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11000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f>+'Banco '!B48</f>
        <v>10000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2</v>
      </c>
      <c r="E49" s="65">
        <v>1</v>
      </c>
      <c r="F49" s="65" t="s">
        <v>89</v>
      </c>
      <c r="G49" s="45">
        <v>295</v>
      </c>
      <c r="H49" s="45">
        <f>+(D49*E49)*G49</f>
        <v>590</v>
      </c>
      <c r="K49" s="15">
        <f>+F16</f>
        <v>64.25</v>
      </c>
      <c r="L49" s="23" t="str">
        <f>+G16</f>
        <v>X</v>
      </c>
      <c r="M49" s="23">
        <f>+H16</f>
        <v>44.44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37040.465000000004</v>
      </c>
      <c r="C50" s="3"/>
      <c r="D50" s="65">
        <v>2</v>
      </c>
      <c r="E50" s="65">
        <v>10</v>
      </c>
      <c r="F50" s="65" t="s">
        <v>95</v>
      </c>
      <c r="G50" s="45">
        <v>120</v>
      </c>
      <c r="H50" s="45">
        <f>+(D50*E50)*G50</f>
        <v>2400</v>
      </c>
      <c r="K50" s="15"/>
      <c r="L50" s="23">
        <f>0.6425*0.4444*C41</f>
        <v>3140.7969999999996</v>
      </c>
      <c r="M50" s="86">
        <v>3.4</v>
      </c>
      <c r="N50" s="86">
        <f>+L50*M50</f>
        <v>10678.709799999999</v>
      </c>
      <c r="O50" s="86">
        <v>0</v>
      </c>
      <c r="P50" s="86">
        <f>+N50+O50</f>
        <v>10678.709799999999</v>
      </c>
      <c r="Q50" s="28"/>
      <c r="R50" s="16"/>
      <c r="S50" s="17"/>
    </row>
    <row r="51" spans="1:21" x14ac:dyDescent="0.3">
      <c r="A51" s="84" t="s">
        <v>14</v>
      </c>
      <c r="B51" s="85">
        <f>+H61</f>
        <v>39303.709799999997</v>
      </c>
      <c r="C51" s="3"/>
      <c r="D51" s="65">
        <v>0</v>
      </c>
      <c r="E51" s="65">
        <v>0</v>
      </c>
      <c r="F51" s="65" t="s">
        <v>96</v>
      </c>
      <c r="G51" s="45">
        <v>295</v>
      </c>
      <c r="H51" s="45">
        <f t="shared" ref="H51:H53" si="0"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2</v>
      </c>
      <c r="E52" s="65">
        <v>1</v>
      </c>
      <c r="F52" s="65" t="s">
        <v>96</v>
      </c>
      <c r="G52" s="45">
        <v>150</v>
      </c>
      <c r="H52" s="45">
        <f t="shared" si="0"/>
        <v>300</v>
      </c>
      <c r="J52" s="45">
        <f>+(C74/100)*2</f>
        <v>5.6108777221200008E-2</v>
      </c>
      <c r="K52" s="15"/>
      <c r="L52" s="23" t="str">
        <f>+L49</f>
        <v>X</v>
      </c>
      <c r="M52" s="23">
        <f>+M49</f>
        <v>44.44</v>
      </c>
      <c r="N52" s="16" t="s">
        <v>90</v>
      </c>
      <c r="O52" s="23" t="s">
        <v>91</v>
      </c>
      <c r="P52" s="16" t="s">
        <v>92</v>
      </c>
      <c r="Q52" s="16" t="s">
        <v>98</v>
      </c>
      <c r="R52" s="16"/>
      <c r="S52" s="17"/>
    </row>
    <row r="53" spans="1:21" ht="16.5" x14ac:dyDescent="0.3">
      <c r="A53" s="84" t="s">
        <v>34</v>
      </c>
      <c r="B53" s="85">
        <v>0</v>
      </c>
      <c r="C53" s="3"/>
      <c r="D53" s="65">
        <v>2</v>
      </c>
      <c r="E53" s="65">
        <f>+G43</f>
        <v>10</v>
      </c>
      <c r="F53" s="65" t="s">
        <v>97</v>
      </c>
      <c r="G53" s="45">
        <v>1000</v>
      </c>
      <c r="H53" s="45">
        <f t="shared" si="0"/>
        <v>20000</v>
      </c>
      <c r="I53" s="87"/>
      <c r="J53" s="87"/>
      <c r="K53" s="15"/>
      <c r="L53" s="23">
        <f>0.28*0.325*D41</f>
        <v>0</v>
      </c>
      <c r="M53" s="86">
        <f>3.9*3</f>
        <v>11.7</v>
      </c>
      <c r="N53" s="86">
        <f>+L53*M53</f>
        <v>0</v>
      </c>
      <c r="O53" s="86">
        <v>360</v>
      </c>
      <c r="P53" s="86">
        <f>+N53+O53</f>
        <v>360</v>
      </c>
      <c r="Q53" s="28" t="s">
        <v>100</v>
      </c>
      <c r="R53" s="16"/>
      <c r="S53" s="17"/>
    </row>
    <row r="54" spans="1:21" x14ac:dyDescent="0.3">
      <c r="A54" s="88" t="s">
        <v>156</v>
      </c>
      <c r="B54" s="85">
        <v>0</v>
      </c>
      <c r="C54" s="3"/>
      <c r="D54" s="65">
        <v>1</v>
      </c>
      <c r="E54" s="65">
        <v>1</v>
      </c>
      <c r="F54" s="65" t="s">
        <v>101</v>
      </c>
      <c r="G54" s="45">
        <v>1850</v>
      </c>
      <c r="H54" s="45">
        <f t="shared" ref="H54:H58" si="1">+(D54*E54)*G54</f>
        <v>1850</v>
      </c>
      <c r="I54" s="89">
        <f>+(B73/100)*2</f>
        <v>1712.5718456000002</v>
      </c>
      <c r="K54" s="15"/>
      <c r="L54" s="23"/>
      <c r="M54" s="86"/>
      <c r="N54" s="86"/>
      <c r="O54" s="86"/>
      <c r="P54" s="86"/>
      <c r="Q54" s="28"/>
      <c r="R54" s="16"/>
      <c r="S54" s="17"/>
    </row>
    <row r="55" spans="1:21" x14ac:dyDescent="0.3">
      <c r="A55" s="88" t="s">
        <v>102</v>
      </c>
      <c r="B55" s="85">
        <v>500</v>
      </c>
      <c r="D55" s="65">
        <v>1</v>
      </c>
      <c r="E55" s="65">
        <v>1</v>
      </c>
      <c r="F55" s="65" t="s">
        <v>103</v>
      </c>
      <c r="G55" s="45">
        <v>135</v>
      </c>
      <c r="H55" s="45">
        <f t="shared" si="1"/>
        <v>135</v>
      </c>
      <c r="K55" s="15"/>
      <c r="L55" s="16"/>
      <c r="M55" s="86"/>
      <c r="N55" s="86"/>
      <c r="O55" s="86"/>
      <c r="P55" s="86"/>
      <c r="Q55" s="16"/>
      <c r="R55" s="16"/>
      <c r="S55" s="17"/>
    </row>
    <row r="56" spans="1:21" x14ac:dyDescent="0.3">
      <c r="A56" s="88" t="s">
        <v>104</v>
      </c>
      <c r="B56" s="85">
        <v>1000</v>
      </c>
      <c r="D56" s="65">
        <v>1</v>
      </c>
      <c r="E56" s="65">
        <f>+E53</f>
        <v>10</v>
      </c>
      <c r="F56" s="65" t="s">
        <v>105</v>
      </c>
      <c r="G56" s="45">
        <v>135</v>
      </c>
      <c r="H56" s="45">
        <f t="shared" si="1"/>
        <v>1350</v>
      </c>
      <c r="K56" s="15"/>
      <c r="L56" s="16"/>
      <c r="M56" s="86"/>
      <c r="N56" s="86"/>
      <c r="O56" s="86"/>
      <c r="P56" s="86"/>
      <c r="Q56" s="16"/>
      <c r="R56" s="16"/>
      <c r="S56" s="17"/>
    </row>
    <row r="57" spans="1:21" ht="15" thickBot="1" x14ac:dyDescent="0.35">
      <c r="A57" s="88"/>
      <c r="B57" s="88"/>
      <c r="D57" s="65">
        <v>1</v>
      </c>
      <c r="E57" s="65">
        <f>+E53</f>
        <v>10</v>
      </c>
      <c r="F57" s="65" t="s">
        <v>155</v>
      </c>
      <c r="G57" s="45">
        <v>200</v>
      </c>
      <c r="H57" s="45">
        <f t="shared" si="1"/>
        <v>2000</v>
      </c>
      <c r="K57" s="33"/>
      <c r="L57" s="34"/>
      <c r="M57" s="34"/>
      <c r="N57" s="34"/>
      <c r="O57" s="34"/>
      <c r="P57" s="34"/>
      <c r="Q57" s="34"/>
      <c r="R57" s="34"/>
      <c r="S57" s="35"/>
    </row>
    <row r="58" spans="1:21" x14ac:dyDescent="0.3">
      <c r="A58" s="83" t="s">
        <v>106</v>
      </c>
      <c r="B58" s="90">
        <f>SUM(B50:B57)</f>
        <v>77844.174800000008</v>
      </c>
      <c r="C58" s="3"/>
      <c r="D58" s="65">
        <v>1</v>
      </c>
      <c r="E58" s="65">
        <v>1</v>
      </c>
      <c r="F58" s="3" t="s">
        <v>107</v>
      </c>
      <c r="G58" s="45">
        <f>+P50</f>
        <v>10678.709799999999</v>
      </c>
      <c r="H58" s="45">
        <f t="shared" si="1"/>
        <v>10678.709799999999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108</v>
      </c>
      <c r="M59" s="118" t="s">
        <v>109</v>
      </c>
      <c r="N59" s="119"/>
      <c r="P59" s="93" t="s">
        <v>108</v>
      </c>
      <c r="Q59" s="118" t="s">
        <v>110</v>
      </c>
      <c r="R59" s="119"/>
      <c r="T59"/>
      <c r="U59" s="94"/>
    </row>
    <row r="60" spans="1:21" ht="15.75" x14ac:dyDescent="0.3">
      <c r="A60" s="91"/>
      <c r="B60" s="50">
        <f>+B58/B48</f>
        <v>7.784417480000001</v>
      </c>
      <c r="C60" s="4" t="s">
        <v>111</v>
      </c>
      <c r="D60" s="3"/>
      <c r="E60" s="3"/>
      <c r="F60" s="3"/>
      <c r="G60" s="3"/>
      <c r="L60" s="30" t="s">
        <v>112</v>
      </c>
      <c r="M60" s="95" t="s">
        <v>113</v>
      </c>
      <c r="N60" s="94"/>
      <c r="P60" s="30" t="s">
        <v>112</v>
      </c>
      <c r="Q60" s="95" t="s">
        <v>114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115</v>
      </c>
      <c r="H61" s="45">
        <f>SUM(H49:H60)</f>
        <v>39303.709799999997</v>
      </c>
      <c r="L61" s="30" t="s">
        <v>26</v>
      </c>
      <c r="M61" s="96" t="s">
        <v>116</v>
      </c>
      <c r="N61" s="94"/>
      <c r="P61" s="30" t="s">
        <v>26</v>
      </c>
      <c r="Q61" s="95" t="s">
        <v>117</v>
      </c>
      <c r="R61" s="94"/>
      <c r="T61"/>
      <c r="U61" s="94"/>
    </row>
    <row r="62" spans="1:21" ht="15.75" x14ac:dyDescent="0.3">
      <c r="D62" s="3"/>
      <c r="E62" s="3"/>
      <c r="G62" s="5" t="s">
        <v>118</v>
      </c>
      <c r="H62" s="98">
        <v>1.1000000000000001</v>
      </c>
      <c r="L62" s="30" t="s">
        <v>119</v>
      </c>
      <c r="M62" s="96">
        <v>65</v>
      </c>
      <c r="N62" s="94" t="s">
        <v>120</v>
      </c>
      <c r="P62" s="30" t="s">
        <v>119</v>
      </c>
      <c r="Q62" s="95" t="s">
        <v>121</v>
      </c>
      <c r="R62" s="94"/>
      <c r="T62"/>
      <c r="U62" s="94"/>
    </row>
    <row r="63" spans="1:21" ht="15.75" x14ac:dyDescent="0.3">
      <c r="A63" s="4" t="s">
        <v>122</v>
      </c>
      <c r="B63" s="3"/>
      <c r="C63" s="3"/>
      <c r="E63" s="50">
        <f>+B73/C40</f>
        <v>8.5628592280000007</v>
      </c>
      <c r="G63" s="1" t="s">
        <v>123</v>
      </c>
      <c r="H63" s="97">
        <v>1.75</v>
      </c>
      <c r="L63" s="30" t="s">
        <v>124</v>
      </c>
      <c r="M63" s="96">
        <f>45*100</f>
        <v>4500</v>
      </c>
      <c r="N63" s="94"/>
      <c r="P63" s="30" t="s">
        <v>125</v>
      </c>
      <c r="Q63" s="95"/>
      <c r="R63" s="94"/>
      <c r="T63"/>
      <c r="U63" s="94"/>
    </row>
    <row r="64" spans="1:21" ht="15.75" x14ac:dyDescent="0.3">
      <c r="A64" s="3"/>
      <c r="B64" s="4" t="s">
        <v>126</v>
      </c>
      <c r="C64" s="40" t="s">
        <v>127</v>
      </c>
      <c r="D64" s="3"/>
      <c r="E64" s="3"/>
      <c r="F64" s="3"/>
      <c r="G64" s="1" t="s">
        <v>123</v>
      </c>
      <c r="H64" s="97">
        <v>2</v>
      </c>
      <c r="L64" s="30" t="s">
        <v>128</v>
      </c>
      <c r="M64" s="96">
        <v>3</v>
      </c>
      <c r="N64" s="99">
        <f>+((C48*M62)*1.1)/M63</f>
        <v>0</v>
      </c>
      <c r="P64" s="30" t="s">
        <v>128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129</v>
      </c>
      <c r="H65" s="97">
        <v>2.5</v>
      </c>
      <c r="L65" s="30" t="s">
        <v>130</v>
      </c>
      <c r="M65" s="101"/>
      <c r="N65" s="94"/>
      <c r="P65" s="30" t="s">
        <v>130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40744.511500000008</v>
      </c>
      <c r="C66" s="89"/>
      <c r="L66" s="30" t="s">
        <v>131</v>
      </c>
      <c r="M66" s="101">
        <v>65</v>
      </c>
      <c r="N66" s="103" t="s">
        <v>132</v>
      </c>
      <c r="P66" s="30" t="s">
        <v>131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43234.080779999997</v>
      </c>
      <c r="C67" s="89"/>
      <c r="L67" s="30" t="s">
        <v>133</v>
      </c>
      <c r="M67" s="101">
        <f>+M66*M64</f>
        <v>195</v>
      </c>
      <c r="N67" s="94"/>
      <c r="P67" s="30" t="s">
        <v>133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Placas HS</v>
      </c>
      <c r="B69" s="85">
        <f>+B54*H62</f>
        <v>0</v>
      </c>
      <c r="C69" s="89"/>
      <c r="G69" s="104" t="s">
        <v>134</v>
      </c>
      <c r="H69" s="50">
        <f>+B60</f>
        <v>7.784417480000001</v>
      </c>
      <c r="I69" s="31">
        <f>+H69*B48</f>
        <v>77844.174800000008</v>
      </c>
      <c r="L69" s="30" t="s">
        <v>135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550</v>
      </c>
      <c r="C70" s="89"/>
      <c r="G70" s="104" t="s">
        <v>136</v>
      </c>
      <c r="H70" s="50">
        <f>+C73</f>
        <v>8.5628592280000007</v>
      </c>
      <c r="I70" s="31">
        <f>+H70*B48</f>
        <v>85628.592280000012</v>
      </c>
      <c r="J70" s="31"/>
      <c r="L70" s="1" t="s">
        <v>137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1100</v>
      </c>
      <c r="C71" s="105"/>
      <c r="G71" s="106" t="s">
        <v>138</v>
      </c>
      <c r="H71" s="107">
        <f>+H70-H69</f>
        <v>0.77844174799999966</v>
      </c>
      <c r="I71" s="31">
        <f>+H71*B48</f>
        <v>7784.4174799999964</v>
      </c>
      <c r="J71" s="31"/>
      <c r="L71" s="30" t="s">
        <v>139</v>
      </c>
      <c r="M71" s="108">
        <f>+M70+M69</f>
        <v>0</v>
      </c>
      <c r="N71" s="109" t="e">
        <f>+M71/C48</f>
        <v>#DIV/0!</v>
      </c>
      <c r="O71" s="1" t="s">
        <v>140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141</v>
      </c>
      <c r="I72" s="112">
        <f>+(A76/100)*2.5</f>
        <v>3224.5829535150001</v>
      </c>
      <c r="J72" s="113"/>
      <c r="L72" s="30" t="s">
        <v>142</v>
      </c>
      <c r="M72" s="108">
        <f>+M71*1.5</f>
        <v>0</v>
      </c>
      <c r="N72" s="109" t="e">
        <f>+M72/C48</f>
        <v>#DIV/0!</v>
      </c>
      <c r="O72" s="1" t="s">
        <v>140</v>
      </c>
      <c r="Q72" s="95"/>
      <c r="R72" s="94"/>
      <c r="T72"/>
      <c r="U72" s="94"/>
    </row>
    <row r="73" spans="1:21" x14ac:dyDescent="0.3">
      <c r="A73" s="83" t="s">
        <v>106</v>
      </c>
      <c r="B73" s="90">
        <f>SUM(B65:B72)</f>
        <v>85628.592280000012</v>
      </c>
      <c r="C73" s="107">
        <f>+B73/B48</f>
        <v>8.5628592280000007</v>
      </c>
      <c r="D73" s="5" t="s">
        <v>157</v>
      </c>
      <c r="F73" s="31">
        <f>+B60</f>
        <v>7.784417480000001</v>
      </c>
      <c r="G73" s="31"/>
    </row>
    <row r="74" spans="1:21" customFormat="1" ht="15.75" x14ac:dyDescent="0.3">
      <c r="C74" s="116">
        <f>+'Separador '!C73</f>
        <v>2.8054388610600003</v>
      </c>
      <c r="D74" s="5" t="str">
        <f>+'Separador '!D73</f>
        <v>Separador</v>
      </c>
      <c r="E74" s="1"/>
      <c r="F74" s="116">
        <f>+'Separador '!B60</f>
        <v>2.5503989646000003</v>
      </c>
    </row>
    <row r="75" spans="1:21" x14ac:dyDescent="0.3">
      <c r="B75" s="114"/>
      <c r="C75" s="117">
        <f>+'Banco '!C73</f>
        <v>1.5300337249999998</v>
      </c>
      <c r="D75" s="5" t="str">
        <f>+'Banco '!D73</f>
        <v>Banco</v>
      </c>
      <c r="F75" s="117">
        <f>+'Banco '!B60</f>
        <v>1.3909397499999998</v>
      </c>
      <c r="G75" s="50"/>
    </row>
    <row r="76" spans="1:21" x14ac:dyDescent="0.3">
      <c r="A76" s="120">
        <f>+C76*B48</f>
        <v>128983.31814060001</v>
      </c>
      <c r="B76" s="120"/>
      <c r="C76" s="107">
        <f>SUM(C73:C75)</f>
        <v>12.898331814060001</v>
      </c>
      <c r="D76" s="5"/>
      <c r="F76" s="107">
        <f>SUM(F73:F75)</f>
        <v>11.725756194600001</v>
      </c>
      <c r="G76" s="120">
        <f>+F76*B48</f>
        <v>117257.561946</v>
      </c>
      <c r="H76" s="120"/>
      <c r="J76" s="121">
        <f>+A76-G76</f>
        <v>11725.756194600006</v>
      </c>
      <c r="K76" s="121"/>
    </row>
    <row r="78" spans="1:21" x14ac:dyDescent="0.3">
      <c r="A78" s="122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5">
    <mergeCell ref="M59:N59"/>
    <mergeCell ref="Q59:R59"/>
    <mergeCell ref="A76:B76"/>
    <mergeCell ref="G76:H76"/>
    <mergeCell ref="J76:K76"/>
  </mergeCells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 </vt:lpstr>
      <vt:lpstr>Separador </vt:lpstr>
      <vt:lpstr>Caja Exterior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2016-09-20T18:43:59Z</dcterms:created>
  <dcterms:modified xsi:type="dcterms:W3CDTF">2016-10-06T01:02:04Z</dcterms:modified>
</cp:coreProperties>
</file>