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8010" activeTab="1"/>
  </bookViews>
  <sheets>
    <sheet name="Cartón Base" sheetId="3" r:id="rId1"/>
    <sheet name="Bolsa" sheetId="1" r:id="rId2"/>
  </sheets>
  <calcPr calcId="145621"/>
</workbook>
</file>

<file path=xl/calcChain.xml><?xml version="1.0" encoding="utf-8"?>
<calcChain xmlns="http://schemas.openxmlformats.org/spreadsheetml/2006/main">
  <c r="B48" i="3" l="1"/>
  <c r="C40" i="3" s="1"/>
  <c r="C13" i="3"/>
  <c r="C11" i="3"/>
  <c r="C9" i="3"/>
  <c r="H49" i="1"/>
  <c r="H50" i="1"/>
  <c r="H51" i="1"/>
  <c r="E52" i="1"/>
  <c r="H52" i="1"/>
  <c r="H53" i="1"/>
  <c r="H54" i="1"/>
  <c r="H55" i="1"/>
  <c r="H56" i="1"/>
  <c r="H57" i="1"/>
  <c r="H58" i="1"/>
  <c r="H59" i="1"/>
  <c r="H60" i="1"/>
  <c r="C89" i="1"/>
  <c r="D87" i="1"/>
  <c r="C86" i="1"/>
  <c r="C87" i="1"/>
  <c r="C90" i="1" s="1"/>
  <c r="E30" i="1"/>
  <c r="H16" i="3"/>
  <c r="F16" i="3"/>
  <c r="B73" i="1"/>
  <c r="A73" i="1"/>
  <c r="E35" i="3"/>
  <c r="B73" i="3"/>
  <c r="A73" i="3"/>
  <c r="A72" i="3"/>
  <c r="B71" i="3"/>
  <c r="A71" i="3"/>
  <c r="B70" i="3"/>
  <c r="A70" i="3"/>
  <c r="A69" i="3"/>
  <c r="B68" i="3"/>
  <c r="A68" i="3"/>
  <c r="H59" i="3"/>
  <c r="H58" i="3"/>
  <c r="H56" i="3"/>
  <c r="B72" i="3"/>
  <c r="G55" i="3"/>
  <c r="H55" i="3"/>
  <c r="H54" i="3"/>
  <c r="H53" i="3"/>
  <c r="B69" i="3"/>
  <c r="H57" i="3"/>
  <c r="H51" i="3"/>
  <c r="H50" i="3"/>
  <c r="H49" i="3"/>
  <c r="E31" i="3"/>
  <c r="E32" i="3"/>
  <c r="E34" i="3"/>
  <c r="H25" i="3"/>
  <c r="F25" i="3"/>
  <c r="C26" i="3"/>
  <c r="E31" i="1"/>
  <c r="E32" i="1"/>
  <c r="E34" i="1"/>
  <c r="E35" i="1"/>
  <c r="F16" i="1"/>
  <c r="H16" i="1"/>
  <c r="B70" i="1"/>
  <c r="B69" i="1"/>
  <c r="A70" i="1"/>
  <c r="B71" i="1"/>
  <c r="B75" i="1"/>
  <c r="A75" i="1"/>
  <c r="B74" i="1"/>
  <c r="A74" i="1"/>
  <c r="A72" i="1"/>
  <c r="A71" i="1"/>
  <c r="A69" i="1"/>
  <c r="E26" i="3"/>
  <c r="F26" i="3"/>
  <c r="F27" i="3"/>
  <c r="C27" i="3"/>
  <c r="H26" i="3"/>
  <c r="H27" i="3"/>
  <c r="E27" i="3"/>
  <c r="H52" i="3"/>
  <c r="H61" i="3"/>
  <c r="C40" i="1"/>
  <c r="C41" i="1" s="1"/>
  <c r="G43" i="1"/>
  <c r="H25" i="1"/>
  <c r="C26" i="1"/>
  <c r="H26" i="1"/>
  <c r="F25" i="1"/>
  <c r="E26" i="1"/>
  <c r="F26" i="1"/>
  <c r="E27" i="1"/>
  <c r="C27" i="1"/>
  <c r="B67" i="3"/>
  <c r="B51" i="3"/>
  <c r="F27" i="1"/>
  <c r="H27" i="1"/>
  <c r="H62" i="1" l="1"/>
  <c r="B51" i="1" s="1"/>
  <c r="C42" i="1"/>
  <c r="G44" i="1"/>
  <c r="D94" i="1"/>
  <c r="D95" i="1" s="1"/>
  <c r="C94" i="1"/>
  <c r="C95" i="1" s="1"/>
  <c r="B72" i="1" s="1"/>
  <c r="C41" i="3"/>
  <c r="G43" i="3"/>
  <c r="B68" i="1" l="1"/>
  <c r="C42" i="3"/>
  <c r="G44" i="3"/>
  <c r="C46" i="1"/>
  <c r="B67" i="1"/>
  <c r="B76" i="1" s="1"/>
  <c r="B50" i="1"/>
  <c r="B59" i="1" s="1"/>
  <c r="B61" i="1" s="1"/>
  <c r="G71" i="1" s="1"/>
  <c r="H71" i="1" s="1"/>
  <c r="C76" i="1" l="1"/>
  <c r="E64" i="1"/>
  <c r="D66" i="1"/>
  <c r="B66" i="3"/>
  <c r="B74" i="3" s="1"/>
  <c r="C46" i="3"/>
  <c r="B50" i="3"/>
  <c r="B58" i="3" s="1"/>
  <c r="B60" i="3" s="1"/>
  <c r="G72" i="3" s="1"/>
  <c r="H72" i="3" s="1"/>
  <c r="C74" i="3" l="1"/>
  <c r="D65" i="3"/>
  <c r="E63" i="3"/>
  <c r="G72" i="1"/>
  <c r="H72" i="1" l="1"/>
  <c r="G73" i="1"/>
  <c r="H73" i="1" s="1"/>
  <c r="G73" i="3"/>
  <c r="C77" i="1"/>
  <c r="C78" i="1" s="1"/>
  <c r="G74" i="3" l="1"/>
  <c r="H74" i="3" s="1"/>
  <c r="H73" i="3"/>
</calcChain>
</file>

<file path=xl/sharedStrings.xml><?xml version="1.0" encoding="utf-8"?>
<sst xmlns="http://schemas.openxmlformats.org/spreadsheetml/2006/main" count="240" uniqueCount="130">
  <si>
    <t>Observaciones</t>
  </si>
  <si>
    <t xml:space="preserve">Material 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</si>
  <si>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</si>
  <si>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</si>
  <si>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</si>
  <si>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</si>
  <si>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</si>
  <si>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</si>
  <si>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</si>
  <si>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>Proyecto</t>
  </si>
  <si>
    <t>Descripción</t>
  </si>
  <si>
    <t>X</t>
  </si>
  <si>
    <t>por tamaño</t>
  </si>
  <si>
    <t>Impresión</t>
  </si>
  <si>
    <t>Papel:</t>
  </si>
  <si>
    <t xml:space="preserve">Color </t>
  </si>
  <si>
    <t>Serigrafía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</si>
  <si>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</si>
  <si>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</si>
  <si>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</si>
  <si>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</si>
  <si>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</si>
  <si>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</si>
  <si>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</si>
  <si>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</si>
  <si>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</si>
  <si>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</si>
  <si>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</si>
  <si>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</si>
  <si>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</si>
  <si>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</si>
  <si>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>costo de compra</t>
  </si>
  <si>
    <t>precio de venta</t>
  </si>
  <si>
    <t>Hot stamping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</si>
  <si>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</si>
  <si>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</si>
  <si>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</si>
  <si>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</si>
  <si>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</si>
  <si>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</si>
  <si>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</si>
  <si>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</si>
  <si>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</si>
  <si>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</si>
  <si>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</si>
  <si>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</si>
  <si>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</si>
  <si>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</si>
  <si>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</si>
  <si>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</si>
  <si>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</si>
  <si>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</si>
  <si>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</si>
  <si>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</si>
  <si>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</si>
  <si>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</si>
  <si>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</si>
  <si>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</si>
  <si>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Tinta F</t>
  </si>
  <si>
    <t>Tinta V</t>
  </si>
  <si>
    <t>pegado</t>
  </si>
  <si>
    <t>arreglo suaje</t>
  </si>
  <si>
    <t>Placas</t>
  </si>
  <si>
    <t>suajado</t>
  </si>
  <si>
    <t>Mensajeria</t>
  </si>
  <si>
    <t>Listón</t>
  </si>
  <si>
    <t xml:space="preserve">Colocar liston </t>
  </si>
  <si>
    <t>Total</t>
  </si>
  <si>
    <t>Laminado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</si>
  <si>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</si>
  <si>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</si>
  <si>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</si>
  <si>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</si>
  <si>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</si>
  <si>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</si>
  <si>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</si>
  <si>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</si>
  <si>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</si>
  <si>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</si>
  <si>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Cantidad a comprar</t>
  </si>
  <si>
    <t>Precio</t>
  </si>
  <si>
    <t>Urgencia</t>
  </si>
  <si>
    <t xml:space="preserve">Precio por pza. </t>
  </si>
  <si>
    <t>Bolsa</t>
  </si>
  <si>
    <t>Costo</t>
  </si>
  <si>
    <t>Importe de la compra</t>
  </si>
  <si>
    <t>Precio final</t>
  </si>
  <si>
    <t>Utilidad</t>
  </si>
  <si>
    <t>*</t>
  </si>
  <si>
    <t>Negro</t>
  </si>
  <si>
    <t>papel importación negro 250 grs.</t>
  </si>
  <si>
    <t>250 grs.</t>
  </si>
  <si>
    <t>Ispira</t>
  </si>
  <si>
    <t>LOZANO</t>
  </si>
  <si>
    <t>Empaquetado}</t>
  </si>
  <si>
    <t>Refuerzo</t>
  </si>
  <si>
    <t>tamaño 31 X 22 X 19.5 cm.</t>
  </si>
  <si>
    <t>terminado suajado y pegado+ ojillo metalico + asa de listón</t>
  </si>
  <si>
    <t>fondo base cartoné</t>
  </si>
  <si>
    <t xml:space="preserve">Cartón </t>
  </si>
  <si>
    <t xml:space="preserve">Gris </t>
  </si>
  <si>
    <t>#2</t>
  </si>
  <si>
    <t>LUMEN</t>
  </si>
  <si>
    <t>CORTE</t>
  </si>
  <si>
    <t>Base</t>
  </si>
  <si>
    <t>Pelicula HS</t>
  </si>
  <si>
    <t>Ojillo</t>
  </si>
  <si>
    <t>PRM</t>
  </si>
  <si>
    <t>Maison</t>
  </si>
  <si>
    <t>Partes Adicionales</t>
  </si>
  <si>
    <t>Asa Listón</t>
  </si>
  <si>
    <t>Textiles León</t>
  </si>
  <si>
    <t>Popotillo ancho 3(1.5 cm)</t>
  </si>
  <si>
    <t>Daniel confirmo nov 23, 16</t>
  </si>
  <si>
    <t>cm</t>
  </si>
  <si>
    <t>popotillo con apresto ancho 2.5 cm $2.62 X 1 mt</t>
  </si>
  <si>
    <t>cm. (1 mt)</t>
  </si>
  <si>
    <t>Precio por Paquete</t>
  </si>
  <si>
    <t>popottillo ancho 3, 1.5 cm $33.00 45 mts</t>
  </si>
  <si>
    <t>Suajado</t>
  </si>
  <si>
    <t>Colocado</t>
  </si>
  <si>
    <t>Maquila Armado</t>
  </si>
  <si>
    <t>TT Costo</t>
  </si>
  <si>
    <t>Unitario</t>
  </si>
  <si>
    <t>TT Utilidad</t>
  </si>
  <si>
    <t>Arreglo Ser</t>
  </si>
  <si>
    <t xml:space="preserve">Bolsa Kit Maison </t>
  </si>
  <si>
    <t>impresa a 2 tintas serigrafía</t>
  </si>
  <si>
    <t>tamaño 22 X 31  X 19.5 cm.</t>
  </si>
  <si>
    <t>23 de enero de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</si>
</sst>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12"/>
      <color rgb="FFFF0000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1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4" borderId="14" applyNumberFormat="0" applyAlignment="0" applyProtection="0"/>
    <xf numFmtId="0" fontId="15" fillId="5" borderId="15" applyNumberFormat="0" applyAlignment="0" applyProtection="0"/>
    <xf numFmtId="0" fontId="16" fillId="6" borderId="0" applyNumberFormat="0" applyBorder="0" applyAlignment="0" applyProtection="0"/>
    <xf numFmtId="0" fontId="17" fillId="0" borderId="16" applyNumberFormat="0" applyFill="0" applyAlignment="0" applyProtection="0"/>
    <xf numFmtId="0" fontId="18" fillId="0" borderId="17" applyNumberFormat="0" applyFill="0" applyAlignment="0" applyProtection="0"/>
    <xf numFmtId="0" fontId="19" fillId="0" borderId="1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7" borderId="19" applyNumberFormat="0" applyFont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7" fillId="0" borderId="0" xfId="0" applyFont="1"/>
    <xf numFmtId="0" fontId="5" fillId="2" borderId="0" xfId="0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11" xfId="0" applyFont="1" applyBorder="1"/>
    <xf numFmtId="0" fontId="4" fillId="0" borderId="11" xfId="0" applyFont="1" applyBorder="1"/>
    <xf numFmtId="2" fontId="4" fillId="0" borderId="11" xfId="0" applyNumberFormat="1" applyFont="1" applyBorder="1" applyAlignment="1">
      <alignment horizontal="center"/>
    </xf>
    <xf numFmtId="0" fontId="9" fillId="0" borderId="0" xfId="0" applyFont="1"/>
    <xf numFmtId="0" fontId="2" fillId="0" borderId="11" xfId="0" applyFont="1" applyBorder="1"/>
    <xf numFmtId="2" fontId="5" fillId="0" borderId="11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6" fillId="0" borderId="0" xfId="0" applyFont="1" applyAlignment="1">
      <alignment horizontal="right"/>
    </xf>
    <xf numFmtId="9" fontId="6" fillId="0" borderId="0" xfId="0" applyNumberFormat="1" applyFont="1"/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10" fillId="0" borderId="0" xfId="0" applyFont="1"/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left"/>
    </xf>
    <xf numFmtId="0" fontId="12" fillId="0" borderId="0" xfId="0" applyFont="1"/>
    <xf numFmtId="44" fontId="2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0" fontId="22" fillId="0" borderId="0" xfId="0" applyFont="1"/>
    <xf numFmtId="4" fontId="2" fillId="0" borderId="0" xfId="0" applyNumberFormat="1" applyFont="1"/>
    <xf numFmtId="0" fontId="2" fillId="0" borderId="12" xfId="0" applyFont="1" applyBorder="1" applyAlignment="1">
      <alignment horizontal="left"/>
    </xf>
    <xf numFmtId="1" fontId="2" fillId="0" borderId="13" xfId="0" applyNumberFormat="1" applyFont="1" applyBorder="1" applyAlignment="1">
      <alignment horizontal="center"/>
    </xf>
    <xf numFmtId="44" fontId="2" fillId="0" borderId="12" xfId="1" applyFont="1" applyBorder="1" applyAlignment="1">
      <alignment horizontal="left"/>
    </xf>
    <xf numFmtId="0" fontId="6" fillId="0" borderId="13" xfId="0" applyFont="1" applyBorder="1"/>
    <xf numFmtId="44" fontId="2" fillId="0" borderId="12" xfId="0" applyNumberFormat="1" applyFont="1" applyBorder="1"/>
    <xf numFmtId="44" fontId="2" fillId="0" borderId="13" xfId="1" applyFont="1" applyBorder="1" applyAlignment="1">
      <alignment horizontal="right"/>
    </xf>
    <xf numFmtId="2" fontId="2" fillId="0" borderId="7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7"/>
  <sheetViews>
    <sheetView topLeftCell="A55" zoomScale="85" zoomScaleNormal="85" workbookViewId="0">
      <selection activeCell="C74" sqref="C7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6.1406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31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s="5" customFormat="1" ht="15" x14ac:dyDescent="0.25">
      <c r="A9" s="5" t="s">
        <v>6</v>
      </c>
      <c r="C9" s="5" t="str">
        <f>+Bolsa!C9</f>
        <v>23 de enero de 2017.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16.5" thickBot="1" x14ac:dyDescent="0.35">
      <c r="A11" s="5" t="s">
        <v>8</v>
      </c>
      <c r="C11" s="1" t="str">
        <f>+Bolsa!C11</f>
        <v>PRM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ht="15.75" x14ac:dyDescent="0.3">
      <c r="A13" s="5" t="s">
        <v>9</v>
      </c>
      <c r="C13" s="1" t="str">
        <f>+Bolsa!C13</f>
        <v>Maison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15.75" x14ac:dyDescent="0.3">
      <c r="A15" s="5" t="s">
        <v>10</v>
      </c>
      <c r="C15" s="16" t="s">
        <v>126</v>
      </c>
      <c r="D15" s="17"/>
      <c r="E15" s="17"/>
      <c r="F15" s="18" t="s">
        <v>5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1" ht="15.75" x14ac:dyDescent="0.3">
      <c r="C16" s="19" t="s">
        <v>96</v>
      </c>
      <c r="D16" s="17"/>
      <c r="E16" s="17"/>
      <c r="F16" s="20">
        <f>0+F19</f>
        <v>21.8</v>
      </c>
      <c r="G16" s="21" t="s">
        <v>11</v>
      </c>
      <c r="H16" s="22">
        <f>0+H19</f>
        <v>19.3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ht="15.75" x14ac:dyDescent="0.3">
      <c r="C17" s="19" t="s">
        <v>90</v>
      </c>
      <c r="D17" s="17"/>
      <c r="E17" s="17"/>
      <c r="F17" s="18">
        <v>1</v>
      </c>
      <c r="G17" s="23" t="s">
        <v>12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ht="15.75" x14ac:dyDescent="0.3">
      <c r="C18" s="17" t="s">
        <v>127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ht="15.75" x14ac:dyDescent="0.3">
      <c r="C19" s="17" t="s">
        <v>97</v>
      </c>
      <c r="D19" s="17"/>
      <c r="E19" s="17"/>
      <c r="F19" s="20">
        <v>21.8</v>
      </c>
      <c r="G19" s="21" t="s">
        <v>11</v>
      </c>
      <c r="H19" s="22">
        <v>19.3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5.75" x14ac:dyDescent="0.3">
      <c r="C20" s="17" t="s">
        <v>98</v>
      </c>
      <c r="D20" s="17"/>
      <c r="E20" s="17"/>
      <c r="F20" s="18">
        <v>1</v>
      </c>
      <c r="G20" s="23" t="s">
        <v>12</v>
      </c>
      <c r="H20" s="8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ht="15.75" x14ac:dyDescent="0.3">
      <c r="A23" s="4" t="s">
        <v>14</v>
      </c>
      <c r="C23" s="24" t="s">
        <v>99</v>
      </c>
      <c r="D23" s="5" t="s">
        <v>15</v>
      </c>
      <c r="E23" s="25" t="s">
        <v>100</v>
      </c>
      <c r="F23" s="1" t="s">
        <v>101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</row>
    <row r="25" spans="1:31" ht="15.75" x14ac:dyDescent="0.3">
      <c r="A25" s="4" t="s">
        <v>17</v>
      </c>
      <c r="C25" s="26">
        <v>90</v>
      </c>
      <c r="D25" s="25" t="s">
        <v>18</v>
      </c>
      <c r="E25" s="27">
        <v>130</v>
      </c>
      <c r="F25" s="28">
        <f>+C25</f>
        <v>90</v>
      </c>
      <c r="G25" s="29" t="s">
        <v>18</v>
      </c>
      <c r="H25" s="29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</row>
    <row r="26" spans="1:31" ht="15.75" x14ac:dyDescent="0.3">
      <c r="A26" s="4" t="s">
        <v>19</v>
      </c>
      <c r="B26" s="3"/>
      <c r="C26" s="30">
        <f>+F16</f>
        <v>21.8</v>
      </c>
      <c r="D26" s="31" t="s">
        <v>18</v>
      </c>
      <c r="E26" s="30">
        <f>+H16</f>
        <v>19.3</v>
      </c>
      <c r="F26" s="32">
        <f>+E26</f>
        <v>19.3</v>
      </c>
      <c r="G26" s="32" t="s">
        <v>18</v>
      </c>
      <c r="H26" s="32">
        <f>+C26</f>
        <v>21.8</v>
      </c>
      <c r="I26" s="33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</row>
    <row r="27" spans="1:31" ht="16.5" thickBot="1" x14ac:dyDescent="0.35">
      <c r="A27" s="3" t="s">
        <v>20</v>
      </c>
      <c r="B27" s="34"/>
      <c r="C27" s="35">
        <f>+C25/C26</f>
        <v>4.1284403669724767</v>
      </c>
      <c r="D27" s="36"/>
      <c r="E27" s="35">
        <f>+E25/E26</f>
        <v>6.7357512953367875</v>
      </c>
      <c r="F27" s="35">
        <f>+F25/F26</f>
        <v>4.6632124352331603</v>
      </c>
      <c r="G27" s="36"/>
      <c r="H27" s="35">
        <f>+H25/H26</f>
        <v>5.9633027522935782</v>
      </c>
      <c r="I27" s="33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</row>
    <row r="28" spans="1:31" ht="16.5" thickBot="1" x14ac:dyDescent="0.35">
      <c r="A28" s="3" t="s">
        <v>21</v>
      </c>
      <c r="B28" s="37"/>
      <c r="C28" s="38"/>
      <c r="D28" s="39">
        <v>24</v>
      </c>
      <c r="E28" s="40"/>
      <c r="F28" s="41"/>
      <c r="G28" s="42">
        <v>20</v>
      </c>
      <c r="H28" s="43" t="s">
        <v>22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</row>
    <row r="29" spans="1:31" ht="15.75" x14ac:dyDescent="0.3">
      <c r="A29" s="3"/>
      <c r="B29" s="24"/>
      <c r="C29" s="33"/>
      <c r="G29" s="44"/>
      <c r="H29" s="33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</row>
    <row r="30" spans="1:31" ht="15.75" x14ac:dyDescent="0.3">
      <c r="A30" s="28" t="s">
        <v>23</v>
      </c>
      <c r="B30" s="28" t="s">
        <v>102</v>
      </c>
      <c r="D30" s="44" t="s">
        <v>24</v>
      </c>
      <c r="E30" s="45">
        <v>34.591000000000001</v>
      </c>
      <c r="G30" s="1" t="s">
        <v>25</v>
      </c>
      <c r="H30" s="46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</row>
    <row r="31" spans="1:31" ht="15.75" x14ac:dyDescent="0.3">
      <c r="A31" s="3"/>
      <c r="B31" s="3"/>
      <c r="C31" s="3"/>
      <c r="D31" s="47" t="s">
        <v>26</v>
      </c>
      <c r="E31" s="45">
        <f>+H30*E30</f>
        <v>0</v>
      </c>
      <c r="H31" s="46"/>
      <c r="I31" s="33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</row>
    <row r="32" spans="1:31" ht="15.75" x14ac:dyDescent="0.3">
      <c r="D32" s="47" t="s">
        <v>27</v>
      </c>
      <c r="E32" s="48">
        <f>+E30-E31</f>
        <v>34.591000000000001</v>
      </c>
      <c r="I32" s="33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</row>
    <row r="33" spans="1:31" ht="15.75" x14ac:dyDescent="0.3">
      <c r="E33" s="24" t="s">
        <v>29</v>
      </c>
      <c r="F33" s="24" t="s">
        <v>30</v>
      </c>
      <c r="G33" s="24" t="s">
        <v>30</v>
      </c>
      <c r="H33" s="24" t="s">
        <v>30</v>
      </c>
      <c r="I33" s="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  <row r="34" spans="1:31" ht="15.75" x14ac:dyDescent="0.3">
      <c r="D34" s="44" t="s">
        <v>31</v>
      </c>
      <c r="E34" s="49">
        <f>+E32</f>
        <v>34.591000000000001</v>
      </c>
      <c r="F34" s="49">
        <v>0</v>
      </c>
      <c r="G34" s="49">
        <v>0</v>
      </c>
      <c r="H34" s="49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</row>
    <row r="35" spans="1:31" ht="15.75" x14ac:dyDescent="0.3">
      <c r="D35" s="44" t="s">
        <v>32</v>
      </c>
      <c r="E35" s="49">
        <f>+E34*1.1</f>
        <v>38.050100000000008</v>
      </c>
      <c r="F35" s="49">
        <v>0</v>
      </c>
      <c r="G35" s="49">
        <v>0</v>
      </c>
      <c r="H35" s="49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</row>
    <row r="36" spans="1:31" ht="16.5" thickBot="1" x14ac:dyDescent="0.35">
      <c r="A36" s="3"/>
      <c r="G36" s="44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</row>
    <row r="37" spans="1:31" ht="15.75" x14ac:dyDescent="0.3">
      <c r="A37" s="3"/>
      <c r="B37" s="24"/>
      <c r="C37" s="33"/>
      <c r="E37" s="10" t="s">
        <v>34</v>
      </c>
      <c r="F37" s="11" t="s">
        <v>35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</row>
    <row r="38" spans="1:31" ht="16.5" thickBot="1" x14ac:dyDescent="0.35">
      <c r="A38" s="4" t="s">
        <v>36</v>
      </c>
      <c r="C38" s="50">
        <v>24</v>
      </c>
      <c r="D38" s="51" t="s">
        <v>37</v>
      </c>
      <c r="E38" s="13"/>
      <c r="F38" s="14" t="s">
        <v>38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</row>
    <row r="39" spans="1:31" ht="15.75" x14ac:dyDescent="0.3">
      <c r="A39" s="4"/>
      <c r="C39" s="24"/>
      <c r="D39" s="1" t="s">
        <v>39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</row>
    <row r="40" spans="1:31" ht="15.75" x14ac:dyDescent="0.3">
      <c r="A40" s="4" t="s">
        <v>40</v>
      </c>
      <c r="B40" s="5"/>
      <c r="C40" s="52">
        <f>+B48/F17</f>
        <v>100</v>
      </c>
      <c r="D40" s="27">
        <v>30</v>
      </c>
      <c r="F40" s="47" t="s">
        <v>41</v>
      </c>
      <c r="G40" s="26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</row>
    <row r="41" spans="1:31" ht="15.75" x14ac:dyDescent="0.3">
      <c r="A41" s="4" t="s">
        <v>42</v>
      </c>
      <c r="C41" s="37">
        <f>+C40+D40</f>
        <v>130</v>
      </c>
      <c r="F41" s="47" t="s">
        <v>43</v>
      </c>
      <c r="G41" s="26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</row>
    <row r="42" spans="1:31" ht="15.75" x14ac:dyDescent="0.3">
      <c r="A42" s="4" t="s">
        <v>44</v>
      </c>
      <c r="C42" s="37">
        <f>+C41/C38</f>
        <v>5.416666666666667</v>
      </c>
      <c r="F42" s="47" t="s">
        <v>45</v>
      </c>
      <c r="G42" s="26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</row>
    <row r="43" spans="1:31" ht="15.75" x14ac:dyDescent="0.3">
      <c r="A43" s="4"/>
      <c r="C43" s="24"/>
      <c r="F43" s="44" t="s">
        <v>46</v>
      </c>
      <c r="G43" s="26">
        <f>+C40/1000</f>
        <v>0.1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</row>
    <row r="44" spans="1:31" ht="15.75" x14ac:dyDescent="0.3">
      <c r="A44" s="4"/>
      <c r="C44" s="53"/>
      <c r="F44" s="47" t="s">
        <v>47</v>
      </c>
      <c r="G44" s="50">
        <f>+C41*F17</f>
        <v>130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5" spans="1:31" ht="15.75" x14ac:dyDescent="0.3">
      <c r="A45" s="4"/>
      <c r="C45" s="24"/>
      <c r="E45" s="47"/>
      <c r="F45" s="47"/>
      <c r="G45" s="33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</row>
    <row r="46" spans="1:31" ht="15.75" x14ac:dyDescent="0.3">
      <c r="A46" s="4" t="s">
        <v>48</v>
      </c>
      <c r="C46" s="28">
        <f>+C42*C38</f>
        <v>130</v>
      </c>
      <c r="F46" s="47"/>
      <c r="G46" s="33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</row>
    <row r="47" spans="1:31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</row>
    <row r="48" spans="1:31" ht="15.75" x14ac:dyDescent="0.3">
      <c r="A48" s="4" t="s">
        <v>49</v>
      </c>
      <c r="B48" s="24">
        <f>+Bolsa!B48</f>
        <v>100</v>
      </c>
      <c r="C48" s="3"/>
      <c r="D48" s="28" t="s">
        <v>50</v>
      </c>
      <c r="E48" s="28" t="s">
        <v>51</v>
      </c>
      <c r="F48" s="28" t="s">
        <v>52</v>
      </c>
      <c r="G48" s="28" t="s">
        <v>53</v>
      </c>
      <c r="H48" s="28" t="s">
        <v>54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</row>
    <row r="49" spans="1:31" ht="15.75" x14ac:dyDescent="0.3">
      <c r="A49" s="54" t="s">
        <v>55</v>
      </c>
      <c r="B49" s="55"/>
      <c r="C49" s="3"/>
      <c r="D49" s="24">
        <v>0</v>
      </c>
      <c r="E49" s="24">
        <v>0</v>
      </c>
      <c r="F49" s="24" t="s">
        <v>56</v>
      </c>
      <c r="G49" s="33">
        <v>200</v>
      </c>
      <c r="H49" s="33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1:31" ht="15.75" x14ac:dyDescent="0.3">
      <c r="A50" s="55" t="s">
        <v>57</v>
      </c>
      <c r="B50" s="56">
        <f>+E34*C42</f>
        <v>187.36791666666667</v>
      </c>
      <c r="C50" s="3"/>
      <c r="D50" s="24">
        <v>1</v>
      </c>
      <c r="E50" s="24">
        <v>0</v>
      </c>
      <c r="F50" s="24" t="s">
        <v>58</v>
      </c>
      <c r="G50" s="33">
        <v>140</v>
      </c>
      <c r="H50" s="33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1:31" ht="15.75" x14ac:dyDescent="0.3">
      <c r="A51" s="55" t="s">
        <v>13</v>
      </c>
      <c r="B51" s="56">
        <f>+H61</f>
        <v>100</v>
      </c>
      <c r="C51" s="3"/>
      <c r="D51" s="24">
        <v>1</v>
      </c>
      <c r="E51" s="24">
        <v>1</v>
      </c>
      <c r="F51" s="24" t="s">
        <v>103</v>
      </c>
      <c r="G51" s="33">
        <v>100</v>
      </c>
      <c r="H51" s="33">
        <f t="shared" ref="H51:H58" si="0">+(D51*E51)*G51</f>
        <v>100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1:31" ht="16.5" x14ac:dyDescent="0.3">
      <c r="A52" s="55" t="s">
        <v>28</v>
      </c>
      <c r="B52" s="56">
        <v>0</v>
      </c>
      <c r="C52" s="3"/>
      <c r="D52" s="24">
        <v>0</v>
      </c>
      <c r="E52" s="24">
        <v>0</v>
      </c>
      <c r="F52" s="24" t="s">
        <v>60</v>
      </c>
      <c r="G52" s="33">
        <v>10</v>
      </c>
      <c r="H52" s="33">
        <f t="shared" si="0"/>
        <v>0</v>
      </c>
      <c r="I52" s="57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1:31" ht="16.5" x14ac:dyDescent="0.3">
      <c r="A53" s="58" t="s">
        <v>62</v>
      </c>
      <c r="B53" s="56">
        <v>0</v>
      </c>
      <c r="C53" s="3"/>
      <c r="D53" s="24">
        <v>0</v>
      </c>
      <c r="E53" s="24">
        <v>0</v>
      </c>
      <c r="F53" s="24" t="s">
        <v>61</v>
      </c>
      <c r="G53" s="33">
        <v>130</v>
      </c>
      <c r="H53" s="33">
        <f t="shared" si="0"/>
        <v>0</v>
      </c>
      <c r="I53" s="57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  <row r="54" spans="1:31" ht="15.75" x14ac:dyDescent="0.3">
      <c r="A54" s="58" t="s">
        <v>95</v>
      </c>
      <c r="B54" s="56">
        <v>0</v>
      </c>
      <c r="C54" s="3"/>
      <c r="D54" s="24">
        <v>0</v>
      </c>
      <c r="E54" s="24">
        <v>0</v>
      </c>
      <c r="F54" s="24" t="s">
        <v>63</v>
      </c>
      <c r="G54" s="33">
        <v>130</v>
      </c>
      <c r="H54" s="33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</row>
    <row r="55" spans="1:31" ht="15.75" x14ac:dyDescent="0.3">
      <c r="A55" s="58" t="s">
        <v>65</v>
      </c>
      <c r="B55" s="56">
        <v>0</v>
      </c>
      <c r="D55" s="24">
        <v>0</v>
      </c>
      <c r="E55" s="24">
        <v>0</v>
      </c>
      <c r="F55" s="24" t="s">
        <v>33</v>
      </c>
      <c r="G55" s="33">
        <f>3+3+12</f>
        <v>18</v>
      </c>
      <c r="H55" s="33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1:31" ht="15.75" x14ac:dyDescent="0.3">
      <c r="A56" s="58" t="s">
        <v>94</v>
      </c>
      <c r="B56" s="56">
        <v>0</v>
      </c>
      <c r="D56" s="24">
        <v>0</v>
      </c>
      <c r="E56" s="24">
        <v>0</v>
      </c>
      <c r="F56" s="24" t="s">
        <v>60</v>
      </c>
      <c r="G56" s="33">
        <v>1.5</v>
      </c>
      <c r="H56" s="33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</row>
    <row r="57" spans="1:31" ht="15.75" x14ac:dyDescent="0.3">
      <c r="A57" s="58" t="s">
        <v>64</v>
      </c>
      <c r="B57" s="56">
        <v>0</v>
      </c>
      <c r="D57" s="24">
        <v>0</v>
      </c>
      <c r="E57" s="24">
        <v>0</v>
      </c>
      <c r="F57" s="24" t="s">
        <v>66</v>
      </c>
      <c r="G57" s="33">
        <v>1</v>
      </c>
      <c r="H57" s="33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</row>
    <row r="58" spans="1:31" ht="15.75" x14ac:dyDescent="0.3">
      <c r="A58" s="54" t="s">
        <v>67</v>
      </c>
      <c r="B58" s="59">
        <f>SUM(B50:B55)</f>
        <v>287.3679166666667</v>
      </c>
      <c r="C58" s="3"/>
      <c r="D58" s="24">
        <v>0</v>
      </c>
      <c r="E58" s="24">
        <v>0</v>
      </c>
      <c r="F58" s="3" t="s">
        <v>68</v>
      </c>
      <c r="G58" s="33">
        <v>2400</v>
      </c>
      <c r="H58" s="33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</row>
    <row r="59" spans="1:31" ht="15.75" x14ac:dyDescent="0.3">
      <c r="A59" s="9"/>
      <c r="B59" s="60"/>
      <c r="C59" s="3"/>
      <c r="D59" s="24"/>
      <c r="E59" s="24"/>
      <c r="F59" s="3"/>
      <c r="G59" s="3"/>
      <c r="H59" s="33">
        <f t="shared" ref="H59" si="1">+G59*E59</f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</row>
    <row r="60" spans="1:31" ht="15.75" x14ac:dyDescent="0.3">
      <c r="A60" s="9"/>
      <c r="B60" s="35">
        <f>+B58/B48</f>
        <v>2.8736791666666672</v>
      </c>
      <c r="C60" s="4" t="s">
        <v>70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</row>
    <row r="61" spans="1:31" ht="15.75" x14ac:dyDescent="0.3">
      <c r="A61" s="3"/>
      <c r="B61" s="3"/>
      <c r="D61" s="3"/>
      <c r="E61" s="3"/>
      <c r="F61" s="3"/>
      <c r="G61" s="63" t="s">
        <v>71</v>
      </c>
      <c r="H61" s="33">
        <f>SUM(H49:H60)</f>
        <v>100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</row>
    <row r="62" spans="1:31" ht="15.75" x14ac:dyDescent="0.3">
      <c r="D62" s="3"/>
      <c r="E62" s="3"/>
      <c r="G62" s="5" t="s">
        <v>72</v>
      </c>
      <c r="H62" s="64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</row>
    <row r="63" spans="1:31" ht="15.75" x14ac:dyDescent="0.3">
      <c r="A63" s="4" t="s">
        <v>74</v>
      </c>
      <c r="B63" s="3"/>
      <c r="C63" s="3"/>
      <c r="E63" s="35">
        <f>+B74/C40</f>
        <v>3.5610470833333339</v>
      </c>
      <c r="G63" s="1" t="s">
        <v>75</v>
      </c>
      <c r="H63" s="65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</row>
    <row r="64" spans="1:31" ht="15.75" x14ac:dyDescent="0.3">
      <c r="A64" s="3"/>
      <c r="B64" s="4" t="s">
        <v>77</v>
      </c>
      <c r="C64" s="28" t="s">
        <v>78</v>
      </c>
      <c r="D64" s="3"/>
      <c r="E64" s="3"/>
      <c r="F64" s="3"/>
      <c r="G64" s="1" t="s">
        <v>75</v>
      </c>
      <c r="H64" s="65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</row>
    <row r="65" spans="1:31" ht="15.75" x14ac:dyDescent="0.3">
      <c r="A65" s="54" t="s">
        <v>80</v>
      </c>
      <c r="B65" s="55"/>
      <c r="C65" s="3"/>
      <c r="D65" s="3">
        <f>+B74*C70</f>
        <v>0</v>
      </c>
      <c r="E65" s="3"/>
      <c r="F65" s="3"/>
      <c r="G65" s="5" t="s">
        <v>81</v>
      </c>
      <c r="H65" s="65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</row>
    <row r="66" spans="1:31" ht="15.75" x14ac:dyDescent="0.3">
      <c r="A66" s="55" t="s">
        <v>57</v>
      </c>
      <c r="B66" s="56">
        <f>+E35*C42</f>
        <v>206.10470833333338</v>
      </c>
      <c r="C66" s="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</row>
    <row r="67" spans="1:31" ht="15.75" x14ac:dyDescent="0.3">
      <c r="A67" s="55" t="s">
        <v>13</v>
      </c>
      <c r="B67" s="56">
        <f>+H61*H62</f>
        <v>150</v>
      </c>
      <c r="C67" s="66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</row>
    <row r="68" spans="1:31" ht="15.75" x14ac:dyDescent="0.3">
      <c r="A68" s="55" t="str">
        <f t="shared" ref="A68:A73" si="2">+A52</f>
        <v>Tabla de suaje</v>
      </c>
      <c r="B68" s="56">
        <f>+B52*H62</f>
        <v>0</v>
      </c>
      <c r="C68" s="66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</row>
    <row r="69" spans="1:31" ht="15.75" x14ac:dyDescent="0.3">
      <c r="A69" s="55" t="str">
        <f t="shared" si="2"/>
        <v>Placas</v>
      </c>
      <c r="B69" s="56">
        <f>+B53*H62</f>
        <v>0</v>
      </c>
      <c r="C69" s="66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</row>
    <row r="70" spans="1:31" ht="15.75" x14ac:dyDescent="0.3">
      <c r="A70" s="55" t="str">
        <f t="shared" si="2"/>
        <v>Refuerzo</v>
      </c>
      <c r="B70" s="56">
        <f>+B54*H62</f>
        <v>0</v>
      </c>
      <c r="C70" s="66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</row>
    <row r="71" spans="1:31" ht="15.75" x14ac:dyDescent="0.3">
      <c r="A71" s="55" t="str">
        <f t="shared" si="2"/>
        <v>Listón</v>
      </c>
      <c r="B71" s="56">
        <f>+B55*H62</f>
        <v>0</v>
      </c>
      <c r="C71" s="66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</row>
    <row r="72" spans="1:31" ht="15.75" x14ac:dyDescent="0.3">
      <c r="A72" s="55" t="str">
        <f t="shared" si="2"/>
        <v>Empaquetado}</v>
      </c>
      <c r="B72" s="56">
        <f>+B56*H62</f>
        <v>0</v>
      </c>
      <c r="C72" s="68"/>
      <c r="F72" s="67" t="s">
        <v>84</v>
      </c>
      <c r="G72" s="35">
        <f>+B60</f>
        <v>2.8736791666666672</v>
      </c>
      <c r="H72" s="75">
        <f>+G72*B48</f>
        <v>287.3679166666667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</row>
    <row r="73" spans="1:31" ht="15.75" x14ac:dyDescent="0.3">
      <c r="A73" s="55" t="str">
        <f t="shared" si="2"/>
        <v>Mensajeria</v>
      </c>
      <c r="B73" s="56">
        <f>+B57*H62</f>
        <v>0</v>
      </c>
      <c r="C73" s="68"/>
      <c r="F73" s="67" t="s">
        <v>86</v>
      </c>
      <c r="G73" s="35">
        <f>+C74</f>
        <v>3.5610470833333339</v>
      </c>
      <c r="H73" s="75">
        <f>+G73*B48</f>
        <v>356.10470833333341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</row>
    <row r="74" spans="1:31" ht="16.5" x14ac:dyDescent="0.3">
      <c r="A74" s="54" t="s">
        <v>67</v>
      </c>
      <c r="B74" s="59">
        <f>SUM(B65:B73)</f>
        <v>356.10470833333341</v>
      </c>
      <c r="C74" s="70">
        <f>+B74/B48</f>
        <v>3.5610470833333339</v>
      </c>
      <c r="D74" s="71" t="s">
        <v>88</v>
      </c>
      <c r="F74" s="69" t="s">
        <v>87</v>
      </c>
      <c r="G74" s="70">
        <f>+G73-G72</f>
        <v>0.68736791666666663</v>
      </c>
      <c r="H74" s="76">
        <f>+G74*B48</f>
        <v>68.736791666666662</v>
      </c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</row>
    <row r="75" spans="1:31" ht="15.75" x14ac:dyDescent="0.3"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</row>
    <row r="76" spans="1:31" ht="15.75" x14ac:dyDescent="0.3"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</row>
    <row r="77" spans="1:31" ht="15.75" x14ac:dyDescent="0.3">
      <c r="A77" s="5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</row>
    <row r="78" spans="1:31" ht="15.75" x14ac:dyDescent="0.3">
      <c r="B78" s="72"/>
      <c r="C78" s="73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</row>
    <row r="79" spans="1:31" ht="15.75" x14ac:dyDescent="0.3"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</row>
    <row r="80" spans="1:31" ht="15.75" x14ac:dyDescent="0.3"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</row>
    <row r="81" spans="10:31" ht="15.75" x14ac:dyDescent="0.3"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</row>
    <row r="82" spans="10:31" ht="15.75" x14ac:dyDescent="0.3"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</row>
    <row r="83" spans="10:31" ht="15.75" x14ac:dyDescent="0.3"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</row>
    <row r="84" spans="10:31" ht="15.75" x14ac:dyDescent="0.3"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</row>
    <row r="85" spans="10:31" ht="15.75" x14ac:dyDescent="0.3"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</row>
    <row r="86" spans="10:31" ht="15.75" x14ac:dyDescent="0.3"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</row>
    <row r="87" spans="10:31" ht="15.75" x14ac:dyDescent="0.3"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</row>
    <row r="88" spans="10:31" ht="16.5" x14ac:dyDescent="0.3">
      <c r="J88" s="57"/>
      <c r="K88" s="57"/>
      <c r="L88" s="57"/>
      <c r="M88" s="57"/>
      <c r="N88" s="57"/>
      <c r="O88" s="57"/>
      <c r="P88" s="57"/>
      <c r="Q88" s="57"/>
      <c r="R88" s="57"/>
    </row>
    <row r="89" spans="10:31" ht="16.5" x14ac:dyDescent="0.3">
      <c r="J89" s="57"/>
      <c r="K89" s="57"/>
      <c r="L89" s="57"/>
      <c r="M89" s="57"/>
      <c r="N89" s="57"/>
      <c r="O89" s="57"/>
      <c r="P89" s="57"/>
      <c r="Q89" s="57"/>
      <c r="R89" s="57"/>
    </row>
    <row r="90" spans="10:31" ht="16.5" x14ac:dyDescent="0.3">
      <c r="J90" s="57"/>
      <c r="K90" s="57"/>
      <c r="L90" s="57"/>
      <c r="M90" s="57"/>
      <c r="N90" s="57"/>
      <c r="O90" s="57"/>
      <c r="P90" s="57"/>
      <c r="Q90" s="57"/>
      <c r="R90" s="57"/>
    </row>
    <row r="91" spans="10:31" ht="16.5" x14ac:dyDescent="0.3">
      <c r="J91" s="57"/>
      <c r="K91" s="57"/>
      <c r="L91" s="57"/>
      <c r="M91" s="57"/>
      <c r="N91" s="57"/>
      <c r="O91" s="57"/>
      <c r="P91" s="57"/>
      <c r="Q91" s="57"/>
      <c r="R91" s="57"/>
    </row>
    <row r="92" spans="10:31" ht="16.5" x14ac:dyDescent="0.3">
      <c r="J92" s="57"/>
      <c r="K92" s="57"/>
      <c r="L92" s="57"/>
      <c r="M92" s="57"/>
      <c r="N92" s="57"/>
      <c r="O92" s="57"/>
      <c r="P92" s="57"/>
      <c r="Q92" s="57"/>
      <c r="R92" s="57"/>
    </row>
    <row r="93" spans="10:31" ht="16.5" x14ac:dyDescent="0.3">
      <c r="J93" s="57"/>
      <c r="K93" s="57"/>
      <c r="L93" s="57"/>
      <c r="M93" s="57"/>
      <c r="N93" s="57"/>
      <c r="O93" s="57"/>
      <c r="P93" s="57"/>
      <c r="Q93" s="57"/>
      <c r="R93" s="57"/>
    </row>
    <row r="94" spans="10:31" ht="16.5" x14ac:dyDescent="0.3">
      <c r="J94" s="57"/>
      <c r="K94" s="57"/>
      <c r="L94" s="57"/>
      <c r="M94" s="57"/>
      <c r="N94" s="57"/>
      <c r="O94" s="57"/>
      <c r="P94" s="57"/>
      <c r="Q94" s="57"/>
      <c r="R94" s="57"/>
    </row>
    <row r="95" spans="10:31" ht="16.5" x14ac:dyDescent="0.3">
      <c r="J95" s="57"/>
      <c r="K95" s="57"/>
      <c r="L95" s="57"/>
      <c r="M95" s="57"/>
      <c r="N95" s="57"/>
      <c r="O95" s="57"/>
      <c r="P95" s="57"/>
      <c r="Q95" s="57"/>
      <c r="R95" s="57"/>
    </row>
    <row r="96" spans="10:31" ht="16.5" x14ac:dyDescent="0.3">
      <c r="J96" s="57"/>
      <c r="K96" s="57"/>
      <c r="L96" s="57"/>
      <c r="M96" s="57"/>
      <c r="N96" s="57"/>
      <c r="O96" s="57"/>
      <c r="P96" s="57"/>
      <c r="Q96" s="57"/>
      <c r="R96" s="57"/>
    </row>
    <row r="97" spans="10:18" ht="16.5" x14ac:dyDescent="0.3">
      <c r="J97" s="57"/>
      <c r="K97" s="57"/>
      <c r="L97" s="57"/>
      <c r="M97" s="57"/>
      <c r="N97" s="57"/>
      <c r="O97" s="57"/>
      <c r="P97" s="57"/>
      <c r="Q97" s="57"/>
      <c r="R97" s="57"/>
    </row>
  </sheetData>
  <pageMargins left="0.70866141732283472" right="0.70866141732283472" top="0.74803149606299213" bottom="0.74803149606299213" header="0.31496062992125984" footer="0.31496062992125984"/>
  <pageSetup scale="6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6"/>
  <sheetViews>
    <sheetView tabSelected="1" zoomScale="85" zoomScaleNormal="85" workbookViewId="0">
      <selection activeCell="C18" sqref="C18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2.85546875" style="1" customWidth="1"/>
    <col min="9" max="9" width="16.1406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6</v>
      </c>
      <c r="C9" s="5" t="s">
        <v>129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8</v>
      </c>
      <c r="C11" s="1" t="s">
        <v>107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9</v>
      </c>
      <c r="C13" s="1" t="s">
        <v>108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10</v>
      </c>
      <c r="C15" s="16" t="s">
        <v>126</v>
      </c>
      <c r="D15" s="17"/>
      <c r="E15" s="17"/>
      <c r="F15" s="18" t="s">
        <v>5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9" t="s">
        <v>128</v>
      </c>
      <c r="D16" s="17"/>
      <c r="E16" s="17"/>
      <c r="F16" s="20">
        <f>1.5+F19+1.5</f>
        <v>46.3</v>
      </c>
      <c r="G16" s="21" t="s">
        <v>11</v>
      </c>
      <c r="H16" s="22">
        <f>1.5+H19+1.5</f>
        <v>49.75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9" t="s">
        <v>90</v>
      </c>
      <c r="D17" s="17"/>
      <c r="E17" s="17"/>
      <c r="F17" s="18">
        <v>0.5</v>
      </c>
      <c r="G17" s="23" t="s">
        <v>12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7" t="s">
        <v>127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17" t="s">
        <v>97</v>
      </c>
      <c r="D19" s="17"/>
      <c r="E19" s="17"/>
      <c r="F19" s="20">
        <v>43.3</v>
      </c>
      <c r="G19" s="21" t="s">
        <v>11</v>
      </c>
      <c r="H19" s="22">
        <v>46.75</v>
      </c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7" t="s">
        <v>98</v>
      </c>
      <c r="D20" s="17"/>
      <c r="E20" s="17"/>
      <c r="F20" s="18">
        <v>1</v>
      </c>
      <c r="G20" s="23" t="s">
        <v>12</v>
      </c>
      <c r="H20" s="8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14</v>
      </c>
      <c r="C23" s="24" t="s">
        <v>92</v>
      </c>
      <c r="D23" s="5" t="s">
        <v>15</v>
      </c>
      <c r="E23" s="25" t="s">
        <v>89</v>
      </c>
      <c r="F23" s="1" t="s">
        <v>91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17</v>
      </c>
      <c r="C25" s="26">
        <v>70</v>
      </c>
      <c r="D25" s="25" t="s">
        <v>18</v>
      </c>
      <c r="E25" s="27">
        <v>102</v>
      </c>
      <c r="F25" s="28">
        <f>+C25</f>
        <v>70</v>
      </c>
      <c r="G25" s="29" t="s">
        <v>18</v>
      </c>
      <c r="H25" s="29">
        <f>+E25</f>
        <v>102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19</v>
      </c>
      <c r="B26" s="3"/>
      <c r="C26" s="30">
        <f>+F16</f>
        <v>46.3</v>
      </c>
      <c r="D26" s="31" t="s">
        <v>18</v>
      </c>
      <c r="E26" s="30">
        <f>+H16</f>
        <v>49.75</v>
      </c>
      <c r="F26" s="32">
        <f>+E26</f>
        <v>49.75</v>
      </c>
      <c r="G26" s="32" t="s">
        <v>18</v>
      </c>
      <c r="H26" s="32">
        <f>+C26</f>
        <v>46.3</v>
      </c>
      <c r="I26" s="33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20</v>
      </c>
      <c r="B27" s="34"/>
      <c r="C27" s="35">
        <f>+C25/C26</f>
        <v>1.5118790496760259</v>
      </c>
      <c r="D27" s="36"/>
      <c r="E27" s="35">
        <f>+E25/E26</f>
        <v>2.050251256281407</v>
      </c>
      <c r="F27" s="35">
        <f>+F25/F26</f>
        <v>1.4070351758793971</v>
      </c>
      <c r="G27" s="36"/>
      <c r="H27" s="35">
        <f>+H25/H26</f>
        <v>2.2030237580993521</v>
      </c>
      <c r="I27" s="33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21</v>
      </c>
      <c r="B28" s="37"/>
      <c r="C28" s="38"/>
      <c r="D28" s="39">
        <v>2</v>
      </c>
      <c r="E28" s="40"/>
      <c r="F28" s="41"/>
      <c r="G28" s="42">
        <v>2</v>
      </c>
      <c r="H28" s="43" t="s">
        <v>22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4"/>
      <c r="C29" s="33"/>
      <c r="G29" s="44"/>
      <c r="H29" s="33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8" t="s">
        <v>23</v>
      </c>
      <c r="B30" s="28" t="s">
        <v>93</v>
      </c>
      <c r="D30" s="44" t="s">
        <v>24</v>
      </c>
      <c r="E30" s="45">
        <f>+F30/1000</f>
        <v>63.884</v>
      </c>
      <c r="F30" s="78">
        <v>63884</v>
      </c>
      <c r="G30" s="1" t="s">
        <v>25</v>
      </c>
      <c r="H30" s="46">
        <v>0.5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7" t="s">
        <v>26</v>
      </c>
      <c r="E31" s="45">
        <f>+H30*E30</f>
        <v>31.942</v>
      </c>
      <c r="H31" s="46"/>
      <c r="I31" s="33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7" t="s">
        <v>27</v>
      </c>
      <c r="E32" s="48">
        <f>+E30-E31</f>
        <v>31.942</v>
      </c>
      <c r="I32" s="33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4" t="s">
        <v>29</v>
      </c>
      <c r="F33" s="24" t="s">
        <v>30</v>
      </c>
      <c r="G33" s="24" t="s">
        <v>30</v>
      </c>
      <c r="H33" s="24" t="s">
        <v>30</v>
      </c>
      <c r="I33" s="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4" t="s">
        <v>31</v>
      </c>
      <c r="E34" s="49">
        <f>+E32</f>
        <v>31.942</v>
      </c>
      <c r="F34" s="49">
        <v>0</v>
      </c>
      <c r="G34" s="49">
        <v>0</v>
      </c>
      <c r="H34" s="49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4" t="s">
        <v>32</v>
      </c>
      <c r="E35" s="49">
        <f>+E34*1.15</f>
        <v>36.7333</v>
      </c>
      <c r="F35" s="49">
        <v>0</v>
      </c>
      <c r="G35" s="49">
        <v>0</v>
      </c>
      <c r="H35" s="49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4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4"/>
      <c r="C37" s="33"/>
      <c r="E37" s="10" t="s">
        <v>34</v>
      </c>
      <c r="F37" s="11" t="s">
        <v>35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36</v>
      </c>
      <c r="C38" s="50">
        <v>2</v>
      </c>
      <c r="D38" s="51" t="s">
        <v>37</v>
      </c>
      <c r="E38" s="13"/>
      <c r="F38" s="14" t="s">
        <v>38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4"/>
      <c r="D39" s="1" t="s">
        <v>39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40</v>
      </c>
      <c r="B40" s="5"/>
      <c r="C40" s="52">
        <f>+B48/F17</f>
        <v>200</v>
      </c>
      <c r="D40" s="27">
        <v>60</v>
      </c>
      <c r="F40" s="47" t="s">
        <v>41</v>
      </c>
      <c r="G40" s="26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42</v>
      </c>
      <c r="C41" s="37">
        <f>+C40+D40</f>
        <v>260</v>
      </c>
      <c r="F41" s="47" t="s">
        <v>43</v>
      </c>
      <c r="G41" s="26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44</v>
      </c>
      <c r="C42" s="37">
        <f>+C41/C38</f>
        <v>130</v>
      </c>
      <c r="F42" s="47" t="s">
        <v>45</v>
      </c>
      <c r="G42" s="26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/>
      <c r="C43" s="24"/>
      <c r="F43" s="44" t="s">
        <v>46</v>
      </c>
      <c r="G43" s="26">
        <f>+C40/1000</f>
        <v>0.2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3"/>
      <c r="F44" s="47" t="s">
        <v>47</v>
      </c>
      <c r="G44" s="50">
        <f>+C41*F17</f>
        <v>130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4"/>
      <c r="E45" s="47"/>
      <c r="F45" s="47"/>
      <c r="G45" s="33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48</v>
      </c>
      <c r="C46" s="28">
        <f>+C42*C38</f>
        <v>260</v>
      </c>
      <c r="F46" s="47"/>
      <c r="G46" s="33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49</v>
      </c>
      <c r="B48" s="24">
        <v>100</v>
      </c>
      <c r="C48" s="3"/>
      <c r="D48" s="28" t="s">
        <v>50</v>
      </c>
      <c r="E48" s="28" t="s">
        <v>51</v>
      </c>
      <c r="F48" s="28" t="s">
        <v>52</v>
      </c>
      <c r="G48" s="28" t="s">
        <v>53</v>
      </c>
      <c r="H48" s="28" t="s">
        <v>54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4" t="s">
        <v>55</v>
      </c>
      <c r="B49" s="55"/>
      <c r="C49" s="3"/>
      <c r="D49" s="24">
        <v>0</v>
      </c>
      <c r="E49" s="24">
        <v>0</v>
      </c>
      <c r="F49" s="24" t="s">
        <v>56</v>
      </c>
      <c r="G49" s="33">
        <v>200</v>
      </c>
      <c r="H49" s="33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5" t="s">
        <v>57</v>
      </c>
      <c r="B50" s="56">
        <f>+E34*C42</f>
        <v>4152.46</v>
      </c>
      <c r="C50" s="3"/>
      <c r="D50" s="24">
        <v>1</v>
      </c>
      <c r="E50" s="24">
        <v>0</v>
      </c>
      <c r="F50" s="24" t="s">
        <v>58</v>
      </c>
      <c r="G50" s="33">
        <v>140</v>
      </c>
      <c r="H50" s="33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5" t="s">
        <v>13</v>
      </c>
      <c r="B51" s="56">
        <f>+H62</f>
        <v>2370</v>
      </c>
      <c r="C51" s="3"/>
      <c r="D51" s="24">
        <v>1</v>
      </c>
      <c r="E51" s="24">
        <v>0</v>
      </c>
      <c r="F51" s="24" t="s">
        <v>59</v>
      </c>
      <c r="G51" s="33">
        <v>140</v>
      </c>
      <c r="H51" s="33">
        <f t="shared" ref="H51:H55" si="0">+(D51*E51)*G51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6.5" x14ac:dyDescent="0.3">
      <c r="A52" s="55" t="s">
        <v>28</v>
      </c>
      <c r="B52" s="56">
        <v>0</v>
      </c>
      <c r="C52" s="3"/>
      <c r="D52" s="24">
        <v>1</v>
      </c>
      <c r="E52" s="24">
        <f>+B48*1.1</f>
        <v>110.00000000000001</v>
      </c>
      <c r="F52" s="24" t="s">
        <v>60</v>
      </c>
      <c r="G52" s="33">
        <v>10</v>
      </c>
      <c r="H52" s="33">
        <f t="shared" si="0"/>
        <v>1100.0000000000002</v>
      </c>
      <c r="I52" s="57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8" t="s">
        <v>62</v>
      </c>
      <c r="B53" s="56">
        <v>0</v>
      </c>
      <c r="C53" s="3"/>
      <c r="D53" s="24">
        <v>1</v>
      </c>
      <c r="E53" s="24">
        <v>1</v>
      </c>
      <c r="F53" s="24" t="s">
        <v>61</v>
      </c>
      <c r="G53" s="33">
        <v>135</v>
      </c>
      <c r="H53" s="33">
        <f t="shared" si="0"/>
        <v>135</v>
      </c>
      <c r="I53" s="57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8" t="s">
        <v>105</v>
      </c>
      <c r="B54" s="56">
        <v>0</v>
      </c>
      <c r="C54" s="3"/>
      <c r="D54" s="24">
        <v>1</v>
      </c>
      <c r="E54" s="24">
        <v>1</v>
      </c>
      <c r="F54" s="24" t="s">
        <v>63</v>
      </c>
      <c r="G54" s="33">
        <v>135</v>
      </c>
      <c r="H54" s="33">
        <f t="shared" si="0"/>
        <v>135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8" t="s">
        <v>65</v>
      </c>
      <c r="B55" s="56">
        <v>65</v>
      </c>
      <c r="D55" s="24">
        <v>2</v>
      </c>
      <c r="E55" s="24">
        <v>1</v>
      </c>
      <c r="F55" s="24" t="s">
        <v>125</v>
      </c>
      <c r="G55" s="33">
        <v>200</v>
      </c>
      <c r="H55" s="33">
        <f t="shared" si="0"/>
        <v>400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8" t="s">
        <v>106</v>
      </c>
      <c r="B56" s="56">
        <v>85</v>
      </c>
      <c r="D56" s="24">
        <v>2</v>
      </c>
      <c r="E56" s="24">
        <v>2</v>
      </c>
      <c r="F56" s="24" t="s">
        <v>16</v>
      </c>
      <c r="G56" s="33">
        <v>150</v>
      </c>
      <c r="H56" s="33">
        <f t="shared" ref="H56:H58" si="1">+(D56*E56)*G56</f>
        <v>600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8" t="s">
        <v>94</v>
      </c>
      <c r="B57" s="56">
        <v>150</v>
      </c>
      <c r="D57" s="24">
        <v>0</v>
      </c>
      <c r="E57" s="24">
        <v>0</v>
      </c>
      <c r="F57" s="24" t="s">
        <v>66</v>
      </c>
      <c r="G57" s="33">
        <v>1</v>
      </c>
      <c r="H57" s="33">
        <f t="shared" si="1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8" t="s">
        <v>64</v>
      </c>
      <c r="B58" s="56">
        <v>200</v>
      </c>
      <c r="D58" s="24">
        <v>0</v>
      </c>
      <c r="E58" s="24">
        <v>0</v>
      </c>
      <c r="F58" s="3" t="s">
        <v>68</v>
      </c>
      <c r="G58" s="33">
        <v>2400</v>
      </c>
      <c r="H58" s="33">
        <f t="shared" si="1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54" t="s">
        <v>67</v>
      </c>
      <c r="B59" s="59">
        <f>SUM(B50:B55)</f>
        <v>6587.46</v>
      </c>
      <c r="C59" s="3"/>
      <c r="D59" s="24">
        <v>0</v>
      </c>
      <c r="E59" s="24">
        <v>0</v>
      </c>
      <c r="F59" s="3"/>
      <c r="G59" s="33">
        <v>2400</v>
      </c>
      <c r="H59" s="33">
        <f t="shared" ref="H59" si="2">+G59*E59</f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60"/>
      <c r="C60" s="3"/>
      <c r="D60" s="24">
        <v>0</v>
      </c>
      <c r="E60" s="24">
        <v>0</v>
      </c>
      <c r="F60" s="3"/>
      <c r="G60" s="33">
        <v>2400</v>
      </c>
      <c r="H60" s="33">
        <f t="shared" ref="H60" si="3">+G60*E60</f>
        <v>0</v>
      </c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9"/>
      <c r="B61" s="35">
        <f>+B59/B48</f>
        <v>65.874600000000001</v>
      </c>
      <c r="C61" s="4" t="s">
        <v>70</v>
      </c>
      <c r="D61" s="3"/>
      <c r="E61" s="3"/>
      <c r="F61" s="3"/>
      <c r="G61" s="3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A62" s="3"/>
      <c r="B62" s="3"/>
      <c r="D62" s="3"/>
      <c r="E62" s="3"/>
      <c r="F62" s="3"/>
      <c r="G62" s="63" t="s">
        <v>71</v>
      </c>
      <c r="H62" s="33">
        <f>SUM(H49:H61)</f>
        <v>2370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D63" s="3"/>
      <c r="E63" s="3"/>
      <c r="G63" s="1" t="s">
        <v>72</v>
      </c>
      <c r="H63" s="65">
        <v>1.5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4" t="s">
        <v>74</v>
      </c>
      <c r="B64" s="3"/>
      <c r="C64" s="3"/>
      <c r="E64" s="35">
        <f>+B76/C40</f>
        <v>50.349544999999999</v>
      </c>
      <c r="G64" s="5" t="s">
        <v>75</v>
      </c>
      <c r="H64" s="64">
        <v>1.7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3"/>
      <c r="B65" s="4" t="s">
        <v>77</v>
      </c>
      <c r="C65" s="28" t="s">
        <v>78</v>
      </c>
      <c r="D65" s="3"/>
      <c r="E65" s="3"/>
      <c r="F65" s="3"/>
      <c r="G65" s="1" t="s">
        <v>75</v>
      </c>
      <c r="H65" s="65">
        <v>2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4" t="s">
        <v>80</v>
      </c>
      <c r="B66" s="55"/>
      <c r="C66" s="3"/>
      <c r="D66" s="3">
        <f>+B76*C71</f>
        <v>0</v>
      </c>
      <c r="E66" s="3"/>
      <c r="F66" s="3"/>
      <c r="G66" s="5" t="s">
        <v>81</v>
      </c>
      <c r="H66" s="65">
        <v>2.5</v>
      </c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5" t="s">
        <v>57</v>
      </c>
      <c r="B67" s="56">
        <f>+E35*C42</f>
        <v>4775.3289999999997</v>
      </c>
      <c r="C67" s="66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5" t="s">
        <v>13</v>
      </c>
      <c r="B68" s="56">
        <f>+H62*H64</f>
        <v>4029</v>
      </c>
      <c r="C68" s="66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5" t="str">
        <f>+A52</f>
        <v>Tabla de suaje</v>
      </c>
      <c r="B69" s="56">
        <f>+B52*H63</f>
        <v>0</v>
      </c>
      <c r="C69" s="66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5" t="str">
        <f>+A53</f>
        <v>Placas</v>
      </c>
      <c r="B70" s="56">
        <f>+B53*H63</f>
        <v>0</v>
      </c>
      <c r="C70" s="66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55" t="str">
        <f>+A54</f>
        <v>Pelicula HS</v>
      </c>
      <c r="B71" s="56">
        <f>+B54*H63</f>
        <v>0</v>
      </c>
      <c r="C71" s="66"/>
      <c r="F71" s="67" t="s">
        <v>84</v>
      </c>
      <c r="G71" s="35">
        <f>+B61</f>
        <v>65.874600000000001</v>
      </c>
      <c r="H71" s="75">
        <f>+G71*B48</f>
        <v>6587.46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5" t="str">
        <f>+A55</f>
        <v>Listón</v>
      </c>
      <c r="B72" s="56">
        <f>+C95</f>
        <v>613.08000000000004</v>
      </c>
      <c r="C72" s="66"/>
      <c r="F72" s="67" t="s">
        <v>86</v>
      </c>
      <c r="G72" s="35">
        <f>+C76</f>
        <v>100.69909</v>
      </c>
      <c r="H72" s="75">
        <f>+G72*B48</f>
        <v>10069.909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55" t="str">
        <f>+A56</f>
        <v>Ojillo</v>
      </c>
      <c r="B73" s="56">
        <f>+B56*H63</f>
        <v>127.5</v>
      </c>
      <c r="C73" s="66"/>
      <c r="F73" s="69" t="s">
        <v>87</v>
      </c>
      <c r="G73" s="70">
        <f>+G72-G71</f>
        <v>34.824489999999997</v>
      </c>
      <c r="H73" s="76">
        <f>+G73*B48</f>
        <v>3482.4489999999996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A74" s="55" t="str">
        <f t="shared" ref="A74:A75" si="4">+A57</f>
        <v>Empaquetado}</v>
      </c>
      <c r="B74" s="56">
        <f>+B57*H63</f>
        <v>225</v>
      </c>
      <c r="C74" s="68"/>
      <c r="G74"/>
      <c r="H74" s="46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A75" s="55" t="str">
        <f t="shared" si="4"/>
        <v>Mensajeria</v>
      </c>
      <c r="B75" s="56">
        <f>+B58*H63</f>
        <v>300</v>
      </c>
      <c r="C75" s="68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A76" s="54" t="s">
        <v>67</v>
      </c>
      <c r="B76" s="59">
        <f>SUM(B66:B75)</f>
        <v>10069.909</v>
      </c>
      <c r="C76" s="70">
        <f>+B76/B48</f>
        <v>100.69909</v>
      </c>
      <c r="D76" s="77" t="s">
        <v>83</v>
      </c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6.5" thickBot="1" x14ac:dyDescent="0.35">
      <c r="C77" s="85">
        <f>+'Cartón Base'!C74</f>
        <v>3.5610470833333339</v>
      </c>
      <c r="D77" s="5" t="s">
        <v>104</v>
      </c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x14ac:dyDescent="0.3">
      <c r="C78" s="70">
        <f>SUM(C76:C77)</f>
        <v>104.26013708333333</v>
      </c>
      <c r="D78" s="5" t="s">
        <v>67</v>
      </c>
      <c r="E78" s="5"/>
    </row>
    <row r="81" spans="1:18" ht="15.75" x14ac:dyDescent="0.3">
      <c r="A81" s="5" t="s">
        <v>109</v>
      </c>
      <c r="G81"/>
      <c r="J81" s="74"/>
    </row>
    <row r="82" spans="1:18" ht="15.75" x14ac:dyDescent="0.3">
      <c r="B82" s="63" t="s">
        <v>69</v>
      </c>
      <c r="C82" s="86" t="s">
        <v>110</v>
      </c>
      <c r="D82" s="87"/>
      <c r="E82" s="5" t="s">
        <v>111</v>
      </c>
      <c r="G82"/>
    </row>
    <row r="83" spans="1:18" ht="15.75" x14ac:dyDescent="0.3">
      <c r="B83" s="44" t="s">
        <v>1</v>
      </c>
      <c r="C83" s="61" t="s">
        <v>112</v>
      </c>
      <c r="D83" s="62"/>
      <c r="G83"/>
    </row>
    <row r="84" spans="1:18" x14ac:dyDescent="0.3">
      <c r="B84" s="44" t="s">
        <v>15</v>
      </c>
      <c r="C84" s="79" t="s">
        <v>89</v>
      </c>
      <c r="D84" s="62"/>
      <c r="F84" s="5" t="s">
        <v>113</v>
      </c>
    </row>
    <row r="85" spans="1:18" x14ac:dyDescent="0.3">
      <c r="B85" s="44" t="s">
        <v>73</v>
      </c>
      <c r="C85" s="79">
        <v>50</v>
      </c>
      <c r="D85" s="62" t="s">
        <v>114</v>
      </c>
      <c r="F85" s="1" t="s">
        <v>115</v>
      </c>
    </row>
    <row r="86" spans="1:18" ht="15.75" x14ac:dyDescent="0.3">
      <c r="B86" s="44" t="s">
        <v>76</v>
      </c>
      <c r="C86" s="79">
        <f>1*100</f>
        <v>100</v>
      </c>
      <c r="D86" s="62" t="s">
        <v>116</v>
      </c>
      <c r="G86"/>
    </row>
    <row r="87" spans="1:18" ht="16.5" x14ac:dyDescent="0.3">
      <c r="B87" s="44" t="s">
        <v>79</v>
      </c>
      <c r="C87" s="79">
        <f>+D87/C86</f>
        <v>120</v>
      </c>
      <c r="D87" s="80">
        <f>+(((B48*2)*C85)*1.2)</f>
        <v>12000</v>
      </c>
      <c r="G87"/>
      <c r="J87" s="57"/>
      <c r="K87" s="57"/>
      <c r="L87" s="57"/>
      <c r="M87" s="57"/>
      <c r="N87" s="57"/>
      <c r="O87" s="57"/>
      <c r="P87" s="57"/>
      <c r="Q87" s="57"/>
      <c r="R87" s="57"/>
    </row>
    <row r="88" spans="1:18" ht="16.5" x14ac:dyDescent="0.3">
      <c r="B88" s="44" t="s">
        <v>82</v>
      </c>
      <c r="C88" s="81"/>
      <c r="D88" s="62"/>
      <c r="G88"/>
      <c r="J88" s="57"/>
      <c r="K88" s="57"/>
      <c r="L88" s="57"/>
      <c r="M88" s="57"/>
      <c r="N88" s="57"/>
      <c r="O88" s="57"/>
      <c r="P88" s="57"/>
      <c r="Q88" s="57"/>
      <c r="R88" s="57"/>
    </row>
    <row r="89" spans="1:18" ht="16.5" x14ac:dyDescent="0.3">
      <c r="B89" s="44" t="s">
        <v>117</v>
      </c>
      <c r="C89" s="81">
        <f>2.62*1.3</f>
        <v>3.4060000000000001</v>
      </c>
      <c r="D89" s="82"/>
      <c r="F89" s="1" t="s">
        <v>118</v>
      </c>
      <c r="G89"/>
      <c r="J89" s="57"/>
      <c r="K89" s="57"/>
      <c r="L89" s="57"/>
      <c r="M89" s="57"/>
      <c r="N89" s="57"/>
      <c r="O89" s="57"/>
      <c r="P89" s="57"/>
      <c r="Q89" s="57"/>
      <c r="R89" s="57"/>
    </row>
    <row r="90" spans="1:18" ht="16.5" x14ac:dyDescent="0.3">
      <c r="B90" s="44" t="s">
        <v>85</v>
      </c>
      <c r="C90" s="81">
        <f>+C89*C87</f>
        <v>408.72</v>
      </c>
      <c r="D90" s="62"/>
      <c r="G90"/>
      <c r="J90" s="57"/>
      <c r="K90" s="57"/>
      <c r="L90" s="57"/>
      <c r="M90" s="57"/>
      <c r="N90" s="57"/>
      <c r="O90" s="57"/>
      <c r="P90" s="57"/>
      <c r="Q90" s="57"/>
      <c r="R90" s="57"/>
    </row>
    <row r="91" spans="1:18" ht="16.5" x14ac:dyDescent="0.3">
      <c r="B91" s="44" t="s">
        <v>119</v>
      </c>
      <c r="C91" s="81">
        <v>0</v>
      </c>
      <c r="D91" s="62"/>
      <c r="G91"/>
      <c r="J91" s="57"/>
      <c r="K91" s="57"/>
      <c r="L91" s="57"/>
      <c r="M91" s="57"/>
      <c r="N91" s="57"/>
      <c r="O91" s="57"/>
      <c r="P91" s="57"/>
      <c r="Q91" s="57"/>
      <c r="R91" s="57"/>
    </row>
    <row r="92" spans="1:18" ht="16.5" x14ac:dyDescent="0.3">
      <c r="B92" s="44" t="s">
        <v>120</v>
      </c>
      <c r="C92" s="81">
        <v>0</v>
      </c>
      <c r="D92" s="62"/>
      <c r="G92"/>
      <c r="J92" s="57"/>
      <c r="K92" s="57"/>
      <c r="L92" s="57"/>
      <c r="M92" s="57"/>
      <c r="N92" s="57"/>
      <c r="O92" s="57"/>
      <c r="P92" s="57"/>
      <c r="Q92" s="57"/>
      <c r="R92" s="57"/>
    </row>
    <row r="93" spans="1:18" ht="16.5" x14ac:dyDescent="0.3">
      <c r="B93" s="1" t="s">
        <v>121</v>
      </c>
      <c r="C93" s="81">
        <v>0</v>
      </c>
      <c r="D93" s="62"/>
      <c r="G93"/>
      <c r="J93" s="57"/>
      <c r="K93" s="57"/>
      <c r="L93" s="57"/>
      <c r="M93" s="57"/>
      <c r="N93" s="57"/>
      <c r="O93" s="57"/>
      <c r="P93" s="57"/>
      <c r="Q93" s="57"/>
      <c r="R93" s="57"/>
    </row>
    <row r="94" spans="1:18" ht="16.5" x14ac:dyDescent="0.3">
      <c r="B94" s="44" t="s">
        <v>122</v>
      </c>
      <c r="C94" s="83">
        <f>+C90</f>
        <v>408.72</v>
      </c>
      <c r="D94" s="84">
        <f>+C90/B55</f>
        <v>6.2880000000000003</v>
      </c>
      <c r="E94" s="1" t="s">
        <v>123</v>
      </c>
      <c r="G94"/>
      <c r="J94" s="57"/>
      <c r="K94" s="57"/>
      <c r="L94" s="57"/>
      <c r="M94" s="57"/>
      <c r="N94" s="57"/>
      <c r="O94" s="57"/>
      <c r="P94" s="57"/>
      <c r="Q94" s="57"/>
      <c r="R94" s="57"/>
    </row>
    <row r="95" spans="1:18" ht="16.5" x14ac:dyDescent="0.3">
      <c r="B95" s="44" t="s">
        <v>124</v>
      </c>
      <c r="C95" s="83">
        <f>+C94*H63</f>
        <v>613.08000000000004</v>
      </c>
      <c r="D95" s="84">
        <f>+D94*1.75</f>
        <v>11.004000000000001</v>
      </c>
      <c r="E95" s="1" t="s">
        <v>123</v>
      </c>
      <c r="G95" s="7"/>
      <c r="J95" s="57"/>
      <c r="K95" s="57"/>
      <c r="L95" s="57"/>
      <c r="M95" s="57"/>
      <c r="N95" s="57"/>
      <c r="O95" s="57"/>
      <c r="P95" s="57"/>
      <c r="Q95" s="57"/>
      <c r="R95" s="57"/>
    </row>
    <row r="96" spans="1:18" ht="16.5" x14ac:dyDescent="0.3">
      <c r="J96" s="57"/>
      <c r="K96" s="57"/>
      <c r="L96" s="57"/>
      <c r="M96" s="57"/>
      <c r="N96" s="57"/>
      <c r="O96" s="57"/>
      <c r="P96" s="57"/>
      <c r="Q96" s="57"/>
      <c r="R96" s="57"/>
    </row>
  </sheetData>
  <mergeCells count="1">
    <mergeCell ref="C82:D82"/>
  </mergeCells>
  <pageMargins left="0.70866141732283472" right="0.70866141732283472" top="0.74803149606299213" bottom="0.74803149606299213" header="0.31496062992125984" footer="0.31496062992125984"/>
  <pageSetup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Cartón Base</vt:lpstr>
      <vt:lpstr>Bolsa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Empresarial</dc:creator>
  <cp:lastModifiedBy>Ventas-Empresarial</cp:lastModifiedBy>
  <cp:lastPrinted>2017-01-23T22:32:23Z</cp:lastPrinted>
  <dcterms:created xsi:type="dcterms:W3CDTF">2014-09-25T18:19:56Z</dcterms:created>
  <dcterms:modified xsi:type="dcterms:W3CDTF">2017-01-23T23:29:32Z</dcterms:modified>
</cp:coreProperties>
</file>