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50" yWindow="375" windowWidth="20115" windowHeight="8010"/>
  </bookViews>
  <sheets>
    <sheet name="1000 bolsa ultapremium" sheetId="16" r:id="rId1"/>
  </sheets>
  <calcPr calcId="145621"/>
</workbook>
</file>

<file path=xl/calcChain.xml><?xml version="1.0" encoding="utf-8"?>
<calcChain xmlns="http://schemas.openxmlformats.org/spreadsheetml/2006/main">
  <c r="D94" i="16" l="1"/>
  <c r="C94" i="16" s="1"/>
  <c r="C97" i="16" s="1"/>
  <c r="C93" i="16"/>
  <c r="B74" i="16"/>
  <c r="A74" i="16"/>
  <c r="B73" i="16"/>
  <c r="A73" i="16"/>
  <c r="A72" i="16"/>
  <c r="B71" i="16"/>
  <c r="A71" i="16"/>
  <c r="B70" i="16"/>
  <c r="A70" i="16"/>
  <c r="B69" i="16"/>
  <c r="A69" i="16"/>
  <c r="H59" i="16"/>
  <c r="H57" i="16"/>
  <c r="H56" i="16"/>
  <c r="G56" i="16"/>
  <c r="H55" i="16"/>
  <c r="H54" i="16"/>
  <c r="E53" i="16"/>
  <c r="H53" i="16" s="1"/>
  <c r="H52" i="16"/>
  <c r="H51" i="16"/>
  <c r="H50" i="16"/>
  <c r="H49" i="16"/>
  <c r="G49" i="16"/>
  <c r="C40" i="16"/>
  <c r="C41" i="16" s="1"/>
  <c r="A81" i="16" s="1"/>
  <c r="C81" i="16" s="1"/>
  <c r="E81" i="16" s="1"/>
  <c r="E30" i="16"/>
  <c r="E31" i="16" s="1"/>
  <c r="H25" i="16"/>
  <c r="F25" i="16"/>
  <c r="H16" i="16"/>
  <c r="E26" i="16" s="1"/>
  <c r="F16" i="16"/>
  <c r="A80" i="16" s="1"/>
  <c r="A83" i="16" s="1"/>
  <c r="G42" i="16" l="1"/>
  <c r="E82" i="16"/>
  <c r="G58" i="16"/>
  <c r="H58" i="16" s="1"/>
  <c r="E27" i="16"/>
  <c r="F26" i="16"/>
  <c r="F27" i="16" s="1"/>
  <c r="H60" i="16"/>
  <c r="D101" i="16"/>
  <c r="D102" i="16" s="1"/>
  <c r="C101" i="16"/>
  <c r="B80" i="16"/>
  <c r="B83" i="16" s="1"/>
  <c r="C26" i="16"/>
  <c r="E32" i="16"/>
  <c r="E34" i="16" s="1"/>
  <c r="C42" i="16"/>
  <c r="G43" i="16"/>
  <c r="B50" i="16" l="1"/>
  <c r="E35" i="16"/>
  <c r="B67" i="16" s="1"/>
  <c r="A84" i="16"/>
  <c r="C84" i="16" s="1"/>
  <c r="E84" i="16" s="1"/>
  <c r="C46" i="16"/>
  <c r="H26" i="16"/>
  <c r="H27" i="16" s="1"/>
  <c r="C27" i="16"/>
  <c r="C102" i="16"/>
  <c r="B72" i="16" s="1"/>
  <c r="B56" i="16"/>
  <c r="B68" i="16"/>
  <c r="B51" i="16"/>
  <c r="B75" i="16" l="1"/>
  <c r="B59" i="16"/>
  <c r="B61" i="16" s="1"/>
  <c r="G71" i="16" s="1"/>
  <c r="H71" i="16" s="1"/>
  <c r="C75" i="16" l="1"/>
  <c r="G72" i="16" s="1"/>
  <c r="H74" i="16"/>
  <c r="H72" i="16" l="1"/>
  <c r="G73" i="16"/>
  <c r="H73" i="16" s="1"/>
</calcChain>
</file>

<file path=xl/sharedStrings.xml><?xml version="1.0" encoding="utf-8"?>
<sst xmlns="http://schemas.openxmlformats.org/spreadsheetml/2006/main" count="141" uniqueCount="126">
  <si>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</si>
  <si>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</si>
  <si>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</si>
  <si>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</si>
  <si>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</si>
  <si>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</si>
  <si>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</si>
  <si>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</si>
  <si>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</si>
  <si>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</si>
  <si>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</si>
  <si>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</si>
  <si>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</si>
  <si>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</si>
  <si>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</si>
  <si>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</si>
  <si>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</si>
  <si>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</si>
  <si>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</si>
  <si>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</si>
  <si>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</si>
  <si>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</si>
  <si>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</si>
  <si>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</si>
  <si>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</si>
  <si>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</si>
  <si>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</si>
  <si>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</si>
  <si>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</si>
  <si>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</si>
  <si>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</si>
  <si>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</si>
  <si>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</si>
  <si>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</si>
  <si>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</si>
  <si>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</si>
  <si>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</si>
  <si>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</si>
  <si>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</si>
  <si>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</si>
  <si>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</si>
  <si>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</si>
  <si>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</si>
  <si>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</si>
  <si>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</si>
  <si>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</si>
  <si>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</si>
  <si>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</si>
  <si>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</si>
  <si>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</si>
  <si>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</si>
  <si>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</si>
  <si>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</si>
  <si>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Area</t>
  </si>
  <si>
    <t>arreglo</t>
  </si>
  <si>
    <t>total a pagar</t>
  </si>
  <si>
    <t>Papel</t>
  </si>
  <si>
    <t>Tinta F</t>
  </si>
  <si>
    <t xml:space="preserve">laminado mate </t>
  </si>
  <si>
    <t>pegado</t>
  </si>
  <si>
    <t>arreglo suaje</t>
  </si>
  <si>
    <t>uv brillante a registro</t>
  </si>
  <si>
    <t>Remaches</t>
  </si>
  <si>
    <t>suajado</t>
  </si>
  <si>
    <t>Mensajeria</t>
  </si>
  <si>
    <t>Listón</t>
  </si>
  <si>
    <t>UV Brillante a regisro</t>
  </si>
  <si>
    <t>Total</t>
  </si>
  <si>
    <t>Laminado</t>
  </si>
  <si>
    <t>costo unitario</t>
  </si>
  <si>
    <t xml:space="preserve">Costo proceso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</si>
  <si>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</si>
  <si>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</si>
  <si>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</si>
  <si>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</si>
  <si>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</si>
  <si>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</si>
  <si>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</si>
  <si>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</si>
  <si>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</si>
  <si>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Serigrafía F</t>
  </si>
  <si>
    <t>mínimo</t>
  </si>
  <si>
    <t>LAMINADOS + UV + EMPALME</t>
  </si>
  <si>
    <t>Tinta Seri F</t>
  </si>
  <si>
    <t>Comisiones</t>
  </si>
  <si>
    <t xml:space="preserve">Porcentaje Final </t>
  </si>
  <si>
    <t>Empaque</t>
  </si>
  <si>
    <t>PRM</t>
  </si>
  <si>
    <t>Tinta V</t>
  </si>
  <si>
    <t xml:space="preserve">Marcas Prestige </t>
  </si>
  <si>
    <t>Bolsa Mini</t>
  </si>
  <si>
    <t>tamaño 12 X 14 X  5 cm.</t>
  </si>
  <si>
    <t>cartulina importación</t>
  </si>
  <si>
    <t xml:space="preserve">terminado suajado + pegado </t>
  </si>
  <si>
    <t>arreglo +  pos</t>
  </si>
  <si>
    <t xml:space="preserve">con asa de listón </t>
  </si>
  <si>
    <t>Partes Adicionales</t>
  </si>
  <si>
    <t xml:space="preserve">Producto </t>
  </si>
  <si>
    <t>Asa Listón</t>
  </si>
  <si>
    <t xml:space="preserve">Material </t>
  </si>
  <si>
    <t>Jorge confirmo nov 17, 16</t>
  </si>
  <si>
    <t>Negro</t>
  </si>
  <si>
    <t>satin ancho 3, 1.5 cm $58.00 90 mts</t>
  </si>
  <si>
    <t>Tamaño Final</t>
  </si>
  <si>
    <t>cm</t>
  </si>
  <si>
    <t>popottillo ancho 3, 1.5 cm $33.00 45 mts</t>
  </si>
  <si>
    <t xml:space="preserve">Presentación </t>
  </si>
  <si>
    <t>Cantidad a comprar</t>
  </si>
  <si>
    <t xml:space="preserve">Precio por pza. </t>
  </si>
  <si>
    <t>Precio por Paquete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</si>
  <si>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</si>
  <si>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</si>
  <si>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</si>
  <si>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</si>
  <si>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</si>
  <si>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</si>
  <si>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</si>
  <si>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Popotillo ancho (1 cm)</t>
  </si>
  <si>
    <t>cm. (45 mt)</t>
  </si>
  <si>
    <t>Fondo</t>
  </si>
  <si>
    <t xml:space="preserve">impresa a 2 X 0 tintas serigrafía </t>
  </si>
  <si>
    <t>07 de marzo de 2017.</t>
  </si>
  <si>
    <t>Ispira</t>
  </si>
  <si>
    <t>250 gr.</t>
  </si>
  <si>
    <t>LOZANO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</si>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</sst>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0"/>
      <color theme="0"/>
      <name val="Century Gothic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44" fontId="6" fillId="0" borderId="0" xfId="1" applyFont="1" applyBorder="1"/>
    <xf numFmtId="0" fontId="6" fillId="0" borderId="5" xfId="0" applyFont="1" applyBorder="1"/>
    <xf numFmtId="2" fontId="5" fillId="3" borderId="0" xfId="0" applyNumberFormat="1" applyFont="1" applyFill="1" applyBorder="1" applyAlignment="1">
      <alignment horizontal="center"/>
    </xf>
    <xf numFmtId="2" fontId="21" fillId="8" borderId="0" xfId="0" applyNumberFormat="1" applyFont="1" applyFill="1" applyBorder="1" applyAlignment="1">
      <alignment horizontal="right"/>
    </xf>
    <xf numFmtId="44" fontId="21" fillId="8" borderId="0" xfId="1" applyFont="1" applyFill="1"/>
    <xf numFmtId="9" fontId="6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center"/>
    </xf>
    <xf numFmtId="44" fontId="22" fillId="0" borderId="5" xfId="1" applyFont="1" applyBorder="1" applyAlignment="1">
      <alignment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18" xfId="0" applyFont="1" applyBorder="1" applyAlignment="1">
      <alignment horizontal="left"/>
    </xf>
    <xf numFmtId="1" fontId="2" fillId="0" borderId="19" xfId="0" applyNumberFormat="1" applyFont="1" applyBorder="1" applyAlignment="1">
      <alignment horizontal="center"/>
    </xf>
    <xf numFmtId="44" fontId="2" fillId="0" borderId="18" xfId="1" applyFont="1" applyBorder="1" applyAlignment="1">
      <alignment horizontal="left"/>
    </xf>
    <xf numFmtId="0" fontId="6" fillId="0" borderId="19" xfId="0" applyFont="1" applyBorder="1"/>
    <xf numFmtId="44" fontId="2" fillId="0" borderId="18" xfId="0" applyNumberFormat="1" applyFont="1" applyBorder="1"/>
    <xf numFmtId="44" fontId="2" fillId="0" borderId="19" xfId="1" applyFont="1" applyBorder="1" applyAlignment="1">
      <alignment horizontal="right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3"/>
  <sheetViews>
    <sheetView tabSelected="1" topLeftCell="A30" zoomScale="85" zoomScaleNormal="85" workbookViewId="0">
      <selection activeCell="E56" sqref="E56:E5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14062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">
        <v>121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87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">
        <v>89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6" t="s">
        <v>90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91</v>
      </c>
      <c r="D16" s="17"/>
      <c r="E16" s="17"/>
      <c r="F16" s="20">
        <f>2+F19+2</f>
        <v>39.5</v>
      </c>
      <c r="G16" s="21" t="s">
        <v>10</v>
      </c>
      <c r="H16" s="22">
        <f>(2+H19+2)*2</f>
        <v>49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92</v>
      </c>
      <c r="D17" s="17"/>
      <c r="E17" s="17"/>
      <c r="F17" s="18">
        <v>2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120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93</v>
      </c>
      <c r="D19" s="17"/>
      <c r="E19" s="17"/>
      <c r="F19" s="20">
        <v>35.5</v>
      </c>
      <c r="G19" s="21" t="s">
        <v>10</v>
      </c>
      <c r="H19" s="22">
        <v>20.5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24" t="s">
        <v>95</v>
      </c>
      <c r="D20" s="17"/>
      <c r="E20" s="17"/>
      <c r="F20" s="18">
        <v>1</v>
      </c>
      <c r="G20" s="23" t="s">
        <v>11</v>
      </c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13</v>
      </c>
      <c r="C23" s="25" t="s">
        <v>122</v>
      </c>
      <c r="D23" s="5" t="s">
        <v>14</v>
      </c>
      <c r="E23" s="26" t="s">
        <v>101</v>
      </c>
      <c r="F23" s="1" t="s">
        <v>123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</v>
      </c>
      <c r="C25" s="27">
        <v>70</v>
      </c>
      <c r="D25" s="26" t="s">
        <v>16</v>
      </c>
      <c r="E25" s="28">
        <v>102</v>
      </c>
      <c r="F25" s="29">
        <f>+C25</f>
        <v>70</v>
      </c>
      <c r="G25" s="30" t="s">
        <v>16</v>
      </c>
      <c r="H25" s="30">
        <f>+E25</f>
        <v>102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17</v>
      </c>
      <c r="B26" s="3"/>
      <c r="C26" s="31">
        <f>+F16</f>
        <v>39.5</v>
      </c>
      <c r="D26" s="32" t="s">
        <v>16</v>
      </c>
      <c r="E26" s="31">
        <f>+H16</f>
        <v>49</v>
      </c>
      <c r="F26" s="33">
        <f>+E26</f>
        <v>49</v>
      </c>
      <c r="G26" s="33" t="s">
        <v>16</v>
      </c>
      <c r="H26" s="33">
        <f>+C26</f>
        <v>39.5</v>
      </c>
      <c r="I26" s="34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18</v>
      </c>
      <c r="B27" s="35"/>
      <c r="C27" s="36">
        <f>+C25/C26</f>
        <v>1.7721518987341771</v>
      </c>
      <c r="D27" s="37"/>
      <c r="E27" s="36">
        <f>+E25/E26</f>
        <v>2.0816326530612246</v>
      </c>
      <c r="F27" s="36">
        <f>+F25/F26</f>
        <v>1.4285714285714286</v>
      </c>
      <c r="G27" s="37"/>
      <c r="H27" s="36">
        <f>+H25/H26</f>
        <v>2.5822784810126582</v>
      </c>
      <c r="I27" s="34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19</v>
      </c>
      <c r="B28" s="38"/>
      <c r="C28" s="39"/>
      <c r="D28" s="40">
        <v>2</v>
      </c>
      <c r="E28" s="41"/>
      <c r="F28" s="42"/>
      <c r="G28" s="43">
        <v>2</v>
      </c>
      <c r="H28" s="44" t="s">
        <v>20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9" t="s">
        <v>21</v>
      </c>
      <c r="B30" s="29" t="s">
        <v>124</v>
      </c>
      <c r="D30" s="45" t="s">
        <v>22</v>
      </c>
      <c r="E30" s="46">
        <f>+F30/1000</f>
        <v>63.884</v>
      </c>
      <c r="F30" s="80">
        <v>63884</v>
      </c>
      <c r="G30" s="1" t="s">
        <v>23</v>
      </c>
      <c r="H30" s="47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8" t="s">
        <v>24</v>
      </c>
      <c r="E31" s="46">
        <f>+H30*E30</f>
        <v>31.942</v>
      </c>
      <c r="H31" s="47"/>
      <c r="I31" s="34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8" t="s">
        <v>25</v>
      </c>
      <c r="E32" s="49">
        <f>+E30-E31</f>
        <v>31.942</v>
      </c>
      <c r="I32" s="34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5" t="s">
        <v>27</v>
      </c>
      <c r="F33" s="25" t="s">
        <v>28</v>
      </c>
      <c r="G33" s="25" t="s">
        <v>28</v>
      </c>
      <c r="H33" s="25" t="s">
        <v>28</v>
      </c>
      <c r="I33" s="34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5" t="s">
        <v>29</v>
      </c>
      <c r="E34" s="50">
        <f>+E32</f>
        <v>31.942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5" t="s">
        <v>30</v>
      </c>
      <c r="E35" s="50">
        <f>+E34*1.1</f>
        <v>35.136200000000002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5"/>
      <c r="C37" s="34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33</v>
      </c>
      <c r="C38" s="51">
        <v>2</v>
      </c>
      <c r="D38" s="52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37</v>
      </c>
      <c r="B40" s="5"/>
      <c r="C40" s="53">
        <f>+B48/F17</f>
        <v>500</v>
      </c>
      <c r="D40" s="28">
        <v>250</v>
      </c>
      <c r="F40" s="48" t="s">
        <v>38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39</v>
      </c>
      <c r="C41" s="38">
        <f>+C40+D40</f>
        <v>750</v>
      </c>
      <c r="F41" s="48" t="s">
        <v>40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41</v>
      </c>
      <c r="C42" s="38">
        <f>+C41/C38</f>
        <v>375</v>
      </c>
      <c r="F42" s="45" t="s">
        <v>42</v>
      </c>
      <c r="G42" s="27">
        <f>+C40/100</f>
        <v>5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5"/>
      <c r="F43" s="48" t="s">
        <v>43</v>
      </c>
      <c r="G43" s="51">
        <f>+C41*F17</f>
        <v>1500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4"/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9">
        <f>+C42*C38</f>
        <v>750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R47"/>
    </row>
    <row r="48" spans="1:19" ht="15.75" x14ac:dyDescent="0.3">
      <c r="A48" s="4" t="s">
        <v>45</v>
      </c>
      <c r="B48" s="25">
        <v>1000</v>
      </c>
      <c r="C48" s="3"/>
      <c r="D48" s="29" t="s">
        <v>46</v>
      </c>
      <c r="E48" s="29" t="s">
        <v>47</v>
      </c>
      <c r="F48" s="29" t="s">
        <v>48</v>
      </c>
      <c r="G48" s="29" t="s">
        <v>49</v>
      </c>
      <c r="H48" s="29" t="s">
        <v>50</v>
      </c>
      <c r="R48"/>
    </row>
    <row r="49" spans="1:23" ht="15.75" x14ac:dyDescent="0.3">
      <c r="A49" s="55" t="s">
        <v>52</v>
      </c>
      <c r="B49" s="56"/>
      <c r="C49" s="3"/>
      <c r="D49" s="25">
        <v>2</v>
      </c>
      <c r="E49" s="25">
        <v>1</v>
      </c>
      <c r="F49" s="25" t="s">
        <v>94</v>
      </c>
      <c r="G49" s="34">
        <f>165+135</f>
        <v>300</v>
      </c>
      <c r="H49" s="34">
        <f>+(D49*E49)*G49</f>
        <v>600</v>
      </c>
      <c r="R49"/>
    </row>
    <row r="50" spans="1:23" ht="15.75" x14ac:dyDescent="0.3">
      <c r="A50" s="56" t="s">
        <v>56</v>
      </c>
      <c r="B50" s="57">
        <f>+E34*C42</f>
        <v>11978.25</v>
      </c>
      <c r="C50" s="3"/>
      <c r="D50" s="25">
        <v>2</v>
      </c>
      <c r="E50" s="25">
        <v>5</v>
      </c>
      <c r="F50" s="25" t="s">
        <v>57</v>
      </c>
      <c r="G50" s="34">
        <v>300</v>
      </c>
      <c r="H50" s="34">
        <f>+(D50*E50)*G50</f>
        <v>3000</v>
      </c>
      <c r="R50"/>
    </row>
    <row r="51" spans="1:23" ht="15.75" x14ac:dyDescent="0.3">
      <c r="A51" s="56" t="s">
        <v>12</v>
      </c>
      <c r="B51" s="57" t="e">
        <f>+H60</f>
        <v>#VALUE!</v>
      </c>
      <c r="C51" s="3"/>
      <c r="D51" s="25">
        <v>0</v>
      </c>
      <c r="E51" s="25">
        <v>0</v>
      </c>
      <c r="F51" s="25" t="s">
        <v>88</v>
      </c>
      <c r="G51" s="34">
        <v>300</v>
      </c>
      <c r="H51" s="34">
        <f t="shared" ref="H51:H54" si="0">+(D51*E51)*G51</f>
        <v>0</v>
      </c>
      <c r="R51"/>
    </row>
    <row r="52" spans="1:23" ht="16.5" x14ac:dyDescent="0.3">
      <c r="A52" s="56"/>
      <c r="B52" s="57"/>
      <c r="C52" s="3"/>
      <c r="D52" s="25">
        <v>0</v>
      </c>
      <c r="E52" s="25">
        <v>0</v>
      </c>
      <c r="F52" s="25" t="s">
        <v>83</v>
      </c>
      <c r="G52" s="34">
        <v>200</v>
      </c>
      <c r="H52" s="34">
        <f t="shared" si="0"/>
        <v>0</v>
      </c>
      <c r="I52" s="59"/>
      <c r="R52"/>
    </row>
    <row r="53" spans="1:23" ht="16.5" x14ac:dyDescent="0.3">
      <c r="A53" s="56" t="s">
        <v>26</v>
      </c>
      <c r="B53" s="57">
        <v>600</v>
      </c>
      <c r="C53" s="3"/>
      <c r="D53" s="25">
        <v>1</v>
      </c>
      <c r="E53" s="25">
        <f>+B48*1.1</f>
        <v>1100</v>
      </c>
      <c r="F53" s="25" t="s">
        <v>59</v>
      </c>
      <c r="G53" s="34">
        <v>5</v>
      </c>
      <c r="H53" s="34">
        <f t="shared" si="0"/>
        <v>5500</v>
      </c>
      <c r="I53" s="59"/>
      <c r="R53"/>
    </row>
    <row r="54" spans="1:23" ht="15.75" x14ac:dyDescent="0.3">
      <c r="A54" s="60" t="s">
        <v>62</v>
      </c>
      <c r="B54" s="57">
        <v>0</v>
      </c>
      <c r="C54" s="3"/>
      <c r="D54" s="25">
        <v>1</v>
      </c>
      <c r="E54" s="25">
        <v>1</v>
      </c>
      <c r="F54" s="25" t="s">
        <v>60</v>
      </c>
      <c r="G54" s="34">
        <v>135</v>
      </c>
      <c r="H54" s="34">
        <f t="shared" si="0"/>
        <v>135</v>
      </c>
      <c r="R54"/>
    </row>
    <row r="55" spans="1:23" ht="15.75" x14ac:dyDescent="0.3">
      <c r="A55" s="60" t="s">
        <v>119</v>
      </c>
      <c r="B55" s="57">
        <v>200</v>
      </c>
      <c r="C55" s="3"/>
      <c r="D55" s="25">
        <v>1</v>
      </c>
      <c r="E55" s="25">
        <v>1</v>
      </c>
      <c r="F55" s="25" t="s">
        <v>63</v>
      </c>
      <c r="G55" s="34">
        <v>135</v>
      </c>
      <c r="H55" s="34">
        <f>+(D55*E55)*G55</f>
        <v>135</v>
      </c>
      <c r="R55"/>
    </row>
    <row r="56" spans="1:23" ht="15.75" x14ac:dyDescent="0.3">
      <c r="A56" s="60" t="s">
        <v>65</v>
      </c>
      <c r="B56" s="57">
        <f>+C101</f>
        <v>640</v>
      </c>
      <c r="D56" s="25">
        <v>0</v>
      </c>
      <c r="E56" s="25" t="s">
        <v>125</v>
      </c>
      <c r="F56" s="25" t="s">
        <v>80</v>
      </c>
      <c r="G56" s="34">
        <f>120+120</f>
        <v>240</v>
      </c>
      <c r="H56" s="34" t="e">
        <f>+(D56*E56)*G56</f>
        <v>#VALUE!</v>
      </c>
      <c r="R56"/>
    </row>
    <row r="57" spans="1:23" ht="15.75" x14ac:dyDescent="0.3">
      <c r="A57" s="60" t="s">
        <v>86</v>
      </c>
      <c r="B57" s="57">
        <v>200</v>
      </c>
      <c r="D57" s="25">
        <v>0</v>
      </c>
      <c r="E57" s="25">
        <v>0</v>
      </c>
      <c r="F57" s="25" t="s">
        <v>66</v>
      </c>
      <c r="G57" s="34">
        <v>1350</v>
      </c>
      <c r="H57" s="34">
        <f>+(D57*E57)*G57</f>
        <v>0</v>
      </c>
      <c r="Q57"/>
      <c r="R57"/>
    </row>
    <row r="58" spans="1:23" ht="15.75" x14ac:dyDescent="0.3">
      <c r="A58" s="60" t="s">
        <v>64</v>
      </c>
      <c r="B58" s="57">
        <v>200</v>
      </c>
      <c r="D58" s="25">
        <v>0</v>
      </c>
      <c r="E58" s="25">
        <v>0</v>
      </c>
      <c r="F58" s="3" t="s">
        <v>68</v>
      </c>
      <c r="G58" s="34">
        <f>+E81</f>
        <v>559.84499999999991</v>
      </c>
      <c r="H58" s="34">
        <f>+(D58*E58)*G58</f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55" t="s">
        <v>67</v>
      </c>
      <c r="B59" s="61" t="e">
        <f>SUM(B50:B54)</f>
        <v>#VALUE!</v>
      </c>
      <c r="C59" s="3"/>
      <c r="D59" s="25"/>
      <c r="E59" s="25"/>
      <c r="F59" s="3"/>
      <c r="G59" s="3"/>
      <c r="H59" s="34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62"/>
      <c r="C60" s="3"/>
      <c r="D60" s="3"/>
      <c r="E60" s="3"/>
      <c r="F60" s="3"/>
      <c r="G60" s="63" t="s">
        <v>70</v>
      </c>
      <c r="H60" s="34" t="e">
        <f>SUM(H49:H59)</f>
        <v>#VALUE!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6" t="e">
        <f>+B59/B48</f>
        <v>#VALUE!</v>
      </c>
      <c r="C61" s="4" t="s">
        <v>69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3" t="s">
        <v>85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45" t="s">
        <v>72</v>
      </c>
      <c r="H63" s="77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71</v>
      </c>
      <c r="B64" s="3"/>
      <c r="C64" s="3"/>
      <c r="E64" s="36"/>
      <c r="G64" s="45" t="s">
        <v>72</v>
      </c>
      <c r="H64" s="77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73</v>
      </c>
      <c r="C65" s="29" t="s">
        <v>74</v>
      </c>
      <c r="D65" s="3"/>
      <c r="E65" s="3"/>
      <c r="F65" s="3"/>
      <c r="G65" s="78" t="s">
        <v>76</v>
      </c>
      <c r="H65" s="7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5" t="s">
        <v>75</v>
      </c>
      <c r="B66" s="56"/>
      <c r="C66" s="3"/>
      <c r="D66" s="3"/>
      <c r="E66" s="3"/>
      <c r="F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6" t="s">
        <v>56</v>
      </c>
      <c r="B67" s="57">
        <f>+E35*C42</f>
        <v>13176.075000000001</v>
      </c>
      <c r="C67" s="64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6" t="s">
        <v>12</v>
      </c>
      <c r="B68" s="57" t="e">
        <f>+H60*H62</f>
        <v>#VALUE!</v>
      </c>
      <c r="C68" s="64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6" t="str">
        <f t="shared" ref="A69:A74" si="2">+A53</f>
        <v>Tabla de suaje</v>
      </c>
      <c r="B69" s="57">
        <f>+B53*H62</f>
        <v>900</v>
      </c>
      <c r="C69" s="64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6" t="str">
        <f t="shared" si="2"/>
        <v>Remaches</v>
      </c>
      <c r="B70" s="57">
        <f>+B54*H62</f>
        <v>0</v>
      </c>
      <c r="C70" s="64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6" t="str">
        <f t="shared" si="2"/>
        <v>Fondo</v>
      </c>
      <c r="B71" s="57">
        <f>+B55*H62</f>
        <v>300</v>
      </c>
      <c r="C71" s="64"/>
      <c r="F71" s="65" t="s">
        <v>77</v>
      </c>
      <c r="G71" s="36" t="e">
        <f>+B61</f>
        <v>#VALUE!</v>
      </c>
      <c r="H71" s="66" t="e">
        <f>+G71*C46</f>
        <v>#VALUE!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6" t="str">
        <f t="shared" si="2"/>
        <v>Listón</v>
      </c>
      <c r="B72" s="57">
        <f>+C102</f>
        <v>1280</v>
      </c>
      <c r="C72" s="64"/>
      <c r="F72" s="65" t="s">
        <v>78</v>
      </c>
      <c r="G72" s="36" t="e">
        <f>+C75</f>
        <v>#VALUE!</v>
      </c>
      <c r="H72" s="66" t="e">
        <f>+G72*C46</f>
        <v>#VALUE!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6" t="str">
        <f t="shared" si="2"/>
        <v>Empaque</v>
      </c>
      <c r="B73" s="57">
        <f>+B57*H62</f>
        <v>300</v>
      </c>
      <c r="C73" s="67"/>
      <c r="F73" s="73" t="s">
        <v>79</v>
      </c>
      <c r="G73" s="68" t="e">
        <f>+G72-G71</f>
        <v>#VALUE!</v>
      </c>
      <c r="H73" s="66" t="e">
        <f>+G73*C46</f>
        <v>#VALUE!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6" t="str">
        <f t="shared" si="2"/>
        <v>Mensajeria</v>
      </c>
      <c r="B74" s="57">
        <f>+B58*H62</f>
        <v>300</v>
      </c>
      <c r="C74" s="67"/>
      <c r="E74" s="7"/>
      <c r="G74" s="74" t="s">
        <v>84</v>
      </c>
      <c r="H74" s="75" t="e">
        <f>+(B75/100)*2.5</f>
        <v>#VALUE!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6.5" x14ac:dyDescent="0.3">
      <c r="A75" s="55" t="s">
        <v>67</v>
      </c>
      <c r="B75" s="61" t="e">
        <f>SUM(B66:B74)</f>
        <v>#VALUE!</v>
      </c>
      <c r="C75" s="68" t="e">
        <f>+B75/B48</f>
        <v>#VALUE!</v>
      </c>
      <c r="D75" s="69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5"/>
    </row>
    <row r="78" spans="1:23" ht="16.5" thickBot="1" x14ac:dyDescent="0.35">
      <c r="A78" s="5" t="s">
        <v>82</v>
      </c>
      <c r="H78"/>
    </row>
    <row r="79" spans="1:23" ht="15.75" x14ac:dyDescent="0.3">
      <c r="A79" s="10" t="s">
        <v>51</v>
      </c>
      <c r="B79" s="11"/>
      <c r="C79" s="11"/>
      <c r="D79" s="11"/>
      <c r="E79" s="11"/>
      <c r="F79" s="11"/>
      <c r="G79" s="12"/>
      <c r="H79"/>
    </row>
    <row r="80" spans="1:23" ht="15.75" x14ac:dyDescent="0.3">
      <c r="A80" s="20">
        <f>+F16</f>
        <v>39.5</v>
      </c>
      <c r="B80" s="21">
        <f>+H16</f>
        <v>49</v>
      </c>
      <c r="C80" s="7" t="s">
        <v>53</v>
      </c>
      <c r="D80" s="21" t="s">
        <v>54</v>
      </c>
      <c r="E80" s="7" t="s">
        <v>55</v>
      </c>
      <c r="F80" s="23" t="s">
        <v>58</v>
      </c>
      <c r="G80" s="8"/>
      <c r="H80"/>
    </row>
    <row r="81" spans="1:18" ht="15.75" x14ac:dyDescent="0.3">
      <c r="A81" s="20">
        <f>0.435*0.44*C41</f>
        <v>143.54999999999998</v>
      </c>
      <c r="B81" s="58">
        <v>3.9</v>
      </c>
      <c r="C81" s="21">
        <f>+A81*B81</f>
        <v>559.84499999999991</v>
      </c>
      <c r="D81" s="58">
        <v>0</v>
      </c>
      <c r="E81" s="58">
        <f>+C81+D81</f>
        <v>559.84499999999991</v>
      </c>
      <c r="F81" s="71">
        <v>500</v>
      </c>
      <c r="G81" s="72" t="s">
        <v>81</v>
      </c>
      <c r="H81"/>
    </row>
    <row r="82" spans="1:18" ht="15.75" x14ac:dyDescent="0.3">
      <c r="A82" s="6"/>
      <c r="B82" s="23"/>
      <c r="C82" s="7"/>
      <c r="D82" s="21"/>
      <c r="E82" s="58">
        <f>+E81/8</f>
        <v>69.980624999999989</v>
      </c>
      <c r="F82" s="7"/>
      <c r="G82" s="8"/>
      <c r="H82"/>
      <c r="J82" s="70"/>
    </row>
    <row r="83" spans="1:18" ht="15.75" x14ac:dyDescent="0.3">
      <c r="A83" s="20">
        <f>+A80</f>
        <v>39.5</v>
      </c>
      <c r="B83" s="58">
        <f>+B80</f>
        <v>49</v>
      </c>
      <c r="C83" s="21"/>
      <c r="D83" s="58"/>
      <c r="E83" s="58"/>
      <c r="F83" s="23" t="s">
        <v>61</v>
      </c>
      <c r="G83" s="8"/>
      <c r="H83"/>
    </row>
    <row r="84" spans="1:18" ht="15.75" x14ac:dyDescent="0.3">
      <c r="A84" s="20">
        <f>0.42*0.475*C42</f>
        <v>74.8125</v>
      </c>
      <c r="B84" s="58">
        <v>2.2999999999999998</v>
      </c>
      <c r="C84" s="21">
        <f>+A84*B84</f>
        <v>172.06874999999999</v>
      </c>
      <c r="D84" s="58">
        <v>350</v>
      </c>
      <c r="E84" s="58">
        <f>+C84+D84</f>
        <v>522.06875000000002</v>
      </c>
      <c r="F84" s="71">
        <v>1500</v>
      </c>
      <c r="G84" s="72" t="s">
        <v>81</v>
      </c>
      <c r="H84"/>
    </row>
    <row r="85" spans="1:18" ht="16.5" thickBot="1" x14ac:dyDescent="0.35">
      <c r="A85" s="13"/>
      <c r="B85" s="14"/>
      <c r="C85" s="14"/>
      <c r="D85" s="14"/>
      <c r="E85" s="14"/>
      <c r="F85" s="14"/>
      <c r="G85" s="15"/>
      <c r="H85"/>
    </row>
    <row r="86" spans="1:18" ht="15.75" x14ac:dyDescent="0.3">
      <c r="H86"/>
    </row>
    <row r="88" spans="1:18" ht="16.5" x14ac:dyDescent="0.3">
      <c r="A88" s="5" t="s">
        <v>96</v>
      </c>
      <c r="G88"/>
      <c r="M88" s="59"/>
      <c r="N88" s="59"/>
      <c r="O88" s="59"/>
      <c r="P88" s="59"/>
      <c r="Q88" s="59"/>
      <c r="R88" s="59"/>
    </row>
    <row r="89" spans="1:18" ht="16.5" x14ac:dyDescent="0.3">
      <c r="B89" s="63" t="s">
        <v>97</v>
      </c>
      <c r="C89" s="89" t="s">
        <v>98</v>
      </c>
      <c r="D89" s="90"/>
      <c r="G89"/>
      <c r="M89" s="59"/>
      <c r="N89" s="59"/>
      <c r="O89" s="59"/>
      <c r="P89" s="59"/>
      <c r="Q89" s="59"/>
      <c r="R89" s="59"/>
    </row>
    <row r="90" spans="1:18" ht="16.5" x14ac:dyDescent="0.3">
      <c r="B90" s="45" t="s">
        <v>99</v>
      </c>
      <c r="C90" s="81" t="s">
        <v>117</v>
      </c>
      <c r="D90" s="82"/>
      <c r="F90" s="5" t="s">
        <v>100</v>
      </c>
      <c r="G90"/>
      <c r="M90" s="59"/>
      <c r="N90" s="59"/>
      <c r="O90" s="59"/>
      <c r="P90" s="59"/>
      <c r="Q90" s="59"/>
      <c r="R90" s="59"/>
    </row>
    <row r="91" spans="1:18" ht="16.5" x14ac:dyDescent="0.3">
      <c r="B91" s="45" t="s">
        <v>14</v>
      </c>
      <c r="C91" s="83" t="s">
        <v>101</v>
      </c>
      <c r="D91" s="82"/>
      <c r="F91" s="1" t="s">
        <v>102</v>
      </c>
      <c r="M91" s="59"/>
      <c r="N91" s="59"/>
      <c r="O91" s="59"/>
      <c r="P91" s="59"/>
      <c r="Q91" s="59"/>
      <c r="R91" s="59"/>
    </row>
    <row r="92" spans="1:18" ht="16.5" x14ac:dyDescent="0.3">
      <c r="B92" s="45" t="s">
        <v>103</v>
      </c>
      <c r="C92" s="83">
        <v>30</v>
      </c>
      <c r="D92" s="82" t="s">
        <v>104</v>
      </c>
      <c r="F92" s="1" t="s">
        <v>105</v>
      </c>
      <c r="M92" s="59"/>
      <c r="N92" s="59"/>
      <c r="O92" s="59"/>
      <c r="P92" s="59"/>
      <c r="Q92" s="59"/>
      <c r="R92" s="59"/>
    </row>
    <row r="93" spans="1:18" ht="16.5" x14ac:dyDescent="0.3">
      <c r="B93" s="45" t="s">
        <v>106</v>
      </c>
      <c r="C93" s="83">
        <f>90*100</f>
        <v>9000</v>
      </c>
      <c r="D93" s="82" t="s">
        <v>118</v>
      </c>
      <c r="G93"/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B94" s="45" t="s">
        <v>107</v>
      </c>
      <c r="C94" s="83">
        <f>+D94/C93</f>
        <v>8</v>
      </c>
      <c r="D94" s="84">
        <f>+(((B48*2)*C92)*1.2)</f>
        <v>72000</v>
      </c>
      <c r="G94"/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B95" s="45" t="s">
        <v>108</v>
      </c>
      <c r="C95" s="85"/>
      <c r="D95" s="82"/>
      <c r="G95"/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6.5" x14ac:dyDescent="0.3">
      <c r="B96" s="45" t="s">
        <v>109</v>
      </c>
      <c r="C96" s="85">
        <v>80</v>
      </c>
      <c r="D96" s="86"/>
      <c r="G96"/>
      <c r="J96" s="59"/>
      <c r="K96" s="59"/>
      <c r="L96" s="59"/>
      <c r="M96" s="59"/>
      <c r="N96" s="59"/>
      <c r="O96" s="59"/>
      <c r="P96" s="59"/>
      <c r="Q96" s="59"/>
      <c r="R96" s="59"/>
    </row>
    <row r="97" spans="2:7" ht="15.75" x14ac:dyDescent="0.3">
      <c r="B97" s="45" t="s">
        <v>110</v>
      </c>
      <c r="C97" s="85">
        <f>+C96*C94</f>
        <v>640</v>
      </c>
      <c r="D97" s="82"/>
      <c r="G97"/>
    </row>
    <row r="98" spans="2:7" ht="15.75" x14ac:dyDescent="0.3">
      <c r="B98" s="45" t="s">
        <v>111</v>
      </c>
      <c r="C98" s="85">
        <v>0</v>
      </c>
      <c r="D98" s="82"/>
      <c r="G98"/>
    </row>
    <row r="99" spans="2:7" ht="15.75" x14ac:dyDescent="0.3">
      <c r="B99" s="45" t="s">
        <v>112</v>
      </c>
      <c r="C99" s="85">
        <v>0</v>
      </c>
      <c r="D99" s="82"/>
      <c r="G99"/>
    </row>
    <row r="100" spans="2:7" ht="15.75" x14ac:dyDescent="0.3">
      <c r="B100" s="1" t="s">
        <v>113</v>
      </c>
      <c r="C100" s="85">
        <v>0</v>
      </c>
      <c r="D100" s="82"/>
      <c r="G100"/>
    </row>
    <row r="101" spans="2:7" ht="15.75" x14ac:dyDescent="0.3">
      <c r="B101" s="45" t="s">
        <v>114</v>
      </c>
      <c r="C101" s="87">
        <f>+C97</f>
        <v>640</v>
      </c>
      <c r="D101" s="88">
        <f>+C97/B48</f>
        <v>0.64</v>
      </c>
      <c r="E101" s="1" t="s">
        <v>115</v>
      </c>
      <c r="G101"/>
    </row>
    <row r="102" spans="2:7" x14ac:dyDescent="0.3">
      <c r="B102" s="45" t="s">
        <v>116</v>
      </c>
      <c r="C102" s="87">
        <f>+C101*H64</f>
        <v>1280</v>
      </c>
      <c r="D102" s="88">
        <f>+D101*1.5</f>
        <v>0.96</v>
      </c>
      <c r="E102" s="1" t="s">
        <v>115</v>
      </c>
      <c r="G102" s="7"/>
    </row>
    <row r="103" spans="2:7" ht="16.5" x14ac:dyDescent="0.3">
      <c r="C103" s="59"/>
      <c r="D103" s="59"/>
      <c r="E103" s="59"/>
    </row>
  </sheetData>
  <mergeCells count="1">
    <mergeCell ref="C89:D89"/>
  </mergeCells>
  <pageMargins left="0.70866141732283472" right="0.70866141732283472" top="0.74803149606299213" bottom="0.74803149606299213" header="0.31496062992125984" footer="0.31496062992125984"/>
  <pageSetup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1000 bolsa ultapremium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2017-03-07T19:29:53Z</cp:lastPrinted>
  <dcterms:created xsi:type="dcterms:W3CDTF">2015-04-13T23:38:41Z</dcterms:created>
  <dcterms:modified xsi:type="dcterms:W3CDTF">2017-04-08T00:18:37Z</dcterms:modified>
</cp:coreProperties>
</file>