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 activeTab="1"/>
  </bookViews>
  <sheets>
    <sheet name="Sobre " sheetId="1" r:id="rId1"/>
    <sheet name="Invitación" sheetId="2" r:id="rId2"/>
  </sheets>
  <calcPr calcId="145621"/>
</workbook>
</file>

<file path=xl/calcChain.xml><?xml version="1.0" encoding="utf-8"?>
<calcChain xmlns="http://schemas.openxmlformats.org/spreadsheetml/2006/main">
  <c r="B56" i="2" l="1"/>
  <c r="C9" i="2"/>
  <c r="H58" i="1" l="1"/>
  <c r="H56" i="1"/>
  <c r="H55" i="1"/>
  <c r="H54" i="1"/>
  <c r="H53" i="1"/>
  <c r="H52" i="1"/>
  <c r="M55" i="2"/>
  <c r="E57" i="2"/>
  <c r="H58" i="2"/>
  <c r="H57" i="2"/>
  <c r="H56" i="2"/>
  <c r="H55" i="2"/>
  <c r="H54" i="2"/>
  <c r="H53" i="2"/>
  <c r="H52" i="2"/>
  <c r="H51" i="2"/>
  <c r="H16" i="2"/>
  <c r="F16" i="2"/>
  <c r="B73" i="2"/>
  <c r="A73" i="2"/>
  <c r="B72" i="2"/>
  <c r="A72" i="2"/>
  <c r="L62" i="2"/>
  <c r="L63" i="2" s="1"/>
  <c r="B70" i="2"/>
  <c r="A70" i="2"/>
  <c r="B69" i="2"/>
  <c r="A69" i="2"/>
  <c r="B68" i="2"/>
  <c r="A68" i="2"/>
  <c r="L58" i="2"/>
  <c r="M62" i="2" s="1"/>
  <c r="H59" i="2"/>
  <c r="A55" i="2"/>
  <c r="A71" i="2" s="1"/>
  <c r="H50" i="2"/>
  <c r="H49" i="2"/>
  <c r="C40" i="2"/>
  <c r="C41" i="2" s="1"/>
  <c r="E31" i="2"/>
  <c r="E32" i="2" s="1"/>
  <c r="E34" i="2" s="1"/>
  <c r="E26" i="2"/>
  <c r="E27" i="2" s="1"/>
  <c r="C26" i="2"/>
  <c r="H26" i="2" s="1"/>
  <c r="H25" i="2"/>
  <c r="F25" i="2"/>
  <c r="B73" i="1"/>
  <c r="A73" i="1"/>
  <c r="B72" i="1"/>
  <c r="A72" i="1"/>
  <c r="B71" i="1"/>
  <c r="B70" i="1"/>
  <c r="A70" i="1"/>
  <c r="B69" i="1"/>
  <c r="A69" i="1"/>
  <c r="B68" i="1"/>
  <c r="A68" i="1"/>
  <c r="H59" i="1"/>
  <c r="E57" i="1"/>
  <c r="H57" i="1" s="1"/>
  <c r="A55" i="1"/>
  <c r="A71" i="1" s="1"/>
  <c r="H51" i="1"/>
  <c r="H50" i="1"/>
  <c r="H49" i="1"/>
  <c r="C40" i="1"/>
  <c r="C41" i="1" s="1"/>
  <c r="E31" i="1"/>
  <c r="E32" i="1" s="1"/>
  <c r="E34" i="1" s="1"/>
  <c r="E35" i="1" s="1"/>
  <c r="C26" i="1"/>
  <c r="H26" i="1" s="1"/>
  <c r="H25" i="1"/>
  <c r="F25" i="1"/>
  <c r="H16" i="1"/>
  <c r="F16" i="1"/>
  <c r="B55" i="2" l="1"/>
  <c r="B71" i="2" s="1"/>
  <c r="M63" i="2" s="1"/>
  <c r="H61" i="1"/>
  <c r="B51" i="1" s="1"/>
  <c r="H61" i="2"/>
  <c r="B67" i="2" s="1"/>
  <c r="F26" i="2"/>
  <c r="F27" i="2" s="1"/>
  <c r="H27" i="2"/>
  <c r="E35" i="2"/>
  <c r="G44" i="2"/>
  <c r="C42" i="2"/>
  <c r="C27" i="2"/>
  <c r="G43" i="2"/>
  <c r="B67" i="1"/>
  <c r="H27" i="1"/>
  <c r="C42" i="1"/>
  <c r="B50" i="1" s="1"/>
  <c r="G44" i="1"/>
  <c r="C27" i="1"/>
  <c r="G43" i="1"/>
  <c r="E26" i="1"/>
  <c r="B58" i="1" l="1"/>
  <c r="B60" i="1" s="1"/>
  <c r="H69" i="1" s="1"/>
  <c r="I69" i="1" s="1"/>
  <c r="B51" i="2"/>
  <c r="B66" i="2"/>
  <c r="B74" i="2" s="1"/>
  <c r="C74" i="2" s="1"/>
  <c r="C43" i="2"/>
  <c r="C46" i="2"/>
  <c r="B50" i="2"/>
  <c r="B58" i="2" s="1"/>
  <c r="F26" i="1"/>
  <c r="F27" i="1" s="1"/>
  <c r="E27" i="1"/>
  <c r="C46" i="1"/>
  <c r="C43" i="1"/>
  <c r="B66" i="1"/>
  <c r="B74" i="1" s="1"/>
  <c r="B60" i="2" l="1"/>
  <c r="H69" i="2" s="1"/>
  <c r="I69" i="2" s="1"/>
  <c r="I54" i="2"/>
  <c r="D65" i="1"/>
  <c r="C74" i="1"/>
  <c r="C75" i="2" s="1"/>
  <c r="E63" i="1"/>
  <c r="I54" i="1"/>
  <c r="H70" i="2" l="1"/>
  <c r="I70" i="2" s="1"/>
  <c r="C76" i="2"/>
  <c r="A76" i="2" s="1"/>
  <c r="I72" i="2" s="1"/>
  <c r="H71" i="2"/>
  <c r="I71" i="2" s="1"/>
  <c r="H70" i="1"/>
  <c r="I70" i="1" l="1"/>
  <c r="H71" i="1"/>
  <c r="I71" i="1" s="1"/>
</calcChain>
</file>

<file path=xl/sharedStrings.xml><?xml version="1.0" encoding="utf-8"?>
<sst xmlns="http://schemas.openxmlformats.org/spreadsheetml/2006/main" count="235" uniqueCount="127">
  <si>
    <t>Observaciones</t>
  </si>
  <si>
    <t>Presupuesto</t>
  </si>
  <si>
    <t>Elabora</t>
  </si>
  <si>
    <t>Lourdes Velasco</t>
  </si>
  <si>
    <t>Fecha</t>
  </si>
  <si>
    <t>ODT</t>
  </si>
  <si>
    <t>Cliente</t>
  </si>
  <si>
    <t>Monex</t>
  </si>
  <si>
    <t>Proyecto</t>
  </si>
  <si>
    <t>Descripción</t>
  </si>
  <si>
    <t xml:space="preserve">Sobre </t>
  </si>
  <si>
    <t>Tamaño extendido</t>
  </si>
  <si>
    <t>X</t>
  </si>
  <si>
    <t xml:space="preserve">cartulina importación </t>
  </si>
  <si>
    <t>por tamaño</t>
  </si>
  <si>
    <t>grabado en seco</t>
  </si>
  <si>
    <t>Impresión</t>
  </si>
  <si>
    <t>terminado suajado y pegado</t>
  </si>
  <si>
    <t>Papel:</t>
  </si>
  <si>
    <t xml:space="preserve">Color </t>
  </si>
  <si>
    <t>Medida pliego</t>
  </si>
  <si>
    <t xml:space="preserve">X </t>
  </si>
  <si>
    <t>Tamaño Extendido</t>
  </si>
  <si>
    <t>Precio</t>
  </si>
  <si>
    <t xml:space="preserve">Salen por lado </t>
  </si>
  <si>
    <t>Tabla de suaje</t>
  </si>
  <si>
    <t xml:space="preserve">Tamaños por pliego </t>
  </si>
  <si>
    <t>* calculo manual</t>
  </si>
  <si>
    <t>Suajado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</si>
  <si>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</si>
  <si>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</si>
  <si>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</si>
  <si>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</si>
  <si>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</si>
  <si>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</si>
  <si>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</si>
  <si>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</si>
  <si>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</si>
  <si>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</si>
  <si>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</si>
  <si>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</si>
  <si>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</si>
  <si>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</si>
  <si>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</si>
  <si>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</si>
  <si>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</si>
  <si>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</si>
  <si>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</si>
  <si>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</si>
  <si>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</si>
  <si>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</si>
  <si>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</si>
  <si>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</si>
  <si>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</si>
  <si>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</si>
  <si>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</si>
  <si>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</si>
  <si>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</si>
  <si>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</si>
  <si>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</si>
  <si>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</si>
  <si>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</si>
  <si>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Arreglo/ Maq</t>
  </si>
  <si>
    <t>Papel</t>
  </si>
  <si>
    <t>Grabado</t>
  </si>
  <si>
    <t>Arreglo HS</t>
  </si>
  <si>
    <t>HS</t>
  </si>
  <si>
    <t>Ma Luisa</t>
  </si>
  <si>
    <t>Tinta MET</t>
  </si>
  <si>
    <t>Dummy</t>
  </si>
  <si>
    <t>corte</t>
  </si>
  <si>
    <t>arreglo suaje</t>
  </si>
  <si>
    <t>Empaque</t>
  </si>
  <si>
    <t>suajado</t>
  </si>
  <si>
    <t>Mensajeria</t>
  </si>
  <si>
    <t>Pegado</t>
  </si>
  <si>
    <t>Total</t>
  </si>
  <si>
    <t>Laminado</t>
  </si>
  <si>
    <t xml:space="preserve">Producto </t>
  </si>
  <si>
    <t>Sobre Celofán</t>
  </si>
  <si>
    <t>costo unitario</t>
  </si>
  <si>
    <t xml:space="preserve">Material </t>
  </si>
  <si>
    <t>PVC</t>
  </si>
  <si>
    <t xml:space="preserve">Costo proceso </t>
  </si>
  <si>
    <t>Transparente</t>
  </si>
  <si>
    <t xml:space="preserve">Porcentaje Despacho </t>
  </si>
  <si>
    <t>Tamaño Final</t>
  </si>
  <si>
    <t>Carta</t>
  </si>
  <si>
    <t>cm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</si>
  <si>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</si>
  <si>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</si>
  <si>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</si>
  <si>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</si>
  <si>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</si>
  <si>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</si>
  <si>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</si>
  <si>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</si>
  <si>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Importe de la compra</t>
  </si>
  <si>
    <t>Precio por Paquete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</si>
  <si>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</si>
  <si>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</si>
  <si>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</si>
  <si>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</si>
  <si>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</si>
  <si>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</si>
  <si>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</si>
  <si>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</si>
  <si>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</si>
  <si>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impresas a 4 X 0 tintas offset</t>
  </si>
  <si>
    <t>terminado refinado</t>
  </si>
  <si>
    <t>Arreglo/ Placas</t>
  </si>
  <si>
    <t>Invitaciones Fin de año</t>
  </si>
  <si>
    <t>tamaño 16 X 11.5 cm.</t>
  </si>
  <si>
    <t xml:space="preserve">Astro Silver </t>
  </si>
  <si>
    <t>Orion</t>
  </si>
  <si>
    <t>220 gr.</t>
  </si>
  <si>
    <t>Pruebas de Color</t>
  </si>
  <si>
    <t>tamaño 16.5 X  12 cm.</t>
  </si>
  <si>
    <t xml:space="preserve">papel importación </t>
  </si>
  <si>
    <t xml:space="preserve">Stardream </t>
  </si>
  <si>
    <t>120 gr.</t>
  </si>
  <si>
    <t>Sobre</t>
  </si>
  <si>
    <t>Invitación + Boletos</t>
  </si>
  <si>
    <t>07 de noviembre de 2016.</t>
  </si>
  <si>
    <t>Antique Gold</t>
  </si>
  <si>
    <t>Encarte</t>
  </si>
  <si>
    <t>Partes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</si>
</sst>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4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10" fillId="4" borderId="0" xfId="0" applyFont="1" applyFill="1"/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Alignment="1">
      <alignment horizontal="center"/>
    </xf>
    <xf numFmtId="44" fontId="2" fillId="0" borderId="0" xfId="0" applyNumberFormat="1" applyFont="1" applyBorder="1"/>
    <xf numFmtId="44" fontId="2" fillId="0" borderId="0" xfId="1" applyFont="1" applyBorder="1" applyAlignment="1">
      <alignment horizontal="right"/>
    </xf>
    <xf numFmtId="0" fontId="12" fillId="0" borderId="0" xfId="0" applyFont="1"/>
    <xf numFmtId="2" fontId="2" fillId="0" borderId="9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4" fontId="6" fillId="0" borderId="0" xfId="1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zoomScale="80" zoomScaleNormal="80" workbookViewId="0">
      <selection activeCell="E17" sqref="E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K1"/>
      <c r="L1"/>
      <c r="M1"/>
      <c r="N1"/>
      <c r="O1"/>
      <c r="P1"/>
      <c r="Q1"/>
      <c r="R1"/>
      <c r="S1"/>
      <c r="T1"/>
    </row>
    <row r="2" spans="1:21" ht="15.75" x14ac:dyDescent="0.3">
      <c r="K2"/>
      <c r="L2"/>
      <c r="M2"/>
      <c r="N2"/>
      <c r="O2"/>
      <c r="P2"/>
      <c r="Q2"/>
      <c r="R2"/>
      <c r="S2"/>
      <c r="T2"/>
    </row>
    <row r="3" spans="1:21" ht="15.75" x14ac:dyDescent="0.3">
      <c r="K3"/>
      <c r="L3"/>
      <c r="M3"/>
      <c r="N3"/>
      <c r="O3"/>
      <c r="P3"/>
      <c r="Q3"/>
      <c r="R3"/>
      <c r="S3"/>
      <c r="T3"/>
      <c r="U3" s="3"/>
    </row>
    <row r="4" spans="1:21" ht="15.75" x14ac:dyDescent="0.3">
      <c r="K4"/>
      <c r="L4"/>
      <c r="M4"/>
      <c r="N4"/>
      <c r="O4"/>
      <c r="P4"/>
      <c r="Q4"/>
      <c r="R4"/>
      <c r="S4"/>
      <c r="T4"/>
    </row>
    <row r="5" spans="1:21" ht="15.75" x14ac:dyDescent="0.3">
      <c r="A5" s="5"/>
      <c r="K5"/>
      <c r="L5"/>
      <c r="M5"/>
      <c r="N5"/>
      <c r="O5"/>
      <c r="P5"/>
      <c r="Q5"/>
      <c r="R5"/>
      <c r="S5"/>
      <c r="T5"/>
    </row>
    <row r="6" spans="1:21" ht="18.75" x14ac:dyDescent="0.3">
      <c r="A6" s="2" t="s">
        <v>1</v>
      </c>
      <c r="E6" s="5" t="s">
        <v>2</v>
      </c>
      <c r="F6" s="1" t="s">
        <v>3</v>
      </c>
      <c r="K6"/>
      <c r="L6"/>
      <c r="M6"/>
      <c r="N6"/>
      <c r="O6"/>
      <c r="P6"/>
      <c r="Q6"/>
      <c r="R6"/>
      <c r="S6"/>
      <c r="T6"/>
    </row>
    <row r="7" spans="1:21" ht="15.75" x14ac:dyDescent="0.3">
      <c r="K7"/>
      <c r="L7"/>
      <c r="M7"/>
      <c r="N7"/>
      <c r="O7"/>
      <c r="P7"/>
      <c r="Q7"/>
      <c r="R7"/>
      <c r="S7"/>
      <c r="T7"/>
    </row>
    <row r="8" spans="1:21" ht="15.75" x14ac:dyDescent="0.3">
      <c r="K8"/>
      <c r="L8"/>
      <c r="M8"/>
      <c r="N8"/>
      <c r="O8"/>
      <c r="P8"/>
      <c r="Q8"/>
      <c r="R8"/>
      <c r="S8"/>
      <c r="T8"/>
    </row>
    <row r="9" spans="1:21" s="5" customFormat="1" ht="15.75" x14ac:dyDescent="0.3">
      <c r="A9" s="5" t="s">
        <v>4</v>
      </c>
      <c r="C9" s="5" t="s">
        <v>123</v>
      </c>
      <c r="H9" s="5" t="s">
        <v>5</v>
      </c>
      <c r="K9"/>
      <c r="L9"/>
      <c r="M9"/>
      <c r="N9"/>
      <c r="O9"/>
      <c r="P9"/>
      <c r="Q9"/>
      <c r="R9"/>
      <c r="S9"/>
      <c r="T9"/>
      <c r="U9" s="1"/>
    </row>
    <row r="10" spans="1:21" ht="15.75" x14ac:dyDescent="0.3">
      <c r="K10"/>
      <c r="L10"/>
      <c r="M10"/>
      <c r="N10"/>
      <c r="O10"/>
      <c r="P10"/>
      <c r="Q10"/>
      <c r="R10"/>
      <c r="S10"/>
      <c r="T10"/>
    </row>
    <row r="11" spans="1:21" ht="16.5" thickBot="1" x14ac:dyDescent="0.35">
      <c r="A11" s="5" t="s">
        <v>6</v>
      </c>
      <c r="C11" s="1" t="s">
        <v>7</v>
      </c>
      <c r="F11" s="5" t="s">
        <v>0</v>
      </c>
      <c r="K11"/>
      <c r="L11"/>
      <c r="M11"/>
      <c r="N11"/>
      <c r="O11"/>
      <c r="P11"/>
      <c r="Q11"/>
      <c r="R11"/>
      <c r="S11"/>
      <c r="T11"/>
    </row>
    <row r="12" spans="1:21" ht="15.75" x14ac:dyDescent="0.3">
      <c r="A12" s="5"/>
      <c r="F12" s="6"/>
      <c r="G12" s="7"/>
      <c r="H12" s="8"/>
      <c r="K12"/>
      <c r="L12"/>
      <c r="M12"/>
      <c r="N12"/>
      <c r="O12"/>
      <c r="P12"/>
      <c r="Q12"/>
      <c r="R12"/>
      <c r="S12"/>
      <c r="T12"/>
    </row>
    <row r="13" spans="1:21" ht="15.75" x14ac:dyDescent="0.3">
      <c r="A13" s="5" t="s">
        <v>8</v>
      </c>
      <c r="F13" s="9"/>
      <c r="G13" s="10"/>
      <c r="H13" s="11"/>
      <c r="K13"/>
      <c r="L13"/>
      <c r="M13"/>
      <c r="N13"/>
      <c r="O13"/>
      <c r="P13"/>
      <c r="Q13"/>
      <c r="R13"/>
      <c r="S13"/>
      <c r="T13"/>
    </row>
    <row r="14" spans="1:21" ht="15.75" x14ac:dyDescent="0.3">
      <c r="A14" s="5"/>
      <c r="F14" s="9"/>
      <c r="G14" s="10"/>
      <c r="H14" s="11"/>
      <c r="K14"/>
      <c r="L14"/>
      <c r="M14"/>
      <c r="N14"/>
      <c r="O14"/>
      <c r="P14"/>
      <c r="Q14"/>
      <c r="R14"/>
      <c r="S14"/>
      <c r="T14"/>
    </row>
    <row r="15" spans="1:21" ht="15.75" x14ac:dyDescent="0.3">
      <c r="A15" s="5" t="s">
        <v>9</v>
      </c>
      <c r="C15" s="12" t="s">
        <v>10</v>
      </c>
      <c r="D15" s="13"/>
      <c r="E15" s="13"/>
      <c r="F15" s="14" t="s">
        <v>11</v>
      </c>
      <c r="G15" s="10"/>
      <c r="H15" s="11"/>
      <c r="K15"/>
      <c r="L15"/>
      <c r="M15"/>
      <c r="N15"/>
      <c r="O15"/>
      <c r="P15"/>
      <c r="Q15"/>
      <c r="R15"/>
      <c r="S15"/>
      <c r="T15"/>
    </row>
    <row r="16" spans="1:21" ht="15.75" x14ac:dyDescent="0.3">
      <c r="C16" s="15" t="s">
        <v>117</v>
      </c>
      <c r="D16" s="13"/>
      <c r="E16" s="13"/>
      <c r="F16" s="16">
        <f>(1.5+F20+1.5)</f>
        <v>29.5</v>
      </c>
      <c r="G16" s="17" t="s">
        <v>12</v>
      </c>
      <c r="H16" s="18">
        <f>1.5+H20+1.5</f>
        <v>23.1</v>
      </c>
      <c r="K16"/>
      <c r="L16"/>
      <c r="M16"/>
      <c r="N16"/>
      <c r="O16"/>
      <c r="P16"/>
      <c r="Q16"/>
      <c r="R16"/>
      <c r="S16"/>
      <c r="T16"/>
    </row>
    <row r="17" spans="1:20" ht="15.75" x14ac:dyDescent="0.3">
      <c r="C17" s="15" t="s">
        <v>118</v>
      </c>
      <c r="D17" s="13"/>
      <c r="E17" s="13"/>
      <c r="F17" s="14">
        <v>1</v>
      </c>
      <c r="G17" s="19" t="s">
        <v>14</v>
      </c>
      <c r="H17" s="11"/>
      <c r="K17"/>
      <c r="L17"/>
      <c r="M17"/>
      <c r="N17"/>
      <c r="O17"/>
      <c r="P17"/>
      <c r="Q17"/>
      <c r="R17"/>
      <c r="S17"/>
      <c r="T17"/>
    </row>
    <row r="18" spans="1:20" ht="15.75" x14ac:dyDescent="0.3">
      <c r="C18" s="15" t="s">
        <v>15</v>
      </c>
      <c r="D18" s="13"/>
      <c r="E18" s="13"/>
      <c r="F18" s="9"/>
      <c r="G18" s="10"/>
      <c r="H18" s="11"/>
      <c r="K18"/>
      <c r="L18"/>
      <c r="M18"/>
      <c r="N18"/>
      <c r="O18"/>
      <c r="P18"/>
      <c r="Q18"/>
      <c r="R18"/>
      <c r="S18"/>
      <c r="T18"/>
    </row>
    <row r="19" spans="1:20" ht="15.75" x14ac:dyDescent="0.3">
      <c r="C19" s="15" t="s">
        <v>17</v>
      </c>
      <c r="D19" s="13"/>
      <c r="E19" s="13"/>
      <c r="F19" s="9"/>
      <c r="G19" s="10"/>
      <c r="H19" s="11"/>
      <c r="K19"/>
      <c r="L19"/>
      <c r="M19"/>
      <c r="N19"/>
      <c r="O19"/>
      <c r="P19"/>
      <c r="Q19"/>
      <c r="R19"/>
      <c r="S19"/>
      <c r="T19"/>
    </row>
    <row r="20" spans="1:20" ht="15.75" x14ac:dyDescent="0.3">
      <c r="C20" s="22"/>
      <c r="D20" s="13"/>
      <c r="E20" s="13"/>
      <c r="F20" s="16">
        <v>26.5</v>
      </c>
      <c r="G20" s="17" t="s">
        <v>12</v>
      </c>
      <c r="H20" s="18">
        <v>20.100000000000001</v>
      </c>
      <c r="K20"/>
      <c r="L20"/>
      <c r="M20"/>
      <c r="N20"/>
      <c r="O20"/>
      <c r="P20"/>
      <c r="Q20"/>
      <c r="R20"/>
      <c r="S20"/>
      <c r="T20"/>
    </row>
    <row r="21" spans="1:20" ht="15.75" x14ac:dyDescent="0.3">
      <c r="C21" s="22"/>
      <c r="D21" s="13"/>
      <c r="E21" s="13"/>
      <c r="F21" s="14">
        <v>1</v>
      </c>
      <c r="G21" s="19" t="s">
        <v>14</v>
      </c>
      <c r="H21" s="11"/>
      <c r="K21"/>
      <c r="L21"/>
      <c r="M21"/>
      <c r="N21"/>
      <c r="O21"/>
      <c r="P21"/>
      <c r="Q21"/>
      <c r="R21"/>
      <c r="S21"/>
      <c r="T21"/>
    </row>
    <row r="22" spans="1:20" ht="16.5" thickBot="1" x14ac:dyDescent="0.35">
      <c r="C22" s="13"/>
      <c r="D22" s="13"/>
      <c r="E22" s="13"/>
      <c r="F22" s="23"/>
      <c r="G22" s="24"/>
      <c r="H22" s="25"/>
      <c r="K22"/>
      <c r="L22"/>
      <c r="M22"/>
      <c r="N22"/>
      <c r="O22"/>
      <c r="P22"/>
      <c r="Q22"/>
      <c r="R22"/>
      <c r="S22"/>
      <c r="T22"/>
    </row>
    <row r="23" spans="1:20" ht="15.75" x14ac:dyDescent="0.3">
      <c r="A23" s="4" t="s">
        <v>18</v>
      </c>
      <c r="C23" s="26" t="s">
        <v>119</v>
      </c>
      <c r="D23" s="5" t="s">
        <v>19</v>
      </c>
      <c r="E23" s="27" t="s">
        <v>124</v>
      </c>
      <c r="F23" s="1" t="s">
        <v>120</v>
      </c>
      <c r="K23"/>
      <c r="L23"/>
      <c r="M23"/>
      <c r="N23"/>
      <c r="O23"/>
      <c r="P23"/>
      <c r="Q23"/>
      <c r="R23"/>
      <c r="S23"/>
      <c r="T23"/>
    </row>
    <row r="24" spans="1:20" ht="15.75" x14ac:dyDescent="0.3">
      <c r="K24"/>
      <c r="L24"/>
      <c r="M24"/>
      <c r="N24"/>
      <c r="O24"/>
      <c r="P24"/>
      <c r="Q24"/>
      <c r="R24"/>
      <c r="S24"/>
      <c r="T24"/>
    </row>
    <row r="25" spans="1:20" ht="15.75" x14ac:dyDescent="0.3">
      <c r="A25" s="4" t="s">
        <v>20</v>
      </c>
      <c r="C25" s="28">
        <v>72</v>
      </c>
      <c r="D25" s="27" t="s">
        <v>21</v>
      </c>
      <c r="E25" s="29">
        <v>102</v>
      </c>
      <c r="F25" s="30">
        <f>+C25</f>
        <v>72</v>
      </c>
      <c r="G25" s="31" t="s">
        <v>21</v>
      </c>
      <c r="H25" s="31">
        <f>+E25</f>
        <v>102</v>
      </c>
      <c r="K25"/>
      <c r="L25"/>
      <c r="M25"/>
      <c r="N25"/>
      <c r="O25"/>
      <c r="P25"/>
      <c r="Q25"/>
      <c r="R25"/>
      <c r="S25"/>
      <c r="T25"/>
    </row>
    <row r="26" spans="1:20" ht="15.75" x14ac:dyDescent="0.3">
      <c r="A26" s="4" t="s">
        <v>22</v>
      </c>
      <c r="B26" s="3"/>
      <c r="C26" s="32">
        <f>+F16</f>
        <v>29.5</v>
      </c>
      <c r="D26" s="33" t="s">
        <v>21</v>
      </c>
      <c r="E26" s="32">
        <f>+H16</f>
        <v>23.1</v>
      </c>
      <c r="F26" s="34">
        <f>+E26</f>
        <v>23.1</v>
      </c>
      <c r="G26" s="34" t="s">
        <v>21</v>
      </c>
      <c r="H26" s="34">
        <f>+C26</f>
        <v>29.5</v>
      </c>
      <c r="I26" s="35"/>
      <c r="J26" s="35"/>
      <c r="K26"/>
      <c r="L26"/>
      <c r="M26"/>
      <c r="N26"/>
      <c r="O26"/>
      <c r="P26"/>
      <c r="Q26"/>
      <c r="R26"/>
      <c r="S26"/>
      <c r="T26"/>
    </row>
    <row r="27" spans="1:20" ht="16.5" thickBot="1" x14ac:dyDescent="0.35">
      <c r="A27" s="3" t="s">
        <v>24</v>
      </c>
      <c r="B27" s="36"/>
      <c r="C27" s="37">
        <f>+C25/C26</f>
        <v>2.4406779661016951</v>
      </c>
      <c r="D27" s="38"/>
      <c r="E27" s="37">
        <f>+E25/E26</f>
        <v>4.4155844155844157</v>
      </c>
      <c r="F27" s="37">
        <f>+F25/F26</f>
        <v>3.1168831168831166</v>
      </c>
      <c r="G27" s="38"/>
      <c r="H27" s="37">
        <f>+H25/H26</f>
        <v>3.4576271186440679</v>
      </c>
      <c r="I27" s="35"/>
      <c r="J27" s="35"/>
      <c r="K27"/>
      <c r="L27"/>
      <c r="M27"/>
      <c r="N27"/>
      <c r="O27"/>
      <c r="P27"/>
      <c r="Q27"/>
      <c r="R27"/>
      <c r="S27"/>
      <c r="T27"/>
    </row>
    <row r="28" spans="1:20" ht="16.5" thickBot="1" x14ac:dyDescent="0.35">
      <c r="A28" s="3" t="s">
        <v>26</v>
      </c>
      <c r="B28" s="39"/>
      <c r="C28" s="40"/>
      <c r="D28" s="41">
        <v>8</v>
      </c>
      <c r="E28" s="42"/>
      <c r="F28" s="43"/>
      <c r="G28" s="44">
        <v>6</v>
      </c>
      <c r="H28" s="45" t="s">
        <v>27</v>
      </c>
      <c r="K28"/>
      <c r="L28"/>
      <c r="M28"/>
      <c r="N28"/>
      <c r="O28"/>
      <c r="P28"/>
      <c r="Q28"/>
      <c r="R28"/>
      <c r="S28"/>
      <c r="T28"/>
    </row>
    <row r="29" spans="1:20" ht="15.75" x14ac:dyDescent="0.3">
      <c r="A29" s="3"/>
      <c r="B29" s="46"/>
      <c r="C29" s="35"/>
      <c r="G29" s="20"/>
      <c r="H29" s="35"/>
      <c r="K29"/>
      <c r="L29"/>
      <c r="M29"/>
      <c r="N29"/>
      <c r="O29"/>
      <c r="P29"/>
      <c r="Q29"/>
      <c r="R29"/>
      <c r="S29"/>
      <c r="T29"/>
    </row>
    <row r="30" spans="1:20" ht="15.75" x14ac:dyDescent="0.3">
      <c r="A30" s="30" t="s">
        <v>29</v>
      </c>
      <c r="B30" s="30" t="s">
        <v>30</v>
      </c>
      <c r="D30" s="20" t="s">
        <v>31</v>
      </c>
      <c r="E30" s="47">
        <v>11.637</v>
      </c>
      <c r="G30" s="1" t="s">
        <v>32</v>
      </c>
      <c r="H30" s="48">
        <v>0.15</v>
      </c>
      <c r="K30"/>
      <c r="L30"/>
      <c r="M30"/>
      <c r="N30"/>
      <c r="O30"/>
      <c r="P30"/>
      <c r="Q30"/>
      <c r="R30"/>
      <c r="S30"/>
      <c r="T30"/>
    </row>
    <row r="31" spans="1:20" ht="15.75" x14ac:dyDescent="0.3">
      <c r="A31" s="3"/>
      <c r="B31" s="3"/>
      <c r="C31" s="3"/>
      <c r="D31" s="49" t="s">
        <v>33</v>
      </c>
      <c r="E31" s="47">
        <f>+H30*E30</f>
        <v>1.7455499999999999</v>
      </c>
      <c r="H31" s="48"/>
      <c r="I31" s="35"/>
      <c r="J31" s="35"/>
      <c r="K31"/>
      <c r="L31"/>
      <c r="M31"/>
      <c r="N31"/>
      <c r="O31"/>
      <c r="P31"/>
      <c r="Q31"/>
      <c r="R31"/>
      <c r="S31"/>
      <c r="T31"/>
    </row>
    <row r="32" spans="1:20" ht="15.75" x14ac:dyDescent="0.3">
      <c r="D32" s="49" t="s">
        <v>34</v>
      </c>
      <c r="E32" s="50">
        <f>+E30-E31</f>
        <v>9.8914500000000007</v>
      </c>
      <c r="I32" s="35"/>
      <c r="J32" s="35"/>
      <c r="K32"/>
      <c r="L32"/>
      <c r="M32"/>
      <c r="N32"/>
      <c r="O32"/>
      <c r="P32"/>
      <c r="Q32"/>
      <c r="R32"/>
      <c r="S32"/>
      <c r="T32"/>
    </row>
    <row r="33" spans="1:20" ht="15.75" x14ac:dyDescent="0.3">
      <c r="E33" s="46" t="s">
        <v>35</v>
      </c>
      <c r="F33" s="46" t="s">
        <v>36</v>
      </c>
      <c r="G33" s="46" t="s">
        <v>36</v>
      </c>
      <c r="H33" s="46" t="s">
        <v>36</v>
      </c>
      <c r="I33" s="35"/>
      <c r="J33" s="35"/>
      <c r="K33"/>
      <c r="L33"/>
      <c r="M33"/>
      <c r="N33"/>
      <c r="O33"/>
      <c r="P33"/>
      <c r="Q33"/>
      <c r="R33"/>
      <c r="S33"/>
      <c r="T33"/>
    </row>
    <row r="34" spans="1:20" ht="15.75" x14ac:dyDescent="0.3">
      <c r="D34" s="20" t="s">
        <v>37</v>
      </c>
      <c r="E34" s="51">
        <f>+E32</f>
        <v>9.8914500000000007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  <c r="T34"/>
    </row>
    <row r="35" spans="1:20" ht="15.75" x14ac:dyDescent="0.3">
      <c r="D35" s="20" t="s">
        <v>38</v>
      </c>
      <c r="E35" s="51">
        <f>+E34*1.2</f>
        <v>11.86974</v>
      </c>
      <c r="F35" s="51">
        <v>0</v>
      </c>
      <c r="G35" s="51">
        <v>0</v>
      </c>
      <c r="H35" s="51">
        <v>0</v>
      </c>
      <c r="K35"/>
      <c r="L35"/>
      <c r="M35"/>
      <c r="N35"/>
      <c r="O35"/>
      <c r="P35"/>
      <c r="Q35"/>
      <c r="R35"/>
      <c r="S35"/>
      <c r="T35"/>
    </row>
    <row r="36" spans="1:20" ht="16.5" thickBot="1" x14ac:dyDescent="0.35">
      <c r="A36" s="3"/>
      <c r="G36" s="20"/>
      <c r="K36"/>
      <c r="L36"/>
      <c r="M36"/>
      <c r="N36"/>
      <c r="O36"/>
      <c r="P36"/>
      <c r="Q36"/>
      <c r="R36"/>
      <c r="S36"/>
      <c r="T36"/>
    </row>
    <row r="37" spans="1:20" ht="15.75" x14ac:dyDescent="0.3">
      <c r="A37" s="3"/>
      <c r="B37" s="46"/>
      <c r="C37" s="35"/>
      <c r="E37" s="6" t="s">
        <v>39</v>
      </c>
      <c r="F37" s="7" t="s">
        <v>40</v>
      </c>
      <c r="G37" s="7"/>
      <c r="H37" s="8"/>
      <c r="K37"/>
      <c r="L37"/>
      <c r="M37"/>
      <c r="N37"/>
      <c r="O37"/>
      <c r="P37"/>
      <c r="Q37"/>
      <c r="R37"/>
      <c r="S37"/>
      <c r="T37"/>
    </row>
    <row r="38" spans="1:20" ht="16.5" thickBot="1" x14ac:dyDescent="0.35">
      <c r="A38" s="4" t="s">
        <v>41</v>
      </c>
      <c r="C38" s="52">
        <v>8</v>
      </c>
      <c r="D38" s="53" t="s">
        <v>42</v>
      </c>
      <c r="E38" s="23"/>
      <c r="F38" s="24" t="s">
        <v>43</v>
      </c>
      <c r="G38" s="24"/>
      <c r="H38" s="25"/>
      <c r="K38"/>
      <c r="L38"/>
      <c r="M38"/>
      <c r="N38"/>
      <c r="O38"/>
      <c r="P38"/>
      <c r="Q38"/>
      <c r="R38"/>
      <c r="S38"/>
      <c r="T38"/>
    </row>
    <row r="39" spans="1:20" ht="15.75" x14ac:dyDescent="0.3">
      <c r="A39" s="4"/>
      <c r="C39" s="46"/>
      <c r="D39" s="1" t="s">
        <v>44</v>
      </c>
      <c r="E39" s="3"/>
      <c r="F39" s="3"/>
      <c r="K39"/>
      <c r="L39"/>
      <c r="M39"/>
      <c r="N39"/>
      <c r="O39"/>
      <c r="P39"/>
      <c r="Q39"/>
      <c r="R39"/>
      <c r="S39"/>
      <c r="T39"/>
    </row>
    <row r="40" spans="1:20" ht="15.75" x14ac:dyDescent="0.3">
      <c r="A40" s="4" t="s">
        <v>45</v>
      </c>
      <c r="B40" s="5"/>
      <c r="C40" s="54">
        <f>+B48/F17</f>
        <v>1010</v>
      </c>
      <c r="D40" s="29">
        <v>150</v>
      </c>
      <c r="F40" s="49" t="s">
        <v>46</v>
      </c>
      <c r="G40" s="28">
        <v>1</v>
      </c>
      <c r="H40" s="3"/>
      <c r="K40"/>
      <c r="L40"/>
      <c r="M40"/>
      <c r="N40"/>
      <c r="O40"/>
      <c r="P40"/>
      <c r="Q40"/>
      <c r="R40"/>
      <c r="S40"/>
      <c r="T40"/>
    </row>
    <row r="41" spans="1:20" ht="15.75" x14ac:dyDescent="0.3">
      <c r="A41" s="4" t="s">
        <v>47</v>
      </c>
      <c r="C41" s="39">
        <f>+C40+D40</f>
        <v>1160</v>
      </c>
      <c r="F41" s="49" t="s">
        <v>48</v>
      </c>
      <c r="G41" s="28">
        <v>2</v>
      </c>
      <c r="H41" s="3"/>
      <c r="K41"/>
      <c r="L41"/>
      <c r="M41"/>
      <c r="N41"/>
      <c r="O41"/>
      <c r="P41"/>
      <c r="Q41"/>
      <c r="R41"/>
      <c r="S41"/>
      <c r="T41"/>
    </row>
    <row r="42" spans="1:20" ht="15.75" x14ac:dyDescent="0.3">
      <c r="A42" s="4" t="s">
        <v>49</v>
      </c>
      <c r="C42" s="39">
        <f>+C41/C38</f>
        <v>145</v>
      </c>
      <c r="F42" s="49" t="s">
        <v>50</v>
      </c>
      <c r="G42" s="28"/>
      <c r="H42" s="3"/>
      <c r="K42"/>
      <c r="L42"/>
      <c r="M42"/>
      <c r="N42"/>
      <c r="O42"/>
      <c r="P42"/>
      <c r="Q42"/>
      <c r="R42"/>
      <c r="S42"/>
      <c r="T42"/>
    </row>
    <row r="43" spans="1:20" ht="15.75" x14ac:dyDescent="0.3">
      <c r="A43" s="4" t="s">
        <v>51</v>
      </c>
      <c r="C43" s="46">
        <f>+(C42*C38)*F17</f>
        <v>1160</v>
      </c>
      <c r="F43" s="20" t="s">
        <v>52</v>
      </c>
      <c r="G43" s="28">
        <f>+C40/1000</f>
        <v>1.01</v>
      </c>
      <c r="H43" s="3"/>
      <c r="K43"/>
      <c r="L43"/>
      <c r="M43"/>
      <c r="N43"/>
      <c r="O43"/>
      <c r="P43"/>
      <c r="Q43"/>
      <c r="R43"/>
      <c r="S43"/>
      <c r="T43"/>
    </row>
    <row r="44" spans="1:20" ht="15.75" x14ac:dyDescent="0.3">
      <c r="A44" s="4"/>
      <c r="C44" s="56"/>
      <c r="F44" s="49" t="s">
        <v>53</v>
      </c>
      <c r="G44" s="52">
        <f>+C41</f>
        <v>1160</v>
      </c>
      <c r="H44" s="3"/>
      <c r="K44"/>
      <c r="L44"/>
      <c r="M44"/>
      <c r="N44"/>
      <c r="O44"/>
      <c r="P44"/>
      <c r="Q44"/>
      <c r="R44"/>
      <c r="S44"/>
      <c r="T44"/>
    </row>
    <row r="45" spans="1:20" ht="15.75" x14ac:dyDescent="0.3">
      <c r="A45" s="4"/>
      <c r="C45" s="46"/>
      <c r="E45" s="49"/>
      <c r="F45" s="49"/>
      <c r="G45" s="35"/>
      <c r="I45" s="3"/>
      <c r="J45" s="3"/>
      <c r="K45"/>
      <c r="L45"/>
      <c r="M45"/>
      <c r="N45"/>
      <c r="O45"/>
      <c r="P45"/>
      <c r="Q45"/>
      <c r="R45"/>
      <c r="S45"/>
      <c r="T45"/>
    </row>
    <row r="46" spans="1:20" ht="15.75" x14ac:dyDescent="0.3">
      <c r="A46" s="4" t="s">
        <v>54</v>
      </c>
      <c r="C46" s="30">
        <f>+C42*C38</f>
        <v>1160</v>
      </c>
      <c r="F46" s="49"/>
      <c r="G46" s="35"/>
      <c r="H46" s="3"/>
      <c r="K46"/>
      <c r="L46"/>
      <c r="M46"/>
      <c r="N46"/>
      <c r="O46"/>
      <c r="P46"/>
      <c r="Q46"/>
      <c r="R46"/>
      <c r="S46"/>
      <c r="T46"/>
    </row>
    <row r="47" spans="1:20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  <c r="S47"/>
      <c r="T47"/>
    </row>
    <row r="48" spans="1:20" ht="15.75" x14ac:dyDescent="0.3">
      <c r="A48" s="4" t="s">
        <v>55</v>
      </c>
      <c r="B48" s="46">
        <v>1010</v>
      </c>
      <c r="C48" s="46"/>
      <c r="D48" s="30" t="s">
        <v>56</v>
      </c>
      <c r="E48" s="30" t="s">
        <v>57</v>
      </c>
      <c r="F48" s="30" t="s">
        <v>58</v>
      </c>
      <c r="G48" s="30" t="s">
        <v>59</v>
      </c>
      <c r="H48" s="30" t="s">
        <v>60</v>
      </c>
      <c r="K48"/>
      <c r="L48"/>
      <c r="M48"/>
      <c r="N48"/>
      <c r="O48"/>
      <c r="P48"/>
      <c r="Q48"/>
      <c r="R48"/>
      <c r="S48"/>
      <c r="T48"/>
    </row>
    <row r="49" spans="1:21" ht="15.75" x14ac:dyDescent="0.3">
      <c r="A49" s="57" t="s">
        <v>61</v>
      </c>
      <c r="B49" s="58"/>
      <c r="C49" s="3"/>
      <c r="D49" s="46">
        <v>1</v>
      </c>
      <c r="E49" s="46">
        <v>1</v>
      </c>
      <c r="F49" s="46" t="s">
        <v>62</v>
      </c>
      <c r="G49" s="35">
        <v>295</v>
      </c>
      <c r="H49" s="35">
        <f>+(D49*E49)*G49</f>
        <v>295</v>
      </c>
      <c r="K49"/>
      <c r="L49"/>
      <c r="M49"/>
      <c r="N49"/>
      <c r="O49"/>
      <c r="P49"/>
      <c r="Q49"/>
      <c r="R49"/>
      <c r="S49"/>
      <c r="T49"/>
    </row>
    <row r="50" spans="1:21" ht="15.75" x14ac:dyDescent="0.3">
      <c r="A50" s="58" t="s">
        <v>63</v>
      </c>
      <c r="B50" s="59">
        <f>+E34*C42</f>
        <v>1434.26025</v>
      </c>
      <c r="C50" s="3"/>
      <c r="D50" s="46">
        <v>1</v>
      </c>
      <c r="E50" s="46">
        <v>10</v>
      </c>
      <c r="F50" s="46" t="s">
        <v>64</v>
      </c>
      <c r="G50" s="35">
        <v>300</v>
      </c>
      <c r="H50" s="35">
        <f t="shared" ref="H50:H58" si="0">+(D50*E50)*G50</f>
        <v>3000</v>
      </c>
      <c r="K50"/>
      <c r="L50"/>
      <c r="M50"/>
      <c r="N50"/>
      <c r="O50"/>
      <c r="P50"/>
      <c r="Q50"/>
      <c r="R50"/>
      <c r="S50"/>
      <c r="T50"/>
    </row>
    <row r="51" spans="1:21" ht="15.75" x14ac:dyDescent="0.3">
      <c r="A51" s="58" t="s">
        <v>16</v>
      </c>
      <c r="B51" s="59">
        <f>+H61</f>
        <v>6037</v>
      </c>
      <c r="C51" s="3"/>
      <c r="D51" s="46">
        <v>0</v>
      </c>
      <c r="E51" s="46">
        <v>0</v>
      </c>
      <c r="F51" s="46" t="s">
        <v>65</v>
      </c>
      <c r="G51" s="35">
        <v>295</v>
      </c>
      <c r="H51" s="35">
        <f>+(D51*E51)*G51</f>
        <v>0</v>
      </c>
      <c r="K51"/>
      <c r="L51"/>
      <c r="M51"/>
      <c r="N51"/>
      <c r="O51"/>
      <c r="P51"/>
      <c r="Q51"/>
      <c r="R51"/>
      <c r="S51"/>
      <c r="T51"/>
    </row>
    <row r="52" spans="1:21" ht="15.75" x14ac:dyDescent="0.3">
      <c r="A52" s="58" t="s">
        <v>25</v>
      </c>
      <c r="B52" s="59">
        <v>0</v>
      </c>
      <c r="C52" s="3"/>
      <c r="D52" s="46">
        <v>0</v>
      </c>
      <c r="E52" s="46">
        <v>0</v>
      </c>
      <c r="F52" s="46" t="s">
        <v>66</v>
      </c>
      <c r="G52" s="35">
        <v>600</v>
      </c>
      <c r="H52" s="35">
        <f t="shared" si="0"/>
        <v>0</v>
      </c>
      <c r="J52" s="35"/>
      <c r="K52"/>
      <c r="L52"/>
      <c r="M52"/>
      <c r="N52"/>
      <c r="O52"/>
      <c r="P52"/>
      <c r="Q52"/>
      <c r="R52"/>
      <c r="S52"/>
      <c r="T52"/>
    </row>
    <row r="53" spans="1:21" ht="16.5" x14ac:dyDescent="0.3">
      <c r="A53" s="58" t="s">
        <v>67</v>
      </c>
      <c r="B53" s="59">
        <v>0</v>
      </c>
      <c r="C53" s="3"/>
      <c r="D53" s="46">
        <v>0</v>
      </c>
      <c r="E53" s="46">
        <v>0</v>
      </c>
      <c r="F53" s="46" t="s">
        <v>68</v>
      </c>
      <c r="G53" s="35">
        <v>500</v>
      </c>
      <c r="H53" s="35">
        <f t="shared" si="0"/>
        <v>0</v>
      </c>
      <c r="I53" s="60"/>
      <c r="J53" s="60"/>
      <c r="K53"/>
      <c r="L53"/>
      <c r="M53"/>
      <c r="N53"/>
      <c r="O53"/>
      <c r="P53"/>
      <c r="Q53"/>
      <c r="R53"/>
      <c r="S53"/>
      <c r="T53"/>
    </row>
    <row r="54" spans="1:21" ht="15.75" x14ac:dyDescent="0.3">
      <c r="A54" s="61" t="s">
        <v>69</v>
      </c>
      <c r="B54" s="59">
        <v>0</v>
      </c>
      <c r="C54" s="3"/>
      <c r="D54" s="46">
        <v>1</v>
      </c>
      <c r="E54" s="46">
        <v>1</v>
      </c>
      <c r="F54" s="46" t="s">
        <v>70</v>
      </c>
      <c r="G54" s="35">
        <v>250</v>
      </c>
      <c r="H54" s="35">
        <f t="shared" si="0"/>
        <v>250</v>
      </c>
      <c r="I54" s="62">
        <f>+(B74/100)*2</f>
        <v>215.53224600000001</v>
      </c>
      <c r="K54"/>
      <c r="L54"/>
      <c r="M54"/>
      <c r="N54"/>
      <c r="O54"/>
      <c r="P54"/>
      <c r="Q54"/>
      <c r="R54"/>
      <c r="S54"/>
      <c r="T54"/>
    </row>
    <row r="55" spans="1:21" ht="15.75" x14ac:dyDescent="0.3">
      <c r="A55" s="61">
        <f>+M59</f>
        <v>0</v>
      </c>
      <c r="B55" s="59">
        <v>0</v>
      </c>
      <c r="D55" s="46">
        <v>1</v>
      </c>
      <c r="E55" s="46">
        <v>1</v>
      </c>
      <c r="F55" s="46" t="s">
        <v>71</v>
      </c>
      <c r="G55" s="35">
        <v>135</v>
      </c>
      <c r="H55" s="35">
        <f t="shared" si="0"/>
        <v>135</v>
      </c>
      <c r="K55"/>
      <c r="L55"/>
      <c r="M55"/>
      <c r="N55"/>
      <c r="O55"/>
      <c r="P55"/>
      <c r="Q55"/>
      <c r="R55"/>
      <c r="S55"/>
      <c r="T55"/>
    </row>
    <row r="56" spans="1:21" ht="15.75" x14ac:dyDescent="0.3">
      <c r="A56" s="61" t="s">
        <v>72</v>
      </c>
      <c r="B56" s="59">
        <v>0</v>
      </c>
      <c r="D56" s="46">
        <v>1</v>
      </c>
      <c r="E56" s="46">
        <v>1</v>
      </c>
      <c r="F56" s="46" t="s">
        <v>73</v>
      </c>
      <c r="G56" s="35">
        <v>135</v>
      </c>
      <c r="H56" s="35">
        <f t="shared" si="0"/>
        <v>135</v>
      </c>
      <c r="K56"/>
      <c r="L56"/>
      <c r="M56"/>
      <c r="N56"/>
      <c r="O56"/>
      <c r="P56"/>
      <c r="Q56"/>
      <c r="R56"/>
      <c r="S56"/>
      <c r="T56"/>
    </row>
    <row r="57" spans="1:21" ht="15.75" x14ac:dyDescent="0.3">
      <c r="A57" s="61" t="s">
        <v>74</v>
      </c>
      <c r="B57" s="59">
        <v>0</v>
      </c>
      <c r="D57" s="46">
        <v>2</v>
      </c>
      <c r="E57" s="46">
        <f>+B48*1.1</f>
        <v>1111</v>
      </c>
      <c r="F57" s="46" t="s">
        <v>75</v>
      </c>
      <c r="G57" s="35">
        <v>1</v>
      </c>
      <c r="H57" s="35">
        <f t="shared" si="0"/>
        <v>2222</v>
      </c>
      <c r="K57"/>
      <c r="L57"/>
      <c r="M57"/>
      <c r="N57"/>
      <c r="O57"/>
      <c r="P57"/>
      <c r="Q57"/>
      <c r="R57"/>
      <c r="S57"/>
      <c r="T57"/>
    </row>
    <row r="58" spans="1:21" ht="15.75" x14ac:dyDescent="0.3">
      <c r="A58" s="57" t="s">
        <v>76</v>
      </c>
      <c r="B58" s="63">
        <f>SUM(B50:B57)</f>
        <v>7471.2602500000003</v>
      </c>
      <c r="C58" s="3"/>
      <c r="D58" s="46">
        <v>0</v>
      </c>
      <c r="E58" s="46">
        <v>0</v>
      </c>
      <c r="F58" s="3" t="s">
        <v>77</v>
      </c>
      <c r="G58" s="35">
        <v>1400</v>
      </c>
      <c r="H58" s="35">
        <f t="shared" si="0"/>
        <v>0</v>
      </c>
      <c r="K58"/>
      <c r="L58"/>
      <c r="M58"/>
      <c r="N58"/>
      <c r="O58"/>
      <c r="P58"/>
      <c r="Q58"/>
      <c r="R58"/>
      <c r="S58"/>
      <c r="T58"/>
    </row>
    <row r="59" spans="1:21" ht="15.75" x14ac:dyDescent="0.3">
      <c r="A59" s="64"/>
      <c r="B59" s="65"/>
      <c r="C59" s="3"/>
      <c r="D59" s="46"/>
      <c r="E59" s="46"/>
      <c r="F59" s="3"/>
      <c r="G59" s="3"/>
      <c r="H59" s="35">
        <f>+G59*E59</f>
        <v>0</v>
      </c>
      <c r="K59"/>
      <c r="L59"/>
      <c r="M59"/>
      <c r="N59"/>
      <c r="O59"/>
      <c r="P59"/>
      <c r="Q59"/>
      <c r="R59"/>
      <c r="S59"/>
      <c r="T59"/>
      <c r="U59" s="10"/>
    </row>
    <row r="60" spans="1:21" ht="15.75" x14ac:dyDescent="0.3">
      <c r="A60" s="64"/>
      <c r="B60" s="37">
        <f>+B58/B48</f>
        <v>7.3972873762376237</v>
      </c>
      <c r="C60" s="4" t="s">
        <v>80</v>
      </c>
      <c r="D60" s="3"/>
      <c r="E60" s="3"/>
      <c r="F60" s="3"/>
      <c r="G60" s="3"/>
      <c r="K60"/>
      <c r="L60"/>
      <c r="M60"/>
      <c r="N60"/>
      <c r="O60"/>
      <c r="P60"/>
      <c r="Q60"/>
      <c r="R60"/>
      <c r="S60"/>
      <c r="T60"/>
      <c r="U60" s="10"/>
    </row>
    <row r="61" spans="1:21" ht="15.75" x14ac:dyDescent="0.3">
      <c r="A61" s="3"/>
      <c r="B61" s="3"/>
      <c r="D61" s="3"/>
      <c r="E61" s="3"/>
      <c r="F61" s="3"/>
      <c r="G61" s="66" t="s">
        <v>83</v>
      </c>
      <c r="H61" s="35">
        <f>SUM(H49:H60)</f>
        <v>6037</v>
      </c>
      <c r="K61"/>
      <c r="L61"/>
      <c r="M61"/>
      <c r="N61"/>
      <c r="O61"/>
      <c r="P61"/>
      <c r="Q61"/>
      <c r="R61"/>
      <c r="S61"/>
      <c r="T61"/>
      <c r="U61" s="10"/>
    </row>
    <row r="62" spans="1:21" ht="15.75" x14ac:dyDescent="0.3">
      <c r="D62" s="3"/>
      <c r="E62" s="3"/>
      <c r="G62" s="5" t="s">
        <v>85</v>
      </c>
      <c r="H62" s="70">
        <v>1.5</v>
      </c>
      <c r="K62"/>
      <c r="L62"/>
      <c r="M62"/>
      <c r="N62"/>
      <c r="O62"/>
      <c r="P62"/>
      <c r="Q62"/>
      <c r="R62"/>
      <c r="S62"/>
      <c r="T62"/>
      <c r="U62" s="10"/>
    </row>
    <row r="63" spans="1:21" ht="15.75" x14ac:dyDescent="0.3">
      <c r="A63" s="4" t="s">
        <v>89</v>
      </c>
      <c r="B63" s="3"/>
      <c r="C63" s="3"/>
      <c r="E63" s="37">
        <f>+B74/C40</f>
        <v>10.669913168316832</v>
      </c>
      <c r="G63" s="1" t="s">
        <v>90</v>
      </c>
      <c r="H63" s="71">
        <v>1.75</v>
      </c>
      <c r="K63"/>
      <c r="L63"/>
      <c r="M63"/>
      <c r="N63"/>
      <c r="O63"/>
      <c r="P63"/>
      <c r="Q63"/>
      <c r="R63"/>
      <c r="S63"/>
      <c r="T63"/>
      <c r="U63" s="10"/>
    </row>
    <row r="64" spans="1:2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90</v>
      </c>
      <c r="H64" s="71">
        <v>2</v>
      </c>
      <c r="K64"/>
      <c r="L64"/>
      <c r="M64"/>
      <c r="N64"/>
      <c r="O64"/>
      <c r="P64"/>
      <c r="Q64"/>
      <c r="R64"/>
      <c r="S64"/>
      <c r="T64"/>
      <c r="U64" s="10"/>
    </row>
    <row r="65" spans="1:21" ht="15.75" x14ac:dyDescent="0.3">
      <c r="A65" s="57" t="s">
        <v>23</v>
      </c>
      <c r="B65" s="58"/>
      <c r="C65" s="3"/>
      <c r="D65" s="3">
        <f>+B74*C69</f>
        <v>0</v>
      </c>
      <c r="E65" s="3"/>
      <c r="F65" s="3"/>
      <c r="G65" s="5" t="s">
        <v>95</v>
      </c>
      <c r="H65" s="71">
        <v>2.5</v>
      </c>
      <c r="K65"/>
      <c r="L65"/>
      <c r="M65"/>
      <c r="N65"/>
      <c r="O65"/>
      <c r="P65"/>
      <c r="Q65"/>
      <c r="R65"/>
      <c r="S65"/>
      <c r="T65"/>
      <c r="U65" s="10"/>
    </row>
    <row r="66" spans="1:21" ht="15.75" x14ac:dyDescent="0.3">
      <c r="A66" s="58" t="s">
        <v>63</v>
      </c>
      <c r="B66" s="59">
        <f>+E35*C42</f>
        <v>1721.1123</v>
      </c>
      <c r="C66" s="62"/>
      <c r="K66"/>
      <c r="L66"/>
      <c r="M66"/>
      <c r="N66"/>
      <c r="O66"/>
      <c r="P66"/>
      <c r="Q66"/>
      <c r="R66"/>
      <c r="S66"/>
      <c r="T66"/>
      <c r="U66" s="10"/>
    </row>
    <row r="67" spans="1:21" ht="15.75" x14ac:dyDescent="0.3">
      <c r="A67" s="58" t="s">
        <v>16</v>
      </c>
      <c r="B67" s="59">
        <f>+H61*H62</f>
        <v>9055.5</v>
      </c>
      <c r="C67" s="62"/>
      <c r="K67"/>
      <c r="L67"/>
      <c r="M67"/>
      <c r="N67"/>
      <c r="O67"/>
      <c r="P67"/>
      <c r="Q67"/>
      <c r="R67"/>
      <c r="S67"/>
      <c r="T67"/>
      <c r="U67" s="10"/>
    </row>
    <row r="68" spans="1:21" ht="15.75" x14ac:dyDescent="0.3">
      <c r="A68" s="58" t="str">
        <f t="shared" ref="A68:A73" si="1">+A52</f>
        <v>Tabla de suaje</v>
      </c>
      <c r="B68" s="59">
        <f>+B52*H62</f>
        <v>0</v>
      </c>
      <c r="C68" s="62"/>
      <c r="K68"/>
      <c r="L68"/>
      <c r="M68"/>
      <c r="N68"/>
      <c r="O68"/>
      <c r="P68"/>
      <c r="Q68"/>
      <c r="R68"/>
      <c r="S68"/>
      <c r="T68"/>
      <c r="U68" s="10"/>
    </row>
    <row r="69" spans="1:21" ht="15.75" x14ac:dyDescent="0.3">
      <c r="A69" s="58" t="str">
        <f t="shared" si="1"/>
        <v>Ma Luisa</v>
      </c>
      <c r="B69" s="59">
        <f>+B53*H62</f>
        <v>0</v>
      </c>
      <c r="C69" s="62"/>
      <c r="G69" s="75" t="s">
        <v>99</v>
      </c>
      <c r="H69" s="37">
        <f>+B60</f>
        <v>7.3972873762376237</v>
      </c>
      <c r="I69" s="21">
        <f>+H69*B48</f>
        <v>7471.2602500000003</v>
      </c>
      <c r="K69"/>
      <c r="L69"/>
      <c r="M69"/>
      <c r="N69"/>
      <c r="O69"/>
      <c r="P69"/>
      <c r="Q69"/>
      <c r="R69"/>
      <c r="S69"/>
      <c r="T69"/>
      <c r="U69" s="10"/>
    </row>
    <row r="70" spans="1:21" ht="15.75" x14ac:dyDescent="0.3">
      <c r="A70" s="58" t="str">
        <f t="shared" si="1"/>
        <v>Dummy</v>
      </c>
      <c r="B70" s="59">
        <f>+B54*H62</f>
        <v>0</v>
      </c>
      <c r="C70" s="62"/>
      <c r="G70" s="75" t="s">
        <v>101</v>
      </c>
      <c r="H70" s="37">
        <f>+C74</f>
        <v>10.669913168316832</v>
      </c>
      <c r="I70" s="21">
        <f>+H70*B48</f>
        <v>10776.612300000001</v>
      </c>
      <c r="J70" s="21"/>
      <c r="K70"/>
      <c r="L70"/>
      <c r="M70"/>
      <c r="N70"/>
      <c r="O70"/>
      <c r="P70"/>
      <c r="Q70"/>
      <c r="R70"/>
      <c r="S70"/>
      <c r="T70"/>
      <c r="U70" s="10"/>
    </row>
    <row r="71" spans="1:21" ht="15.75" x14ac:dyDescent="0.3">
      <c r="A71" s="58">
        <f t="shared" si="1"/>
        <v>0</v>
      </c>
      <c r="B71" s="59">
        <f>+B55*H62</f>
        <v>0</v>
      </c>
      <c r="C71" s="76"/>
      <c r="G71" s="77" t="s">
        <v>103</v>
      </c>
      <c r="H71" s="78">
        <f>+H70-H69</f>
        <v>3.2726257920792081</v>
      </c>
      <c r="I71" s="79">
        <f>+H71*B48</f>
        <v>3305.3520500000004</v>
      </c>
      <c r="J71" s="21"/>
      <c r="K71"/>
      <c r="L71"/>
      <c r="M71"/>
      <c r="N71"/>
      <c r="O71"/>
      <c r="P71"/>
      <c r="Q71"/>
      <c r="R71"/>
      <c r="S71"/>
      <c r="T71"/>
      <c r="U71" s="10"/>
    </row>
    <row r="72" spans="1:21" ht="15.75" x14ac:dyDescent="0.3">
      <c r="A72" s="58" t="str">
        <f t="shared" si="1"/>
        <v>Empaque</v>
      </c>
      <c r="B72" s="59">
        <f>+B56*H62</f>
        <v>0</v>
      </c>
      <c r="C72" s="76"/>
      <c r="G72" s="82"/>
      <c r="H72" s="83" t="s">
        <v>106</v>
      </c>
      <c r="I72" s="84"/>
      <c r="J72" s="79"/>
      <c r="K72"/>
      <c r="L72"/>
      <c r="M72"/>
      <c r="N72"/>
      <c r="O72"/>
      <c r="P72"/>
      <c r="Q72"/>
      <c r="R72"/>
      <c r="S72"/>
      <c r="T72"/>
      <c r="U72" s="10"/>
    </row>
    <row r="73" spans="1:21" ht="15.75" x14ac:dyDescent="0.3">
      <c r="A73" s="58" t="str">
        <f t="shared" si="1"/>
        <v>Mensajeria</v>
      </c>
      <c r="B73" s="59">
        <f>+B57*H62</f>
        <v>0</v>
      </c>
      <c r="C73" s="76"/>
      <c r="G73" s="82"/>
      <c r="H73" s="83"/>
      <c r="I73" s="84"/>
      <c r="J73" s="79"/>
      <c r="K73"/>
      <c r="L73"/>
      <c r="M73"/>
      <c r="N73"/>
      <c r="O73"/>
      <c r="P73"/>
      <c r="Q73"/>
      <c r="R73"/>
      <c r="S73"/>
      <c r="T73"/>
      <c r="U73" s="10"/>
    </row>
    <row r="74" spans="1:21" x14ac:dyDescent="0.3">
      <c r="A74" s="57" t="s">
        <v>76</v>
      </c>
      <c r="B74" s="63">
        <f>SUM(B66:B73)</f>
        <v>10776.612300000001</v>
      </c>
      <c r="C74" s="78">
        <f>+B74/B48</f>
        <v>10.669913168316832</v>
      </c>
      <c r="D74" s="5" t="s">
        <v>121</v>
      </c>
      <c r="F74" s="21"/>
      <c r="U74" s="10"/>
    </row>
    <row r="77" spans="1:21" x14ac:dyDescent="0.3">
      <c r="J77" s="87"/>
    </row>
    <row r="83" spans="10:18" ht="16.5" x14ac:dyDescent="0.3">
      <c r="J83" s="60"/>
      <c r="K83" s="60"/>
      <c r="L83" s="60"/>
      <c r="M83" s="60"/>
      <c r="N83" s="60"/>
      <c r="O83" s="60"/>
      <c r="P83" s="60"/>
      <c r="Q83" s="60"/>
      <c r="R83" s="60"/>
    </row>
    <row r="84" spans="10:18" ht="16.5" x14ac:dyDescent="0.3">
      <c r="J84" s="60"/>
      <c r="K84" s="60"/>
      <c r="L84" s="60"/>
      <c r="M84" s="60"/>
      <c r="N84" s="60"/>
      <c r="O84" s="60"/>
      <c r="P84" s="60"/>
      <c r="Q84" s="60"/>
      <c r="R84" s="60"/>
    </row>
    <row r="85" spans="10:18" ht="16.5" x14ac:dyDescent="0.3">
      <c r="J85" s="60"/>
      <c r="K85" s="60"/>
      <c r="L85" s="60"/>
      <c r="M85" s="60"/>
      <c r="N85" s="60"/>
      <c r="O85" s="60"/>
      <c r="P85" s="60"/>
      <c r="Q85" s="60"/>
      <c r="R85" s="60"/>
    </row>
    <row r="86" spans="10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10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10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0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zoomScale="80" zoomScaleNormal="80" workbookViewId="0">
      <selection activeCell="D20" sqref="D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K1"/>
      <c r="L1"/>
      <c r="M1"/>
      <c r="N1"/>
      <c r="O1"/>
      <c r="P1"/>
      <c r="Q1"/>
    </row>
    <row r="2" spans="1:21" ht="15.75" x14ac:dyDescent="0.3">
      <c r="K2"/>
      <c r="L2"/>
      <c r="M2"/>
      <c r="N2"/>
      <c r="O2"/>
      <c r="P2"/>
      <c r="Q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K6"/>
      <c r="L6"/>
      <c r="M6"/>
      <c r="N6"/>
      <c r="O6"/>
      <c r="P6"/>
      <c r="Q6"/>
      <c r="R6"/>
      <c r="S6"/>
    </row>
    <row r="7" spans="1:21" ht="15.75" x14ac:dyDescent="0.3"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4</v>
      </c>
      <c r="C9" s="5" t="str">
        <f>+'Sobre '!C9</f>
        <v>07 de noviembre de 2016.</v>
      </c>
      <c r="H9" s="5" t="s">
        <v>5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6</v>
      </c>
      <c r="C11" s="1" t="s">
        <v>7</v>
      </c>
      <c r="F11" s="5" t="s">
        <v>0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6"/>
      <c r="G12" s="7"/>
      <c r="H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F13" s="9"/>
      <c r="G13" s="10"/>
      <c r="H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9"/>
      <c r="G14" s="10"/>
      <c r="H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2" t="s">
        <v>111</v>
      </c>
      <c r="D15" s="13"/>
      <c r="E15" s="13"/>
      <c r="F15" s="14" t="s">
        <v>11</v>
      </c>
      <c r="G15" s="10"/>
      <c r="H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112</v>
      </c>
      <c r="D16" s="13"/>
      <c r="E16" s="13"/>
      <c r="F16" s="16">
        <f>+F20</f>
        <v>50</v>
      </c>
      <c r="G16" s="17" t="s">
        <v>12</v>
      </c>
      <c r="H16" s="18">
        <f>+H20</f>
        <v>35</v>
      </c>
      <c r="K16"/>
      <c r="L16"/>
      <c r="M16"/>
      <c r="N16"/>
      <c r="O16"/>
      <c r="P16"/>
      <c r="Q16"/>
      <c r="R16"/>
      <c r="S16"/>
    </row>
    <row r="17" spans="1:20" ht="15.75" x14ac:dyDescent="0.3">
      <c r="C17" s="15" t="s">
        <v>13</v>
      </c>
      <c r="D17" s="13"/>
      <c r="E17" s="13"/>
      <c r="F17" s="14">
        <v>5</v>
      </c>
      <c r="G17" s="19" t="s">
        <v>14</v>
      </c>
      <c r="H17" s="11"/>
      <c r="K17"/>
      <c r="L17"/>
      <c r="M17"/>
      <c r="N17"/>
      <c r="O17"/>
      <c r="P17"/>
      <c r="Q17"/>
      <c r="R17"/>
      <c r="S17"/>
    </row>
    <row r="18" spans="1:20" ht="15.75" x14ac:dyDescent="0.3">
      <c r="C18" s="15" t="s">
        <v>108</v>
      </c>
      <c r="D18" s="13"/>
      <c r="E18" s="13"/>
      <c r="F18" s="9"/>
      <c r="G18" s="10"/>
      <c r="H18" s="11"/>
      <c r="K18"/>
      <c r="L18"/>
      <c r="M18"/>
      <c r="N18"/>
      <c r="O18"/>
      <c r="P18"/>
      <c r="Q18"/>
    </row>
    <row r="19" spans="1:20" ht="15.75" x14ac:dyDescent="0.3">
      <c r="C19" s="15" t="s">
        <v>109</v>
      </c>
      <c r="D19" s="13"/>
      <c r="E19" s="13"/>
      <c r="F19" s="9"/>
      <c r="G19" s="10"/>
      <c r="H19" s="11"/>
      <c r="K19"/>
      <c r="L19"/>
      <c r="M19"/>
      <c r="N19"/>
      <c r="O19"/>
      <c r="P19"/>
      <c r="Q19"/>
    </row>
    <row r="20" spans="1:20" ht="15.75" x14ac:dyDescent="0.3">
      <c r="C20" s="22"/>
      <c r="D20" s="13"/>
      <c r="E20" s="13"/>
      <c r="F20" s="16">
        <v>50</v>
      </c>
      <c r="G20" s="17" t="s">
        <v>12</v>
      </c>
      <c r="H20" s="18">
        <v>35</v>
      </c>
      <c r="K20"/>
      <c r="L20"/>
      <c r="M20"/>
      <c r="N20"/>
      <c r="O20"/>
      <c r="P20"/>
      <c r="Q20"/>
    </row>
    <row r="21" spans="1:20" ht="15.75" x14ac:dyDescent="0.3">
      <c r="C21" s="22"/>
      <c r="D21" s="13"/>
      <c r="E21" s="13"/>
      <c r="F21" s="14">
        <v>1</v>
      </c>
      <c r="G21" s="19" t="s">
        <v>14</v>
      </c>
      <c r="H21" s="11"/>
      <c r="K21"/>
      <c r="L21"/>
      <c r="M21"/>
      <c r="N21"/>
      <c r="O21"/>
      <c r="P21"/>
      <c r="Q21"/>
    </row>
    <row r="22" spans="1:20" ht="16.5" thickBot="1" x14ac:dyDescent="0.35">
      <c r="C22" s="13"/>
      <c r="D22" s="13"/>
      <c r="E22" s="13"/>
      <c r="F22" s="23"/>
      <c r="G22" s="24"/>
      <c r="H22" s="25"/>
      <c r="K22"/>
      <c r="L22"/>
      <c r="M22"/>
      <c r="N22"/>
      <c r="O22"/>
      <c r="P22"/>
      <c r="Q22"/>
    </row>
    <row r="23" spans="1:20" ht="15.75" x14ac:dyDescent="0.3">
      <c r="A23" s="4" t="s">
        <v>18</v>
      </c>
      <c r="C23" s="26" t="s">
        <v>113</v>
      </c>
      <c r="D23" s="5" t="s">
        <v>19</v>
      </c>
      <c r="E23" s="27" t="s">
        <v>114</v>
      </c>
      <c r="F23" s="1" t="s">
        <v>115</v>
      </c>
      <c r="K23"/>
      <c r="L23"/>
      <c r="M23"/>
      <c r="N23"/>
      <c r="O23"/>
      <c r="P23"/>
      <c r="Q23"/>
    </row>
    <row r="25" spans="1:20" ht="15.75" x14ac:dyDescent="0.3">
      <c r="A25" s="4" t="s">
        <v>20</v>
      </c>
      <c r="C25" s="28">
        <v>70</v>
      </c>
      <c r="D25" s="27" t="s">
        <v>21</v>
      </c>
      <c r="E25" s="29">
        <v>100</v>
      </c>
      <c r="F25" s="30">
        <f>+C25</f>
        <v>70</v>
      </c>
      <c r="G25" s="31" t="s">
        <v>21</v>
      </c>
      <c r="H25" s="31">
        <f>+E25</f>
        <v>100</v>
      </c>
      <c r="K25"/>
      <c r="L25"/>
      <c r="M25"/>
      <c r="N25"/>
      <c r="O25"/>
      <c r="P25"/>
      <c r="Q25"/>
      <c r="R25"/>
      <c r="S25"/>
      <c r="T25"/>
    </row>
    <row r="26" spans="1:20" ht="15.75" x14ac:dyDescent="0.3">
      <c r="A26" s="4" t="s">
        <v>22</v>
      </c>
      <c r="B26" s="3"/>
      <c r="C26" s="32">
        <f>+F16</f>
        <v>50</v>
      </c>
      <c r="D26" s="33" t="s">
        <v>21</v>
      </c>
      <c r="E26" s="32">
        <f>+H16</f>
        <v>35</v>
      </c>
      <c r="F26" s="34">
        <f>+E26</f>
        <v>35</v>
      </c>
      <c r="G26" s="34" t="s">
        <v>21</v>
      </c>
      <c r="H26" s="34">
        <f>+C26</f>
        <v>50</v>
      </c>
      <c r="I26" s="35"/>
      <c r="J26" s="35"/>
      <c r="K26"/>
      <c r="L26"/>
      <c r="M26"/>
      <c r="N26"/>
      <c r="O26"/>
      <c r="P26"/>
      <c r="Q26"/>
      <c r="R26"/>
      <c r="S26"/>
      <c r="T26"/>
    </row>
    <row r="27" spans="1:20" ht="16.5" thickBot="1" x14ac:dyDescent="0.35">
      <c r="A27" s="3" t="s">
        <v>24</v>
      </c>
      <c r="B27" s="36"/>
      <c r="C27" s="37">
        <f>+C25/C26</f>
        <v>1.4</v>
      </c>
      <c r="D27" s="38"/>
      <c r="E27" s="37">
        <f>+E25/E26</f>
        <v>2.8571428571428572</v>
      </c>
      <c r="F27" s="37">
        <f>+F25/F26</f>
        <v>2</v>
      </c>
      <c r="G27" s="38"/>
      <c r="H27" s="37">
        <f>+H25/H26</f>
        <v>2</v>
      </c>
      <c r="I27" s="35"/>
      <c r="J27" s="35"/>
      <c r="K27"/>
      <c r="L27"/>
      <c r="M27"/>
      <c r="N27"/>
      <c r="O27"/>
      <c r="P27"/>
      <c r="Q27"/>
      <c r="R27"/>
      <c r="S27"/>
      <c r="T27"/>
    </row>
    <row r="28" spans="1:20" ht="16.5" thickBot="1" x14ac:dyDescent="0.35">
      <c r="A28" s="3" t="s">
        <v>26</v>
      </c>
      <c r="B28" s="39"/>
      <c r="C28" s="40"/>
      <c r="D28" s="41">
        <v>2</v>
      </c>
      <c r="E28" s="42"/>
      <c r="F28" s="43"/>
      <c r="G28" s="44">
        <v>4</v>
      </c>
      <c r="H28" s="45" t="s">
        <v>27</v>
      </c>
      <c r="K28"/>
      <c r="L28"/>
      <c r="M28"/>
      <c r="N28"/>
      <c r="O28"/>
      <c r="P28"/>
      <c r="Q28"/>
      <c r="R28"/>
      <c r="S28"/>
      <c r="T28"/>
    </row>
    <row r="29" spans="1:20" ht="15.75" x14ac:dyDescent="0.3">
      <c r="A29" s="3"/>
      <c r="B29" s="46"/>
      <c r="C29" s="35"/>
      <c r="G29" s="20"/>
      <c r="H29" s="35"/>
      <c r="K29"/>
      <c r="L29"/>
      <c r="M29"/>
      <c r="N29"/>
      <c r="O29"/>
      <c r="P29"/>
      <c r="Q29"/>
      <c r="R29"/>
      <c r="S29"/>
      <c r="T29"/>
    </row>
    <row r="30" spans="1:20" ht="15.75" x14ac:dyDescent="0.3">
      <c r="A30" s="30" t="s">
        <v>29</v>
      </c>
      <c r="B30" s="30" t="s">
        <v>30</v>
      </c>
      <c r="D30" s="20" t="s">
        <v>31</v>
      </c>
      <c r="E30" s="47">
        <v>15.948</v>
      </c>
      <c r="G30" s="1" t="s">
        <v>32</v>
      </c>
      <c r="H30" s="48">
        <v>0.15</v>
      </c>
      <c r="K30"/>
      <c r="L30"/>
      <c r="M30"/>
      <c r="N30"/>
      <c r="O30"/>
      <c r="P30"/>
      <c r="Q30"/>
      <c r="R30"/>
      <c r="S30"/>
      <c r="T30"/>
    </row>
    <row r="31" spans="1:20" ht="15.75" x14ac:dyDescent="0.3">
      <c r="A31" s="3"/>
      <c r="B31" s="3"/>
      <c r="C31" s="3"/>
      <c r="D31" s="49" t="s">
        <v>33</v>
      </c>
      <c r="E31" s="47">
        <f>+H30*E30</f>
        <v>2.3921999999999999</v>
      </c>
      <c r="H31" s="48"/>
      <c r="I31" s="35"/>
      <c r="J31" s="35"/>
      <c r="K31"/>
      <c r="L31"/>
      <c r="M31"/>
      <c r="N31"/>
      <c r="O31"/>
      <c r="P31"/>
      <c r="Q31"/>
      <c r="R31"/>
      <c r="S31"/>
      <c r="T31"/>
    </row>
    <row r="32" spans="1:20" ht="15.75" x14ac:dyDescent="0.3">
      <c r="D32" s="49" t="s">
        <v>34</v>
      </c>
      <c r="E32" s="50">
        <f>+E30-E31</f>
        <v>13.555800000000001</v>
      </c>
      <c r="I32" s="35"/>
      <c r="J32" s="35"/>
      <c r="K32"/>
      <c r="L32"/>
      <c r="M32"/>
      <c r="N32"/>
      <c r="O32"/>
      <c r="P32"/>
      <c r="Q32"/>
      <c r="R32"/>
      <c r="S32"/>
      <c r="T32"/>
    </row>
    <row r="33" spans="1:20" ht="15.75" x14ac:dyDescent="0.3">
      <c r="E33" s="46" t="s">
        <v>35</v>
      </c>
      <c r="F33" s="46" t="s">
        <v>36</v>
      </c>
      <c r="G33" s="46" t="s">
        <v>36</v>
      </c>
      <c r="H33" s="46" t="s">
        <v>36</v>
      </c>
      <c r="I33" s="35"/>
      <c r="J33" s="35"/>
      <c r="K33"/>
      <c r="L33"/>
      <c r="M33"/>
      <c r="N33"/>
      <c r="O33"/>
      <c r="P33"/>
      <c r="Q33"/>
      <c r="R33"/>
      <c r="S33"/>
      <c r="T33"/>
    </row>
    <row r="34" spans="1:20" ht="15.75" x14ac:dyDescent="0.3">
      <c r="D34" s="20" t="s">
        <v>37</v>
      </c>
      <c r="E34" s="51">
        <f>+E32</f>
        <v>13.555800000000001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  <c r="T34"/>
    </row>
    <row r="35" spans="1:20" ht="15.75" x14ac:dyDescent="0.3">
      <c r="D35" s="20" t="s">
        <v>38</v>
      </c>
      <c r="E35" s="51">
        <f>+E34*1.2</f>
        <v>16.266960000000001</v>
      </c>
      <c r="F35" s="51">
        <v>0</v>
      </c>
      <c r="G35" s="51">
        <v>0</v>
      </c>
      <c r="H35" s="51">
        <v>0</v>
      </c>
      <c r="K35"/>
      <c r="L35"/>
      <c r="M35"/>
      <c r="N35"/>
      <c r="O35"/>
      <c r="P35"/>
      <c r="Q35"/>
      <c r="R35"/>
      <c r="S35"/>
      <c r="T35"/>
    </row>
    <row r="36" spans="1:20" ht="16.5" thickBot="1" x14ac:dyDescent="0.35">
      <c r="A36" s="3"/>
      <c r="G36" s="20"/>
      <c r="K36"/>
      <c r="L36"/>
      <c r="M36"/>
      <c r="N36"/>
      <c r="O36"/>
      <c r="P36"/>
      <c r="Q36"/>
      <c r="R36"/>
      <c r="S36"/>
      <c r="T36"/>
    </row>
    <row r="37" spans="1:20" ht="15.75" x14ac:dyDescent="0.3">
      <c r="A37" s="3"/>
      <c r="B37" s="46"/>
      <c r="C37" s="35"/>
      <c r="E37" s="6" t="s">
        <v>39</v>
      </c>
      <c r="F37" s="7" t="s">
        <v>40</v>
      </c>
      <c r="G37" s="7"/>
      <c r="H37" s="8"/>
      <c r="K37"/>
      <c r="L37"/>
      <c r="M37"/>
      <c r="N37"/>
      <c r="O37"/>
      <c r="P37"/>
      <c r="Q37"/>
      <c r="R37"/>
      <c r="S37"/>
      <c r="T37"/>
    </row>
    <row r="38" spans="1:20" ht="16.5" thickBot="1" x14ac:dyDescent="0.35">
      <c r="A38" s="4" t="s">
        <v>41</v>
      </c>
      <c r="C38" s="52">
        <v>4</v>
      </c>
      <c r="D38" s="53" t="s">
        <v>42</v>
      </c>
      <c r="E38" s="23"/>
      <c r="F38" s="24" t="s">
        <v>43</v>
      </c>
      <c r="G38" s="24"/>
      <c r="H38" s="25"/>
      <c r="K38"/>
      <c r="L38"/>
      <c r="M38"/>
      <c r="N38"/>
      <c r="O38"/>
      <c r="P38"/>
      <c r="Q38"/>
      <c r="R38"/>
      <c r="S38"/>
      <c r="T38"/>
    </row>
    <row r="39" spans="1:20" ht="15.75" x14ac:dyDescent="0.3">
      <c r="A39" s="4"/>
      <c r="C39" s="46"/>
      <c r="D39" s="1" t="s">
        <v>44</v>
      </c>
      <c r="E39" s="3"/>
      <c r="F39" s="3"/>
      <c r="K39"/>
      <c r="L39"/>
      <c r="M39"/>
      <c r="N39"/>
      <c r="O39"/>
      <c r="P39"/>
      <c r="Q39"/>
      <c r="R39"/>
      <c r="S39"/>
      <c r="T39"/>
    </row>
    <row r="40" spans="1:20" ht="15.75" x14ac:dyDescent="0.3">
      <c r="A40" s="4" t="s">
        <v>45</v>
      </c>
      <c r="B40" s="5"/>
      <c r="C40" s="54">
        <f>+B48/F17</f>
        <v>202</v>
      </c>
      <c r="D40" s="29">
        <v>400</v>
      </c>
      <c r="F40" s="49" t="s">
        <v>46</v>
      </c>
      <c r="G40" s="28">
        <v>1</v>
      </c>
      <c r="H40" s="3"/>
      <c r="K40"/>
      <c r="L40"/>
      <c r="M40"/>
      <c r="N40"/>
      <c r="O40"/>
      <c r="P40"/>
      <c r="Q40"/>
      <c r="R40"/>
      <c r="S40"/>
      <c r="T40"/>
    </row>
    <row r="41" spans="1:20" ht="15.75" x14ac:dyDescent="0.3">
      <c r="A41" s="4" t="s">
        <v>47</v>
      </c>
      <c r="C41" s="39">
        <f>+C40+D40</f>
        <v>602</v>
      </c>
      <c r="F41" s="49" t="s">
        <v>48</v>
      </c>
      <c r="G41" s="28">
        <v>2</v>
      </c>
      <c r="H41" s="3"/>
      <c r="K41"/>
      <c r="L41"/>
      <c r="M41"/>
      <c r="N41"/>
      <c r="O41"/>
      <c r="P41"/>
      <c r="Q41"/>
      <c r="R41"/>
      <c r="S41"/>
      <c r="T41"/>
    </row>
    <row r="42" spans="1:20" ht="15.75" x14ac:dyDescent="0.3">
      <c r="A42" s="4" t="s">
        <v>49</v>
      </c>
      <c r="C42" s="39">
        <f>+C41/C38</f>
        <v>150.5</v>
      </c>
      <c r="F42" s="49" t="s">
        <v>50</v>
      </c>
      <c r="G42" s="28"/>
      <c r="H42" s="3"/>
      <c r="K42"/>
      <c r="L42"/>
      <c r="M42"/>
      <c r="N42"/>
      <c r="O42"/>
      <c r="P42"/>
      <c r="Q42"/>
      <c r="R42"/>
      <c r="S42"/>
      <c r="T42"/>
    </row>
    <row r="43" spans="1:20" ht="15.75" x14ac:dyDescent="0.3">
      <c r="A43" s="4" t="s">
        <v>51</v>
      </c>
      <c r="C43" s="46">
        <f>+(C42*C38)*F17</f>
        <v>3010</v>
      </c>
      <c r="F43" s="20" t="s">
        <v>52</v>
      </c>
      <c r="G43" s="28">
        <f>+C40/1000</f>
        <v>0.20200000000000001</v>
      </c>
      <c r="H43" s="3"/>
      <c r="K43"/>
      <c r="L43"/>
      <c r="M43"/>
      <c r="N43"/>
      <c r="O43"/>
      <c r="P43"/>
      <c r="Q43"/>
      <c r="R43"/>
      <c r="S43"/>
      <c r="T43"/>
    </row>
    <row r="44" spans="1:20" ht="15.75" x14ac:dyDescent="0.3">
      <c r="A44" s="4"/>
      <c r="C44" s="56"/>
      <c r="F44" s="49" t="s">
        <v>53</v>
      </c>
      <c r="G44" s="52">
        <f>+C41</f>
        <v>602</v>
      </c>
      <c r="H44" s="3"/>
      <c r="K44"/>
      <c r="L44"/>
      <c r="M44"/>
      <c r="N44"/>
      <c r="O44"/>
      <c r="P44"/>
      <c r="Q44"/>
      <c r="R44"/>
      <c r="S44"/>
      <c r="T44"/>
    </row>
    <row r="45" spans="1:20" x14ac:dyDescent="0.3">
      <c r="A45" s="4"/>
      <c r="C45" s="46"/>
      <c r="E45" s="49"/>
      <c r="F45" s="49"/>
      <c r="G45" s="35"/>
      <c r="I45" s="3"/>
      <c r="J45" s="3"/>
      <c r="N45" s="10"/>
      <c r="O45" s="55"/>
      <c r="P45" s="17"/>
      <c r="Q45" s="17"/>
      <c r="R45" s="10"/>
      <c r="S45" s="10"/>
    </row>
    <row r="46" spans="1:20" x14ac:dyDescent="0.3">
      <c r="A46" s="4" t="s">
        <v>54</v>
      </c>
      <c r="C46" s="30">
        <f>+C42*C38</f>
        <v>602</v>
      </c>
      <c r="F46" s="49"/>
      <c r="G46" s="35"/>
      <c r="H46" s="3"/>
      <c r="N46" s="10"/>
      <c r="O46" s="55"/>
      <c r="P46" s="17"/>
      <c r="Q46" s="17"/>
      <c r="R46" s="10"/>
      <c r="S46" s="10"/>
    </row>
    <row r="47" spans="1:20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  <c r="S47"/>
    </row>
    <row r="48" spans="1:20" ht="15.75" x14ac:dyDescent="0.3">
      <c r="A48" s="4" t="s">
        <v>55</v>
      </c>
      <c r="B48" s="46">
        <v>1010</v>
      </c>
      <c r="C48" s="46"/>
      <c r="D48" s="30" t="s">
        <v>56</v>
      </c>
      <c r="E48" s="30" t="s">
        <v>57</v>
      </c>
      <c r="F48" s="30" t="s">
        <v>58</v>
      </c>
      <c r="G48" s="30" t="s">
        <v>59</v>
      </c>
      <c r="H48" s="30" t="s">
        <v>60</v>
      </c>
      <c r="J48" s="5" t="s">
        <v>126</v>
      </c>
      <c r="P48"/>
      <c r="Q48"/>
      <c r="R48"/>
      <c r="S48"/>
    </row>
    <row r="49" spans="1:21" ht="15.75" x14ac:dyDescent="0.3">
      <c r="A49" s="57" t="s">
        <v>61</v>
      </c>
      <c r="B49" s="58"/>
      <c r="C49" s="3"/>
      <c r="D49" s="46">
        <v>4</v>
      </c>
      <c r="E49" s="46">
        <v>1</v>
      </c>
      <c r="F49" s="46" t="s">
        <v>110</v>
      </c>
      <c r="G49" s="35">
        <v>295</v>
      </c>
      <c r="H49" s="35">
        <f>+(D49*E49)*G49</f>
        <v>1180</v>
      </c>
      <c r="L49" s="5"/>
      <c r="P49"/>
      <c r="Q49"/>
      <c r="R49"/>
      <c r="S49"/>
    </row>
    <row r="50" spans="1:21" ht="15.75" x14ac:dyDescent="0.3">
      <c r="A50" s="58" t="s">
        <v>63</v>
      </c>
      <c r="B50" s="59">
        <f>+E34*C42</f>
        <v>2040.1479000000002</v>
      </c>
      <c r="C50" s="3"/>
      <c r="D50" s="46">
        <v>4</v>
      </c>
      <c r="E50" s="46">
        <v>1</v>
      </c>
      <c r="F50" s="46" t="s">
        <v>68</v>
      </c>
      <c r="G50" s="35">
        <v>250</v>
      </c>
      <c r="H50" s="35">
        <f t="shared" ref="H50:H58" si="0">+(D50*E50)*G50</f>
        <v>1000</v>
      </c>
      <c r="K50" s="66" t="s">
        <v>78</v>
      </c>
      <c r="L50" s="91" t="s">
        <v>79</v>
      </c>
      <c r="M50" s="92"/>
      <c r="P50"/>
      <c r="Q50"/>
      <c r="R50"/>
      <c r="S50"/>
    </row>
    <row r="51" spans="1:21" ht="15.75" x14ac:dyDescent="0.3">
      <c r="A51" s="58" t="s">
        <v>16</v>
      </c>
      <c r="B51" s="59">
        <f>+H61</f>
        <v>5641.5</v>
      </c>
      <c r="C51" s="3"/>
      <c r="D51" s="46">
        <v>0</v>
      </c>
      <c r="E51" s="46">
        <v>0</v>
      </c>
      <c r="F51" s="46" t="s">
        <v>65</v>
      </c>
      <c r="G51" s="35">
        <v>295</v>
      </c>
      <c r="H51" s="35">
        <f t="shared" si="0"/>
        <v>0</v>
      </c>
      <c r="K51" s="20" t="s">
        <v>81</v>
      </c>
      <c r="L51" s="67" t="s">
        <v>82</v>
      </c>
      <c r="M51" s="68"/>
      <c r="P51"/>
      <c r="Q51"/>
      <c r="R51"/>
      <c r="S51"/>
    </row>
    <row r="52" spans="1:21" ht="15.75" x14ac:dyDescent="0.3">
      <c r="A52" s="58" t="s">
        <v>116</v>
      </c>
      <c r="B52" s="59">
        <v>200</v>
      </c>
      <c r="C52" s="3"/>
      <c r="D52" s="46">
        <v>0</v>
      </c>
      <c r="E52" s="46">
        <v>0</v>
      </c>
      <c r="F52" s="46" t="s">
        <v>66</v>
      </c>
      <c r="G52" s="35">
        <v>600</v>
      </c>
      <c r="H52" s="35">
        <f t="shared" si="0"/>
        <v>0</v>
      </c>
      <c r="K52" s="20" t="s">
        <v>19</v>
      </c>
      <c r="L52" s="69" t="s">
        <v>84</v>
      </c>
      <c r="M52" s="68"/>
      <c r="P52"/>
      <c r="Q52"/>
      <c r="R52"/>
      <c r="S52"/>
    </row>
    <row r="53" spans="1:21" ht="16.5" x14ac:dyDescent="0.3">
      <c r="A53" s="58" t="s">
        <v>67</v>
      </c>
      <c r="B53" s="59">
        <v>0</v>
      </c>
      <c r="C53" s="3"/>
      <c r="D53" s="46">
        <v>0</v>
      </c>
      <c r="E53" s="46">
        <v>0</v>
      </c>
      <c r="F53" s="46" t="s">
        <v>68</v>
      </c>
      <c r="G53" s="35">
        <v>500</v>
      </c>
      <c r="H53" s="35">
        <f t="shared" si="0"/>
        <v>0</v>
      </c>
      <c r="I53" s="60"/>
      <c r="K53" s="20" t="s">
        <v>86</v>
      </c>
      <c r="L53" s="69" t="s">
        <v>87</v>
      </c>
      <c r="M53" s="68" t="s">
        <v>88</v>
      </c>
      <c r="P53"/>
      <c r="Q53"/>
      <c r="R53"/>
      <c r="S53"/>
    </row>
    <row r="54" spans="1:21" ht="15.75" x14ac:dyDescent="0.3">
      <c r="A54" s="61" t="s">
        <v>69</v>
      </c>
      <c r="B54" s="59">
        <v>300</v>
      </c>
      <c r="C54" s="3"/>
      <c r="D54" s="46">
        <v>1</v>
      </c>
      <c r="E54" s="46">
        <v>1</v>
      </c>
      <c r="F54" s="46" t="s">
        <v>70</v>
      </c>
      <c r="G54" s="35">
        <v>280</v>
      </c>
      <c r="H54" s="35">
        <f t="shared" si="0"/>
        <v>280</v>
      </c>
      <c r="I54" s="62">
        <f>+(B74/100)*2</f>
        <v>278.95854960000003</v>
      </c>
      <c r="K54" s="20" t="s">
        <v>91</v>
      </c>
      <c r="L54" s="69">
        <v>1</v>
      </c>
      <c r="M54" s="68"/>
      <c r="P54"/>
      <c r="Q54"/>
      <c r="R54"/>
      <c r="S54"/>
    </row>
    <row r="55" spans="1:21" ht="15.75" x14ac:dyDescent="0.3">
      <c r="A55" s="61" t="str">
        <f>+L50</f>
        <v>Sobre Celofán</v>
      </c>
      <c r="B55" s="59">
        <f>+L58</f>
        <v>1010</v>
      </c>
      <c r="D55" s="46">
        <v>0</v>
      </c>
      <c r="E55" s="46">
        <v>0</v>
      </c>
      <c r="F55" s="46" t="s">
        <v>71</v>
      </c>
      <c r="G55" s="35">
        <v>135</v>
      </c>
      <c r="H55" s="35">
        <f t="shared" si="0"/>
        <v>0</v>
      </c>
      <c r="K55" s="20" t="s">
        <v>94</v>
      </c>
      <c r="L55" s="69">
        <v>1010</v>
      </c>
      <c r="M55" s="72">
        <f>+((B48*L54)*1.1)/L54</f>
        <v>1111</v>
      </c>
      <c r="P55"/>
      <c r="Q55"/>
      <c r="R55"/>
      <c r="S55"/>
    </row>
    <row r="56" spans="1:21" ht="15.75" x14ac:dyDescent="0.3">
      <c r="A56" s="61" t="s">
        <v>72</v>
      </c>
      <c r="B56" s="59">
        <f>+(45*3)+200</f>
        <v>335</v>
      </c>
      <c r="D56" s="46">
        <v>0</v>
      </c>
      <c r="E56" s="46">
        <v>0</v>
      </c>
      <c r="F56" s="46" t="s">
        <v>73</v>
      </c>
      <c r="G56" s="35">
        <v>135</v>
      </c>
      <c r="H56" s="35">
        <f t="shared" si="0"/>
        <v>0</v>
      </c>
      <c r="K56" s="20" t="s">
        <v>96</v>
      </c>
      <c r="L56" s="73"/>
      <c r="M56" s="68"/>
      <c r="P56"/>
      <c r="Q56"/>
      <c r="R56"/>
      <c r="S56"/>
    </row>
    <row r="57" spans="1:21" x14ac:dyDescent="0.3">
      <c r="A57" s="61" t="s">
        <v>74</v>
      </c>
      <c r="B57" s="59">
        <v>180</v>
      </c>
      <c r="D57" s="46">
        <v>1</v>
      </c>
      <c r="E57" s="46">
        <f>+B48*1.05</f>
        <v>1060.5</v>
      </c>
      <c r="F57" s="46" t="s">
        <v>125</v>
      </c>
      <c r="G57" s="35">
        <v>3</v>
      </c>
      <c r="H57" s="35">
        <f t="shared" si="0"/>
        <v>3181.5</v>
      </c>
      <c r="K57" s="20" t="s">
        <v>98</v>
      </c>
      <c r="L57" s="73">
        <v>1</v>
      </c>
      <c r="M57" s="74"/>
    </row>
    <row r="58" spans="1:21" x14ac:dyDescent="0.3">
      <c r="A58" s="57" t="s">
        <v>76</v>
      </c>
      <c r="B58" s="63">
        <f>SUM(B50:B57)</f>
        <v>9706.6478999999999</v>
      </c>
      <c r="C58" s="3"/>
      <c r="D58" s="46">
        <v>0</v>
      </c>
      <c r="E58" s="46">
        <v>0</v>
      </c>
      <c r="F58" s="3" t="s">
        <v>77</v>
      </c>
      <c r="G58" s="35">
        <v>1400</v>
      </c>
      <c r="H58" s="35">
        <f t="shared" si="0"/>
        <v>0</v>
      </c>
      <c r="K58" s="20" t="s">
        <v>97</v>
      </c>
      <c r="L58" s="73">
        <f>+L57*L55</f>
        <v>1010</v>
      </c>
      <c r="M58" s="68"/>
    </row>
    <row r="59" spans="1:21" ht="15.75" x14ac:dyDescent="0.3">
      <c r="A59" s="64"/>
      <c r="B59" s="65"/>
      <c r="C59" s="3"/>
      <c r="D59" s="46"/>
      <c r="E59" s="46"/>
      <c r="F59" s="3"/>
      <c r="G59" s="3"/>
      <c r="H59" s="35">
        <f>+G59*E59</f>
        <v>0</v>
      </c>
      <c r="K59" s="20" t="s">
        <v>28</v>
      </c>
      <c r="L59" s="73">
        <v>0</v>
      </c>
      <c r="M59" s="68"/>
      <c r="P59"/>
      <c r="Q59"/>
      <c r="R59"/>
      <c r="S59"/>
      <c r="T59"/>
      <c r="U59" s="10"/>
    </row>
    <row r="60" spans="1:21" ht="15.75" x14ac:dyDescent="0.3">
      <c r="A60" s="64"/>
      <c r="B60" s="37">
        <f>+B58/B48</f>
        <v>9.6105424752475255</v>
      </c>
      <c r="C60" s="4" t="s">
        <v>80</v>
      </c>
      <c r="D60" s="3"/>
      <c r="E60" s="3"/>
      <c r="F60" s="3"/>
      <c r="G60" s="3"/>
      <c r="K60" s="20" t="s">
        <v>100</v>
      </c>
      <c r="L60" s="73">
        <v>0</v>
      </c>
      <c r="M60" s="68"/>
      <c r="P60"/>
      <c r="Q60"/>
      <c r="R60"/>
      <c r="S60"/>
      <c r="T60"/>
      <c r="U60" s="10"/>
    </row>
    <row r="61" spans="1:21" ht="15.75" x14ac:dyDescent="0.3">
      <c r="A61" s="3"/>
      <c r="B61" s="3"/>
      <c r="D61" s="3"/>
      <c r="E61" s="3"/>
      <c r="F61" s="3"/>
      <c r="G61" s="66" t="s">
        <v>83</v>
      </c>
      <c r="H61" s="35">
        <f>SUM(H49:H60)</f>
        <v>5641.5</v>
      </c>
      <c r="K61" s="1" t="s">
        <v>102</v>
      </c>
      <c r="L61" s="73">
        <v>0</v>
      </c>
      <c r="M61" s="68"/>
      <c r="P61"/>
      <c r="Q61"/>
      <c r="R61"/>
      <c r="S61"/>
      <c r="T61"/>
      <c r="U61" s="10"/>
    </row>
    <row r="62" spans="1:21" ht="15.75" x14ac:dyDescent="0.3">
      <c r="D62" s="3"/>
      <c r="E62" s="3"/>
      <c r="G62" s="5" t="s">
        <v>85</v>
      </c>
      <c r="H62" s="70">
        <v>1.5</v>
      </c>
      <c r="K62" s="20" t="s">
        <v>104</v>
      </c>
      <c r="L62" s="80">
        <f>+L61+L60</f>
        <v>0</v>
      </c>
      <c r="M62" s="81">
        <f>+L58/B48</f>
        <v>1</v>
      </c>
      <c r="N62" s="1" t="s">
        <v>105</v>
      </c>
      <c r="P62"/>
      <c r="Q62"/>
      <c r="R62"/>
      <c r="S62"/>
      <c r="T62"/>
      <c r="U62" s="10"/>
    </row>
    <row r="63" spans="1:21" ht="15.75" x14ac:dyDescent="0.3">
      <c r="A63" s="4" t="s">
        <v>89</v>
      </c>
      <c r="B63" s="3"/>
      <c r="C63" s="3"/>
      <c r="E63" s="37"/>
      <c r="G63" s="1" t="s">
        <v>90</v>
      </c>
      <c r="H63" s="71">
        <v>1.75</v>
      </c>
      <c r="K63" s="20" t="s">
        <v>107</v>
      </c>
      <c r="L63" s="80">
        <f>+L62*1.5</f>
        <v>0</v>
      </c>
      <c r="M63" s="81">
        <f>+B71/B48</f>
        <v>1.5</v>
      </c>
      <c r="N63" s="1" t="s">
        <v>105</v>
      </c>
      <c r="P63"/>
      <c r="Q63"/>
      <c r="R63"/>
      <c r="S63"/>
      <c r="T63"/>
      <c r="U63" s="10"/>
    </row>
    <row r="64" spans="1:2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90</v>
      </c>
      <c r="H64" s="71">
        <v>2</v>
      </c>
      <c r="P64"/>
      <c r="Q64"/>
      <c r="R64"/>
      <c r="S64"/>
      <c r="T64"/>
      <c r="U64" s="10"/>
    </row>
    <row r="65" spans="1:21" ht="15.75" x14ac:dyDescent="0.3">
      <c r="A65" s="57" t="s">
        <v>23</v>
      </c>
      <c r="B65" s="58"/>
      <c r="C65" s="3"/>
      <c r="D65" s="3"/>
      <c r="E65" s="3"/>
      <c r="F65" s="3"/>
      <c r="G65" s="5" t="s">
        <v>95</v>
      </c>
      <c r="H65" s="71">
        <v>2.5</v>
      </c>
      <c r="P65"/>
      <c r="Q65"/>
      <c r="R65"/>
      <c r="S65"/>
      <c r="T65"/>
      <c r="U65" s="10"/>
    </row>
    <row r="66" spans="1:21" ht="15.75" x14ac:dyDescent="0.3">
      <c r="A66" s="58" t="s">
        <v>63</v>
      </c>
      <c r="B66" s="59">
        <f>+E35*C42</f>
        <v>2448.1774800000003</v>
      </c>
      <c r="C66" s="62"/>
      <c r="P66"/>
      <c r="Q66"/>
      <c r="R66"/>
      <c r="S66"/>
      <c r="T66"/>
      <c r="U66" s="10"/>
    </row>
    <row r="67" spans="1:21" ht="15.75" x14ac:dyDescent="0.3">
      <c r="A67" s="58" t="s">
        <v>16</v>
      </c>
      <c r="B67" s="59">
        <f>+H61*H62</f>
        <v>8462.25</v>
      </c>
      <c r="C67" s="62"/>
      <c r="P67"/>
      <c r="Q67"/>
      <c r="R67"/>
      <c r="S67"/>
      <c r="T67"/>
      <c r="U67" s="10"/>
    </row>
    <row r="68" spans="1:21" ht="15.75" x14ac:dyDescent="0.3">
      <c r="A68" s="58" t="str">
        <f t="shared" ref="A68:A73" si="1">+A52</f>
        <v>Pruebas de Color</v>
      </c>
      <c r="B68" s="59">
        <f>+B52*H62</f>
        <v>300</v>
      </c>
      <c r="C68" s="62"/>
      <c r="P68"/>
      <c r="Q68"/>
      <c r="R68"/>
      <c r="S68"/>
      <c r="T68"/>
      <c r="U68" s="10"/>
    </row>
    <row r="69" spans="1:21" ht="15.75" x14ac:dyDescent="0.3">
      <c r="A69" s="58" t="str">
        <f t="shared" si="1"/>
        <v>Ma Luisa</v>
      </c>
      <c r="B69" s="59">
        <f>+B53*H62</f>
        <v>0</v>
      </c>
      <c r="C69" s="62"/>
      <c r="G69" s="75" t="s">
        <v>99</v>
      </c>
      <c r="H69" s="37">
        <f>+B60</f>
        <v>9.6105424752475255</v>
      </c>
      <c r="I69" s="21">
        <f>+H69*B48</f>
        <v>9706.6478999999999</v>
      </c>
      <c r="P69"/>
      <c r="Q69"/>
      <c r="R69"/>
      <c r="S69"/>
      <c r="T69"/>
      <c r="U69" s="10"/>
    </row>
    <row r="70" spans="1:21" ht="15.75" x14ac:dyDescent="0.3">
      <c r="A70" s="58" t="str">
        <f t="shared" si="1"/>
        <v>Dummy</v>
      </c>
      <c r="B70" s="59">
        <f>+B54*H62</f>
        <v>450</v>
      </c>
      <c r="C70" s="62"/>
      <c r="G70" s="75" t="s">
        <v>101</v>
      </c>
      <c r="H70" s="37">
        <f>+C74</f>
        <v>13.809829188118812</v>
      </c>
      <c r="I70" s="21">
        <f>+H70*B48</f>
        <v>13947.92748</v>
      </c>
      <c r="J70" s="21"/>
      <c r="P70"/>
      <c r="Q70"/>
      <c r="R70"/>
      <c r="S70"/>
      <c r="T70"/>
      <c r="U70" s="10"/>
    </row>
    <row r="71" spans="1:21" ht="15.75" x14ac:dyDescent="0.3">
      <c r="A71" s="58" t="str">
        <f t="shared" si="1"/>
        <v>Sobre Celofán</v>
      </c>
      <c r="B71" s="59">
        <f>+B55*H62</f>
        <v>1515</v>
      </c>
      <c r="C71" s="76"/>
      <c r="G71" s="77" t="s">
        <v>103</v>
      </c>
      <c r="H71" s="78">
        <f>+H70-H69</f>
        <v>4.1992867128712863</v>
      </c>
      <c r="I71" s="79">
        <f>+H71*B48</f>
        <v>4241.2795799999994</v>
      </c>
      <c r="J71" s="21"/>
      <c r="P71"/>
      <c r="Q71"/>
      <c r="R71"/>
      <c r="S71"/>
      <c r="T71"/>
      <c r="U71" s="10"/>
    </row>
    <row r="72" spans="1:21" ht="15.75" x14ac:dyDescent="0.3">
      <c r="A72" s="58" t="str">
        <f t="shared" si="1"/>
        <v>Empaque</v>
      </c>
      <c r="B72" s="59">
        <f>+B56*H62</f>
        <v>502.5</v>
      </c>
      <c r="C72" s="76"/>
      <c r="G72" s="82"/>
      <c r="H72" s="83" t="s">
        <v>106</v>
      </c>
      <c r="I72" s="84">
        <f>+(A76/100)*2.5</f>
        <v>618.11349449999989</v>
      </c>
      <c r="J72" s="79"/>
      <c r="P72"/>
      <c r="Q72"/>
      <c r="R72"/>
      <c r="S72"/>
      <c r="T72"/>
      <c r="U72" s="10"/>
    </row>
    <row r="73" spans="1:21" ht="15.75" x14ac:dyDescent="0.3">
      <c r="A73" s="58" t="str">
        <f t="shared" si="1"/>
        <v>Mensajeria</v>
      </c>
      <c r="B73" s="59">
        <f>+B57*H62</f>
        <v>270</v>
      </c>
      <c r="C73" s="76"/>
      <c r="G73" s="82"/>
      <c r="H73" s="83"/>
      <c r="I73" s="84"/>
      <c r="J73" s="79"/>
      <c r="Q73" s="10"/>
      <c r="R73" s="10"/>
      <c r="T73"/>
      <c r="U73" s="10"/>
    </row>
    <row r="74" spans="1:21" x14ac:dyDescent="0.3">
      <c r="A74" s="57" t="s">
        <v>76</v>
      </c>
      <c r="B74" s="63">
        <f>SUM(B66:B73)</f>
        <v>13947.92748</v>
      </c>
      <c r="C74" s="78">
        <f>+B74/B48</f>
        <v>13.809829188118812</v>
      </c>
      <c r="D74" s="5" t="s">
        <v>122</v>
      </c>
      <c r="F74" s="21"/>
      <c r="U74" s="10"/>
    </row>
    <row r="75" spans="1:21" customFormat="1" ht="15.75" x14ac:dyDescent="0.3">
      <c r="C75" s="88">
        <f>+'Sobre '!C74</f>
        <v>10.669913168316832</v>
      </c>
      <c r="D75" s="5" t="s">
        <v>121</v>
      </c>
      <c r="K75" s="1"/>
      <c r="L75" s="1"/>
      <c r="M75" s="1"/>
      <c r="N75" s="1"/>
      <c r="O75" s="1"/>
    </row>
    <row r="76" spans="1:21" x14ac:dyDescent="0.3">
      <c r="A76" s="90">
        <f>+C76*B48</f>
        <v>24724.539779999999</v>
      </c>
      <c r="B76" s="90"/>
      <c r="C76" s="37">
        <f>SUM(C74:C75)</f>
        <v>24.479742356435644</v>
      </c>
      <c r="D76" s="89" t="s">
        <v>76</v>
      </c>
      <c r="E76" s="30"/>
      <c r="F76" s="37"/>
    </row>
    <row r="80" spans="1:21" x14ac:dyDescent="0.3">
      <c r="J80" s="87"/>
    </row>
    <row r="86" spans="2:18" ht="16.5" x14ac:dyDescent="0.3">
      <c r="J86" s="60"/>
      <c r="K86" s="60"/>
      <c r="L86" s="60"/>
      <c r="M86" s="60"/>
      <c r="N86" s="60"/>
      <c r="O86" s="60"/>
      <c r="P86" s="60"/>
      <c r="Q86" s="60"/>
      <c r="R86" s="60"/>
    </row>
    <row r="87" spans="2:18" ht="16.5" x14ac:dyDescent="0.3">
      <c r="J87" s="60"/>
      <c r="K87" s="60"/>
      <c r="L87" s="60"/>
      <c r="M87" s="60"/>
      <c r="N87" s="60"/>
      <c r="O87" s="60"/>
      <c r="P87" s="60"/>
      <c r="Q87" s="60"/>
      <c r="R87" s="60"/>
    </row>
    <row r="88" spans="2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2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2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2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2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2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2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  <row r="95" spans="2:18" ht="16.5" x14ac:dyDescent="0.3">
      <c r="B95" s="20"/>
      <c r="C95" s="85"/>
      <c r="D95" s="86"/>
      <c r="J95" s="60"/>
      <c r="K95" s="60"/>
      <c r="L95" s="60"/>
      <c r="M95" s="60"/>
      <c r="N95" s="60"/>
      <c r="O95" s="60"/>
      <c r="P95" s="60"/>
      <c r="Q95" s="60"/>
      <c r="R95" s="60"/>
    </row>
    <row r="97" spans="1:5" ht="15.75" x14ac:dyDescent="0.3">
      <c r="A97"/>
      <c r="B97"/>
      <c r="C97"/>
      <c r="D97"/>
      <c r="E97"/>
    </row>
  </sheetData>
  <mergeCells count="2">
    <mergeCell ref="A76:B76"/>
    <mergeCell ref="L50:M50"/>
  </mergeCells>
  <pageMargins left="0.70866141732283472" right="0.70866141732283472" top="0.74803149606299213" bottom="0.74803149606299213" header="0.31496062992125984" footer="0.31496062992125984"/>
  <pageSetup scale="51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Sobre </vt:lpstr>
      <vt:lpstr>Invitación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2016-11-07T23:23:36Z</cp:lastPrinted>
  <dcterms:created xsi:type="dcterms:W3CDTF">2016-10-22T16:33:19Z</dcterms:created>
  <dcterms:modified xsi:type="dcterms:W3CDTF">2016-11-07T23:31:25Z</dcterms:modified>
</cp:coreProperties>
</file>