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Litografía Inv &amp; Regalo Senc" sheetId="1" r:id="rId1"/>
  </sheets>
  <calcPr calcId="145621"/>
</workbook>
</file>

<file path=xl/calcChain.xml><?xml version="1.0" encoding="utf-8"?>
<calcChain xmlns="http://schemas.openxmlformats.org/spreadsheetml/2006/main">
  <c r="F16" i="1" l="1"/>
  <c r="H16" i="1"/>
  <c r="E57" i="1" l="1"/>
  <c r="E56" i="1"/>
  <c r="H56" i="1" s="1"/>
  <c r="C96" i="1"/>
  <c r="C93" i="1"/>
  <c r="C94" i="1" s="1"/>
  <c r="C95" i="1" s="1"/>
  <c r="H52" i="1"/>
  <c r="H51" i="1"/>
  <c r="E80" i="1"/>
  <c r="F80" i="1" s="1"/>
  <c r="C80" i="1"/>
  <c r="H80" i="1" s="1"/>
  <c r="E85" i="1"/>
  <c r="E86" i="1" s="1"/>
  <c r="E88" i="1" s="1"/>
  <c r="E89" i="1" s="1"/>
  <c r="G95" i="1" s="1"/>
  <c r="E81" i="1"/>
  <c r="H79" i="1"/>
  <c r="F79" i="1"/>
  <c r="G94" i="1" l="1"/>
  <c r="C99" i="1"/>
  <c r="F81" i="1"/>
  <c r="H81" i="1"/>
  <c r="C81" i="1"/>
  <c r="H58" i="1"/>
  <c r="H55" i="1"/>
  <c r="H54" i="1"/>
  <c r="H53" i="1"/>
  <c r="B73" i="1"/>
  <c r="A73" i="1"/>
  <c r="B72" i="1"/>
  <c r="A72" i="1"/>
  <c r="C117" i="1"/>
  <c r="C118" i="1" s="1"/>
  <c r="B71" i="1"/>
  <c r="B70" i="1"/>
  <c r="A70" i="1"/>
  <c r="B69" i="1"/>
  <c r="A69" i="1"/>
  <c r="B68" i="1"/>
  <c r="A68" i="1"/>
  <c r="C113" i="1"/>
  <c r="D117" i="1" s="1"/>
  <c r="D118" i="1" s="1"/>
  <c r="D110" i="1"/>
  <c r="H59" i="1"/>
  <c r="H57" i="1"/>
  <c r="A55" i="1"/>
  <c r="A71" i="1" s="1"/>
  <c r="H50" i="1"/>
  <c r="H49" i="1"/>
  <c r="C40" i="1"/>
  <c r="C41" i="1" s="1"/>
  <c r="E31" i="1"/>
  <c r="E32" i="1" s="1"/>
  <c r="E34" i="1" s="1"/>
  <c r="E35" i="1" s="1"/>
  <c r="B66" i="1" s="1"/>
  <c r="E26" i="1"/>
  <c r="E27" i="1" s="1"/>
  <c r="C26" i="1"/>
  <c r="H26" i="1" s="1"/>
  <c r="H25" i="1"/>
  <c r="F25" i="1"/>
  <c r="B50" i="1" l="1"/>
  <c r="F26" i="1"/>
  <c r="F27" i="1" s="1"/>
  <c r="H27" i="1"/>
  <c r="H61" i="1"/>
  <c r="B51" i="1" s="1"/>
  <c r="G44" i="1"/>
  <c r="C42" i="1"/>
  <c r="C27" i="1"/>
  <c r="G43" i="1"/>
  <c r="B67" i="1" l="1"/>
  <c r="B74" i="1" s="1"/>
  <c r="C43" i="1"/>
  <c r="C46" i="1"/>
  <c r="B58" i="1"/>
  <c r="C74" i="1" l="1"/>
  <c r="I72" i="1"/>
  <c r="B60" i="1"/>
  <c r="H69" i="1" s="1"/>
  <c r="I69" i="1" s="1"/>
  <c r="I54" i="1"/>
  <c r="H70" i="1" l="1"/>
  <c r="H71" i="1"/>
  <c r="I71" i="1" s="1"/>
  <c r="I70" i="1"/>
</calcChain>
</file>

<file path=xl/sharedStrings.xml><?xml version="1.0" encoding="utf-8"?>
<sst xmlns="http://schemas.openxmlformats.org/spreadsheetml/2006/main" count="165" uniqueCount="120">
  <si>
    <t>Observaciones</t>
  </si>
  <si>
    <t>Presupuesto</t>
  </si>
  <si>
    <t>Elabora</t>
  </si>
  <si>
    <t>Lourdes Velasco</t>
  </si>
  <si>
    <t>Fecha</t>
  </si>
  <si>
    <t>ODT</t>
  </si>
  <si>
    <t>Cliente</t>
  </si>
  <si>
    <t>Monex</t>
  </si>
  <si>
    <t>Proyecto</t>
  </si>
  <si>
    <t>Descripción</t>
  </si>
  <si>
    <t>Tamaño extendido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</si>
  <si>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</si>
  <si>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</si>
  <si>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</si>
  <si>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</si>
  <si>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</si>
  <si>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</si>
  <si>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</si>
  <si>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</si>
  <si>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>Precio</t>
  </si>
  <si>
    <t xml:space="preserve">Salen por lado </t>
  </si>
  <si>
    <t>Tabla de suaje</t>
  </si>
  <si>
    <t xml:space="preserve">Tamaños por pliego </t>
  </si>
  <si>
    <t>* calculo manual</t>
  </si>
  <si>
    <t>Suajado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</si>
  <si>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</si>
  <si>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</si>
  <si>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</si>
  <si>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</si>
  <si>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</si>
  <si>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</si>
  <si>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</si>
  <si>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</si>
  <si>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</si>
  <si>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</si>
  <si>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</si>
  <si>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</si>
  <si>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</si>
  <si>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</si>
  <si>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</si>
  <si>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</si>
  <si>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</si>
  <si>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</si>
  <si>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</si>
  <si>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</si>
  <si>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</si>
  <si>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</si>
  <si>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</si>
  <si>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</si>
  <si>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</si>
  <si>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</si>
  <si>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</si>
  <si>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</si>
  <si>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</si>
  <si>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</si>
  <si>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</si>
  <si>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</si>
  <si>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</si>
  <si>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Arreglo/ Placas</t>
  </si>
  <si>
    <t>Papel</t>
  </si>
  <si>
    <t>Tinta MET</t>
  </si>
  <si>
    <t>Dummy</t>
  </si>
  <si>
    <t>corte</t>
  </si>
  <si>
    <t>arreglo suaje</t>
  </si>
  <si>
    <t>Empaque</t>
  </si>
  <si>
    <t>Mensajeria</t>
  </si>
  <si>
    <t>Total</t>
  </si>
  <si>
    <t>Laminado</t>
  </si>
  <si>
    <t xml:space="preserve">Producto </t>
  </si>
  <si>
    <t>Sobre Celofán</t>
  </si>
  <si>
    <t>costo unitario</t>
  </si>
  <si>
    <t xml:space="preserve">Material </t>
  </si>
  <si>
    <t>PVC</t>
  </si>
  <si>
    <t xml:space="preserve">Costo proceso </t>
  </si>
  <si>
    <t>Transparente</t>
  </si>
  <si>
    <t xml:space="preserve">Porcentaje Despacho </t>
  </si>
  <si>
    <t>Tamaño Final</t>
  </si>
  <si>
    <t>Carta</t>
  </si>
  <si>
    <t>cm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</si>
  <si>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</si>
  <si>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</si>
  <si>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</si>
  <si>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</si>
  <si>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</si>
  <si>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</si>
  <si>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</si>
  <si>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</si>
  <si>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Importe de la compra</t>
  </si>
  <si>
    <t>Precio por Paquete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</si>
  <si>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</si>
  <si>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</si>
  <si>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</si>
  <si>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</si>
  <si>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</si>
  <si>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</si>
  <si>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</si>
  <si>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</si>
  <si>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</si>
  <si>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 xml:space="preserve">lito + celofan </t>
  </si>
  <si>
    <t>tamaño 28 X 21.5 cm.</t>
  </si>
  <si>
    <t>cartulina importación</t>
  </si>
  <si>
    <t>grabado en alto relieve +</t>
  </si>
  <si>
    <t>Sundance Felt</t>
  </si>
  <si>
    <t>White</t>
  </si>
  <si>
    <t>296 gr.</t>
  </si>
  <si>
    <t>Grabado</t>
  </si>
  <si>
    <t>Placa Grabado</t>
  </si>
  <si>
    <t>Empalme</t>
  </si>
  <si>
    <t>incluye pegado de foto a ma luisa</t>
  </si>
  <si>
    <t>empalme bateria +</t>
  </si>
  <si>
    <t>Partes Adicionales</t>
  </si>
  <si>
    <t>Bateria</t>
  </si>
  <si>
    <t>Sencilla</t>
  </si>
  <si>
    <t>Grabado Panel</t>
  </si>
  <si>
    <t>LOZANO</t>
  </si>
  <si>
    <t xml:space="preserve">Lourdes. </t>
  </si>
  <si>
    <t>Los de 22x28+7, 220 piezas; salen en $ 1.725 c/u</t>
  </si>
  <si>
    <t>Pegado Foto</t>
  </si>
  <si>
    <t xml:space="preserve">Ma Luisa Fotografías </t>
  </si>
  <si>
    <t>24 de octubre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</si>
</sst>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3"/>
      <color rgb="FF1F497D"/>
      <name val="Albertus Medium"/>
      <family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9" applyNumberFormat="0" applyFont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4" fillId="0" borderId="0" xfId="0" applyFont="1" applyAlignment="1">
      <alignment horizontal="center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4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9" fontId="6" fillId="0" borderId="0" xfId="0" applyNumberFormat="1" applyFont="1"/>
    <xf numFmtId="9" fontId="2" fillId="0" borderId="0" xfId="0" applyNumberFormat="1" applyFont="1"/>
    <xf numFmtId="2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10" fillId="4" borderId="0" xfId="0" applyFont="1" applyFill="1"/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Alignment="1">
      <alignment horizontal="center"/>
    </xf>
    <xf numFmtId="44" fontId="2" fillId="0" borderId="0" xfId="0" applyNumberFormat="1" applyFont="1" applyBorder="1"/>
    <xf numFmtId="4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12" fillId="0" borderId="0" xfId="0" applyFont="1"/>
    <xf numFmtId="0" fontId="10" fillId="0" borderId="0" xfId="0" applyFont="1" applyFill="1"/>
    <xf numFmtId="2" fontId="11" fillId="0" borderId="0" xfId="0" applyNumberFormat="1" applyFont="1" applyFill="1" applyBorder="1" applyAlignment="1">
      <alignment horizontal="right"/>
    </xf>
    <xf numFmtId="44" fontId="11" fillId="0" borderId="0" xfId="1" applyFont="1" applyFill="1" applyAlignment="1">
      <alignment horizontal="center"/>
    </xf>
    <xf numFmtId="44" fontId="2" fillId="0" borderId="0" xfId="0" applyNumberFormat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" fontId="2" fillId="0" borderId="0" xfId="0" applyNumberFormat="1" applyFont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4" fontId="2" fillId="0" borderId="0" xfId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1"/>
  <sheetViews>
    <sheetView tabSelected="1" topLeftCell="A33" zoomScale="80" zoomScaleNormal="80" workbookViewId="0">
      <selection activeCell="H34" sqref="H3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/>
      <c r="L1" s="3"/>
      <c r="M1" s="3"/>
      <c r="N1" s="3"/>
      <c r="O1" s="3"/>
      <c r="P1" s="3"/>
      <c r="Q1" s="3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4</v>
      </c>
      <c r="C9" s="5" t="s">
        <v>119</v>
      </c>
      <c r="H9" s="5" t="s">
        <v>5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6</v>
      </c>
      <c r="C11" s="1" t="s">
        <v>7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6"/>
      <c r="G12" s="7"/>
      <c r="H12" s="8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F13" s="9"/>
      <c r="G13" s="10"/>
      <c r="H13" s="11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9"/>
      <c r="G14" s="10"/>
      <c r="H14" s="11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2" t="s">
        <v>118</v>
      </c>
      <c r="D15" s="13"/>
      <c r="E15" s="13"/>
      <c r="F15" s="14" t="s">
        <v>10</v>
      </c>
      <c r="G15" s="10"/>
      <c r="H15" s="11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99</v>
      </c>
      <c r="D16" s="13"/>
      <c r="E16" s="13"/>
      <c r="F16" s="16">
        <f>1+F20</f>
        <v>29</v>
      </c>
      <c r="G16" s="17" t="s">
        <v>11</v>
      </c>
      <c r="H16" s="18">
        <f>1+H20</f>
        <v>22.5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100</v>
      </c>
      <c r="D17" s="13"/>
      <c r="E17" s="13"/>
      <c r="F17" s="14">
        <v>1</v>
      </c>
      <c r="G17" s="19" t="s">
        <v>12</v>
      </c>
      <c r="H17" s="11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101</v>
      </c>
      <c r="D18" s="13"/>
      <c r="E18" s="13"/>
      <c r="F18" s="9"/>
      <c r="G18" s="10"/>
      <c r="H18" s="11"/>
      <c r="J18"/>
      <c r="K18"/>
      <c r="L18"/>
      <c r="M18"/>
      <c r="N18"/>
      <c r="O18"/>
      <c r="P18"/>
      <c r="Q18"/>
      <c r="R18"/>
    </row>
    <row r="19" spans="1:19" ht="15.75" x14ac:dyDescent="0.3">
      <c r="C19" s="15" t="s">
        <v>109</v>
      </c>
      <c r="D19" s="13"/>
      <c r="E19" s="13"/>
      <c r="F19" s="9"/>
      <c r="G19" s="10"/>
      <c r="H19" s="11"/>
      <c r="J19"/>
      <c r="K19"/>
      <c r="L19"/>
      <c r="M19"/>
      <c r="N19"/>
      <c r="O19"/>
      <c r="P19"/>
      <c r="Q19"/>
      <c r="R19"/>
    </row>
    <row r="20" spans="1:19" ht="15.75" x14ac:dyDescent="0.3">
      <c r="C20" s="15" t="s">
        <v>100</v>
      </c>
      <c r="D20" s="13"/>
      <c r="E20" s="13"/>
      <c r="F20" s="16">
        <v>28</v>
      </c>
      <c r="G20" s="17" t="s">
        <v>11</v>
      </c>
      <c r="H20" s="18">
        <v>21.5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22" t="s">
        <v>108</v>
      </c>
      <c r="D21" s="13"/>
      <c r="E21" s="13"/>
      <c r="F21" s="14">
        <v>1</v>
      </c>
      <c r="G21" s="19" t="s">
        <v>12</v>
      </c>
      <c r="H21" s="11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3"/>
      <c r="D22" s="13"/>
      <c r="E22" s="13"/>
      <c r="F22" s="23"/>
      <c r="G22" s="24"/>
      <c r="H22" s="2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14</v>
      </c>
      <c r="C23" s="26" t="s">
        <v>102</v>
      </c>
      <c r="D23" s="5" t="s">
        <v>15</v>
      </c>
      <c r="E23" s="27" t="s">
        <v>103</v>
      </c>
      <c r="F23" s="1" t="s">
        <v>104</v>
      </c>
      <c r="J23"/>
      <c r="K23"/>
      <c r="L23"/>
      <c r="M23"/>
      <c r="N23"/>
      <c r="O23"/>
      <c r="P23"/>
      <c r="Q23"/>
      <c r="R23"/>
    </row>
    <row r="25" spans="1:19" ht="15.75" x14ac:dyDescent="0.3">
      <c r="A25" s="4" t="s">
        <v>16</v>
      </c>
      <c r="C25" s="28">
        <v>66</v>
      </c>
      <c r="D25" s="27" t="s">
        <v>17</v>
      </c>
      <c r="E25" s="29">
        <v>101</v>
      </c>
      <c r="F25" s="30">
        <f>+C25</f>
        <v>66</v>
      </c>
      <c r="G25" s="31" t="s">
        <v>17</v>
      </c>
      <c r="H25" s="31">
        <f>+E25</f>
        <v>101</v>
      </c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18</v>
      </c>
      <c r="B26" s="3"/>
      <c r="C26" s="32">
        <f>+F16</f>
        <v>29</v>
      </c>
      <c r="D26" s="33" t="s">
        <v>17</v>
      </c>
      <c r="E26" s="32">
        <f>+H16</f>
        <v>22.5</v>
      </c>
      <c r="F26" s="34">
        <f>+E26</f>
        <v>22.5</v>
      </c>
      <c r="G26" s="34" t="s">
        <v>17</v>
      </c>
      <c r="H26" s="34">
        <f>+C26</f>
        <v>29</v>
      </c>
      <c r="I26" s="35"/>
      <c r="J26" s="35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20</v>
      </c>
      <c r="B27" s="36"/>
      <c r="C27" s="37">
        <f>+C25/C26</f>
        <v>2.2758620689655173</v>
      </c>
      <c r="D27" s="38"/>
      <c r="E27" s="37">
        <f>+E25/E26</f>
        <v>4.4888888888888889</v>
      </c>
      <c r="F27" s="37">
        <f>+F25/F26</f>
        <v>2.9333333333333331</v>
      </c>
      <c r="G27" s="38"/>
      <c r="H27" s="37">
        <f>+H25/H26</f>
        <v>3.4827586206896552</v>
      </c>
      <c r="I27" s="35"/>
      <c r="J27" s="35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22</v>
      </c>
      <c r="B28" s="39"/>
      <c r="C28" s="40"/>
      <c r="D28" s="41">
        <v>8</v>
      </c>
      <c r="E28" s="42"/>
      <c r="F28" s="43"/>
      <c r="G28" s="44">
        <v>6</v>
      </c>
      <c r="H28" s="45" t="s">
        <v>23</v>
      </c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46"/>
      <c r="C29" s="35"/>
      <c r="G29" s="20"/>
      <c r="H29" s="35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25</v>
      </c>
      <c r="B30" s="30" t="s">
        <v>26</v>
      </c>
      <c r="D30" s="20" t="s">
        <v>27</v>
      </c>
      <c r="E30" s="47">
        <v>28</v>
      </c>
      <c r="F30" s="95">
        <v>22083.34</v>
      </c>
      <c r="G30" s="1" t="s">
        <v>28</v>
      </c>
      <c r="H30" s="48">
        <v>0.15</v>
      </c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29</v>
      </c>
      <c r="E31" s="47">
        <f>+H30*E30</f>
        <v>4.2</v>
      </c>
      <c r="H31" s="48"/>
      <c r="I31" s="35"/>
      <c r="J31" s="35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30</v>
      </c>
      <c r="E32" s="50">
        <f>+E30-E31</f>
        <v>23.8</v>
      </c>
      <c r="I32" s="35"/>
      <c r="J32" s="35"/>
      <c r="K32"/>
      <c r="L32"/>
      <c r="M32"/>
      <c r="N32"/>
      <c r="O32"/>
      <c r="P32"/>
      <c r="Q32"/>
      <c r="R32"/>
      <c r="S32"/>
    </row>
    <row r="33" spans="1:19" ht="15.75" x14ac:dyDescent="0.3">
      <c r="E33" s="46" t="s">
        <v>31</v>
      </c>
      <c r="F33" s="46" t="s">
        <v>32</v>
      </c>
      <c r="G33" s="46" t="s">
        <v>32</v>
      </c>
      <c r="H33" s="46" t="s">
        <v>32</v>
      </c>
      <c r="I33" s="35"/>
      <c r="J33" s="35"/>
      <c r="K33"/>
      <c r="L33"/>
      <c r="M33"/>
      <c r="N33"/>
      <c r="O33"/>
      <c r="P33"/>
      <c r="Q33"/>
      <c r="R33"/>
      <c r="S33"/>
    </row>
    <row r="34" spans="1:19" ht="15.75" x14ac:dyDescent="0.3">
      <c r="D34" s="20" t="s">
        <v>33</v>
      </c>
      <c r="E34" s="51">
        <f>+E32</f>
        <v>23.8</v>
      </c>
      <c r="F34" s="51">
        <v>0</v>
      </c>
      <c r="G34" s="51">
        <v>0</v>
      </c>
      <c r="H34" s="51">
        <v>0</v>
      </c>
      <c r="K34"/>
      <c r="L34"/>
      <c r="M34"/>
      <c r="N34"/>
      <c r="O34"/>
      <c r="P34"/>
      <c r="Q34"/>
      <c r="R34"/>
      <c r="S34"/>
    </row>
    <row r="35" spans="1:19" ht="15.75" x14ac:dyDescent="0.3">
      <c r="D35" s="20" t="s">
        <v>34</v>
      </c>
      <c r="E35" s="51">
        <f>+E34*1.1</f>
        <v>26.180000000000003</v>
      </c>
      <c r="F35" s="51">
        <v>0</v>
      </c>
      <c r="G35" s="51">
        <v>0</v>
      </c>
      <c r="H35" s="51">
        <v>0</v>
      </c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20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46"/>
      <c r="C37" s="35"/>
      <c r="E37" s="6" t="s">
        <v>35</v>
      </c>
      <c r="F37" s="7" t="s">
        <v>36</v>
      </c>
      <c r="G37" s="7"/>
      <c r="H37" s="8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37</v>
      </c>
      <c r="C38" s="52">
        <v>8</v>
      </c>
      <c r="D38" s="53" t="s">
        <v>38</v>
      </c>
      <c r="E38" s="23"/>
      <c r="F38" s="24" t="s">
        <v>39</v>
      </c>
      <c r="G38" s="24"/>
      <c r="H38" s="25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46"/>
      <c r="D39" s="1" t="s">
        <v>40</v>
      </c>
      <c r="E39" s="3"/>
      <c r="F39" s="3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B40" s="5"/>
      <c r="C40" s="54">
        <f>+B48/F17</f>
        <v>250</v>
      </c>
      <c r="D40" s="29">
        <v>50</v>
      </c>
      <c r="F40" s="49" t="s">
        <v>42</v>
      </c>
      <c r="G40" s="28">
        <v>1</v>
      </c>
      <c r="H40" s="3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43</v>
      </c>
      <c r="C41" s="39">
        <f>+C40+D40</f>
        <v>300</v>
      </c>
      <c r="F41" s="49" t="s">
        <v>44</v>
      </c>
      <c r="G41" s="28">
        <v>2</v>
      </c>
      <c r="H41" s="3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45</v>
      </c>
      <c r="C42" s="39">
        <f>+C41/C38</f>
        <v>37.5</v>
      </c>
      <c r="F42" s="49" t="s">
        <v>46</v>
      </c>
      <c r="G42" s="28"/>
      <c r="H42" s="3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47</v>
      </c>
      <c r="C43" s="46">
        <f>+(C42*C38)*F17</f>
        <v>300</v>
      </c>
      <c r="F43" s="20" t="s">
        <v>48</v>
      </c>
      <c r="G43" s="28">
        <f>+C40/1000</f>
        <v>0.25</v>
      </c>
      <c r="H43" s="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49</v>
      </c>
      <c r="G44" s="52">
        <f>+C41</f>
        <v>300</v>
      </c>
      <c r="H44" s="3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46"/>
      <c r="E45" s="49"/>
      <c r="F45" s="49"/>
      <c r="G45" s="35"/>
      <c r="I45" s="3"/>
      <c r="J45" s="3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50</v>
      </c>
      <c r="C46" s="30">
        <f>+C42*C38</f>
        <v>300</v>
      </c>
      <c r="F46" s="49"/>
      <c r="G46" s="35"/>
      <c r="H46" s="3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</row>
    <row r="48" spans="1:19" ht="15.75" x14ac:dyDescent="0.3">
      <c r="A48" s="4" t="s">
        <v>51</v>
      </c>
      <c r="B48" s="46">
        <v>250</v>
      </c>
      <c r="C48" s="46"/>
      <c r="D48" s="30" t="s">
        <v>52</v>
      </c>
      <c r="E48" s="30" t="s">
        <v>53</v>
      </c>
      <c r="F48" s="30" t="s">
        <v>54</v>
      </c>
      <c r="G48" s="30" t="s">
        <v>55</v>
      </c>
      <c r="H48" s="30" t="s">
        <v>56</v>
      </c>
      <c r="K48"/>
      <c r="L48"/>
      <c r="M48"/>
      <c r="N48"/>
      <c r="O48"/>
      <c r="P48"/>
      <c r="Q48"/>
      <c r="R48"/>
    </row>
    <row r="49" spans="1:21" ht="15.75" x14ac:dyDescent="0.3">
      <c r="A49" s="56" t="s">
        <v>57</v>
      </c>
      <c r="B49" s="57"/>
      <c r="C49" s="3"/>
      <c r="D49" s="46">
        <v>1</v>
      </c>
      <c r="E49" s="46">
        <v>1</v>
      </c>
      <c r="F49" s="46" t="s">
        <v>58</v>
      </c>
      <c r="G49" s="35">
        <v>145</v>
      </c>
      <c r="H49" s="35">
        <f>+(D49*E49)*G49</f>
        <v>145</v>
      </c>
      <c r="K49"/>
      <c r="L49"/>
      <c r="M49"/>
      <c r="N49"/>
      <c r="O49"/>
      <c r="P49"/>
      <c r="Q49"/>
      <c r="R49"/>
    </row>
    <row r="50" spans="1:21" ht="15.75" x14ac:dyDescent="0.3">
      <c r="A50" s="57" t="s">
        <v>59</v>
      </c>
      <c r="B50" s="58">
        <f>+((E34*C42)*2)+G94</f>
        <v>3764.415</v>
      </c>
      <c r="C50" s="3"/>
      <c r="D50" s="46">
        <v>3</v>
      </c>
      <c r="E50" s="46">
        <v>1</v>
      </c>
      <c r="F50" s="46" t="s">
        <v>105</v>
      </c>
      <c r="G50" s="35">
        <v>300</v>
      </c>
      <c r="H50" s="35">
        <f t="shared" ref="H50:H58" si="0">+(D50*E50)*G50</f>
        <v>900</v>
      </c>
      <c r="K50"/>
      <c r="L50"/>
      <c r="M50"/>
      <c r="N50"/>
      <c r="O50"/>
      <c r="P50"/>
      <c r="Q50"/>
      <c r="R50"/>
    </row>
    <row r="51" spans="1:21" ht="15.75" x14ac:dyDescent="0.3">
      <c r="A51" s="57" t="s">
        <v>13</v>
      </c>
      <c r="B51" s="58">
        <f>+H61</f>
        <v>3170</v>
      </c>
      <c r="C51" s="3"/>
      <c r="D51" s="46">
        <v>0</v>
      </c>
      <c r="E51" s="46">
        <v>0</v>
      </c>
      <c r="F51" s="46" t="s">
        <v>58</v>
      </c>
      <c r="G51" s="35">
        <v>295</v>
      </c>
      <c r="H51" s="35">
        <f>+(D51*E51)*G51</f>
        <v>0</v>
      </c>
      <c r="K51"/>
      <c r="L51"/>
      <c r="M51"/>
      <c r="N51"/>
      <c r="O51"/>
      <c r="P51"/>
      <c r="Q51"/>
      <c r="R51"/>
    </row>
    <row r="52" spans="1:21" ht="15.75" x14ac:dyDescent="0.3">
      <c r="A52" s="57" t="s">
        <v>21</v>
      </c>
      <c r="B52" s="58">
        <v>0</v>
      </c>
      <c r="C52" s="3"/>
      <c r="D52" s="46">
        <v>0</v>
      </c>
      <c r="E52" s="46">
        <v>0</v>
      </c>
      <c r="F52" s="46" t="s">
        <v>113</v>
      </c>
      <c r="G52" s="35">
        <v>400</v>
      </c>
      <c r="H52" s="35">
        <f t="shared" ref="H52" si="1">+(D52*E52)*G52</f>
        <v>0</v>
      </c>
      <c r="J52" s="35"/>
      <c r="K52"/>
      <c r="L52"/>
      <c r="M52"/>
      <c r="N52"/>
      <c r="O52"/>
      <c r="P52"/>
      <c r="Q52"/>
      <c r="R52"/>
    </row>
    <row r="53" spans="1:21" ht="16.5" x14ac:dyDescent="0.3">
      <c r="A53" s="57" t="s">
        <v>106</v>
      </c>
      <c r="B53" s="58">
        <v>0</v>
      </c>
      <c r="C53" s="3"/>
      <c r="D53" s="46">
        <v>0</v>
      </c>
      <c r="E53" s="46">
        <v>0</v>
      </c>
      <c r="F53" s="46" t="s">
        <v>60</v>
      </c>
      <c r="G53" s="35">
        <v>500</v>
      </c>
      <c r="H53" s="35">
        <f t="shared" si="0"/>
        <v>0</v>
      </c>
      <c r="I53" s="59"/>
      <c r="J53" s="59"/>
      <c r="K53"/>
      <c r="L53"/>
      <c r="M53"/>
      <c r="N53"/>
      <c r="O53"/>
      <c r="P53"/>
      <c r="Q53"/>
      <c r="R53"/>
    </row>
    <row r="54" spans="1:21" ht="15.75" x14ac:dyDescent="0.3">
      <c r="A54" s="60" t="s">
        <v>61</v>
      </c>
      <c r="B54" s="58">
        <v>0</v>
      </c>
      <c r="C54" s="3"/>
      <c r="D54" s="46">
        <v>1</v>
      </c>
      <c r="E54" s="46">
        <v>1</v>
      </c>
      <c r="F54" s="46" t="s">
        <v>62</v>
      </c>
      <c r="G54" s="35">
        <v>200</v>
      </c>
      <c r="H54" s="35">
        <f t="shared" si="0"/>
        <v>200</v>
      </c>
      <c r="I54" s="61">
        <f>+(B74/100)*2</f>
        <v>198.77596000000003</v>
      </c>
      <c r="K54"/>
      <c r="L54"/>
      <c r="M54"/>
      <c r="N54"/>
      <c r="O54"/>
      <c r="P54"/>
      <c r="Q54"/>
      <c r="R54"/>
    </row>
    <row r="55" spans="1:21" ht="15.75" x14ac:dyDescent="0.3">
      <c r="A55" s="60" t="str">
        <f>+C105</f>
        <v>Sobre Celofán</v>
      </c>
      <c r="B55" s="58">
        <v>0</v>
      </c>
      <c r="D55" s="46">
        <v>0</v>
      </c>
      <c r="E55" s="46">
        <v>0</v>
      </c>
      <c r="F55" s="46" t="s">
        <v>63</v>
      </c>
      <c r="G55" s="35">
        <v>135</v>
      </c>
      <c r="H55" s="35">
        <f t="shared" si="0"/>
        <v>0</v>
      </c>
      <c r="K55"/>
      <c r="L55"/>
      <c r="M55"/>
      <c r="N55"/>
      <c r="O55"/>
      <c r="P55"/>
      <c r="Q55"/>
      <c r="R55"/>
    </row>
    <row r="56" spans="1:21" ht="15.75" x14ac:dyDescent="0.3">
      <c r="A56" s="60" t="s">
        <v>64</v>
      </c>
      <c r="B56" s="58">
        <v>150</v>
      </c>
      <c r="D56" s="46">
        <v>1</v>
      </c>
      <c r="E56" s="46">
        <f>+B48*1.1</f>
        <v>275</v>
      </c>
      <c r="F56" s="46" t="s">
        <v>117</v>
      </c>
      <c r="G56" s="35">
        <v>1</v>
      </c>
      <c r="H56" s="35">
        <f t="shared" ref="H56" si="2">+(D56*E56)*G56</f>
        <v>275</v>
      </c>
      <c r="P56"/>
      <c r="Q56"/>
      <c r="R56"/>
    </row>
    <row r="57" spans="1:21" ht="15.75" x14ac:dyDescent="0.3">
      <c r="A57" s="60" t="s">
        <v>65</v>
      </c>
      <c r="B57" s="58">
        <v>180</v>
      </c>
      <c r="D57" s="46">
        <v>2</v>
      </c>
      <c r="E57" s="46">
        <f>+E56</f>
        <v>275</v>
      </c>
      <c r="F57" s="46" t="s">
        <v>107</v>
      </c>
      <c r="G57" s="35">
        <v>3</v>
      </c>
      <c r="H57" s="35">
        <f t="shared" si="0"/>
        <v>1650</v>
      </c>
      <c r="P57"/>
      <c r="Q57"/>
      <c r="R57"/>
      <c r="S57"/>
    </row>
    <row r="58" spans="1:21" ht="15.75" x14ac:dyDescent="0.3">
      <c r="A58" s="56" t="s">
        <v>66</v>
      </c>
      <c r="B58" s="62">
        <f>SUM(B50:B57)</f>
        <v>7264.415</v>
      </c>
      <c r="C58" s="3"/>
      <c r="D58" s="46">
        <v>0</v>
      </c>
      <c r="E58" s="46">
        <v>0</v>
      </c>
      <c r="F58" s="3" t="s">
        <v>67</v>
      </c>
      <c r="G58" s="35">
        <v>1400</v>
      </c>
      <c r="H58" s="35">
        <f t="shared" si="0"/>
        <v>0</v>
      </c>
      <c r="P58"/>
      <c r="Q58"/>
      <c r="R58"/>
      <c r="S58"/>
    </row>
    <row r="59" spans="1:21" ht="15.75" x14ac:dyDescent="0.3">
      <c r="A59" s="63"/>
      <c r="B59" s="64"/>
      <c r="C59" s="3"/>
      <c r="D59" s="46"/>
      <c r="E59" s="46"/>
      <c r="F59" s="3"/>
      <c r="G59" s="3"/>
      <c r="H59" s="35">
        <f>+G59*E59</f>
        <v>0</v>
      </c>
      <c r="P59"/>
      <c r="Q59"/>
      <c r="R59"/>
      <c r="S59"/>
      <c r="T59"/>
      <c r="U59" s="10"/>
    </row>
    <row r="60" spans="1:21" ht="15.75" x14ac:dyDescent="0.3">
      <c r="A60" s="63"/>
      <c r="B60" s="37">
        <f>+B58/B48</f>
        <v>29.057659999999998</v>
      </c>
      <c r="C60" s="4" t="s">
        <v>70</v>
      </c>
      <c r="D60" s="3"/>
      <c r="E60" s="3"/>
      <c r="F60" s="3"/>
      <c r="G60" s="3"/>
      <c r="P60"/>
      <c r="Q60"/>
      <c r="R60"/>
      <c r="S60"/>
      <c r="T60"/>
      <c r="U60" s="10"/>
    </row>
    <row r="61" spans="1:21" ht="15.75" x14ac:dyDescent="0.3">
      <c r="A61" s="3"/>
      <c r="B61" s="3"/>
      <c r="D61" s="3"/>
      <c r="E61" s="3"/>
      <c r="F61" s="3"/>
      <c r="G61" s="65" t="s">
        <v>73</v>
      </c>
      <c r="H61" s="35">
        <f>SUM(H49:H60)</f>
        <v>3170</v>
      </c>
      <c r="P61"/>
      <c r="Q61"/>
      <c r="R61"/>
      <c r="S61"/>
      <c r="T61"/>
      <c r="U61" s="10"/>
    </row>
    <row r="62" spans="1:21" ht="15.75" x14ac:dyDescent="0.3">
      <c r="D62" s="3"/>
      <c r="E62" s="3"/>
      <c r="G62" s="5" t="s">
        <v>75</v>
      </c>
      <c r="H62" s="69">
        <v>1.6</v>
      </c>
      <c r="P62"/>
      <c r="Q62"/>
      <c r="R62"/>
      <c r="S62"/>
      <c r="T62"/>
      <c r="U62" s="10"/>
    </row>
    <row r="63" spans="1:21" ht="15.75" x14ac:dyDescent="0.3">
      <c r="A63" s="4" t="s">
        <v>79</v>
      </c>
      <c r="B63" s="3"/>
      <c r="C63" s="3"/>
      <c r="E63" s="37"/>
      <c r="G63" s="1" t="s">
        <v>80</v>
      </c>
      <c r="H63" s="70">
        <v>1.75</v>
      </c>
      <c r="P63"/>
      <c r="Q63"/>
      <c r="R63"/>
      <c r="S63"/>
      <c r="T63"/>
      <c r="U63" s="10"/>
    </row>
    <row r="64" spans="1:21" ht="15.75" x14ac:dyDescent="0.3">
      <c r="A64" s="3"/>
      <c r="B64" s="4" t="s">
        <v>82</v>
      </c>
      <c r="C64" s="30" t="s">
        <v>83</v>
      </c>
      <c r="D64" s="3"/>
      <c r="E64" s="3"/>
      <c r="F64" s="3"/>
      <c r="G64" s="1" t="s">
        <v>80</v>
      </c>
      <c r="H64" s="70">
        <v>2</v>
      </c>
      <c r="P64"/>
      <c r="Q64"/>
      <c r="R64"/>
      <c r="S64"/>
      <c r="T64"/>
      <c r="U64" s="10"/>
    </row>
    <row r="65" spans="1:21" ht="15.75" x14ac:dyDescent="0.3">
      <c r="A65" s="56" t="s">
        <v>19</v>
      </c>
      <c r="B65" s="57"/>
      <c r="C65" s="3"/>
      <c r="D65" s="3"/>
      <c r="E65" s="3"/>
      <c r="F65" s="3"/>
      <c r="G65" s="5" t="s">
        <v>85</v>
      </c>
      <c r="H65" s="70">
        <v>2.5</v>
      </c>
      <c r="P65"/>
      <c r="Q65"/>
      <c r="R65"/>
      <c r="S65"/>
      <c r="T65"/>
      <c r="U65" s="10"/>
    </row>
    <row r="66" spans="1:21" ht="15.75" x14ac:dyDescent="0.3">
      <c r="A66" s="57" t="s">
        <v>59</v>
      </c>
      <c r="B66" s="58">
        <f>+((E35*C42)*2)+G95</f>
        <v>4338.7980000000007</v>
      </c>
      <c r="C66" s="61"/>
      <c r="P66"/>
      <c r="Q66"/>
      <c r="R66"/>
      <c r="S66"/>
      <c r="T66"/>
      <c r="U66" s="10"/>
    </row>
    <row r="67" spans="1:21" ht="15.75" x14ac:dyDescent="0.3">
      <c r="A67" s="57" t="s">
        <v>13</v>
      </c>
      <c r="B67" s="58">
        <f>+H61*H62</f>
        <v>5072</v>
      </c>
      <c r="C67" s="61"/>
      <c r="P67"/>
      <c r="Q67"/>
      <c r="R67"/>
      <c r="S67"/>
      <c r="T67"/>
      <c r="U67" s="10"/>
    </row>
    <row r="68" spans="1:21" ht="15.75" x14ac:dyDescent="0.3">
      <c r="A68" s="57" t="str">
        <f t="shared" ref="A68:A73" si="3">+A52</f>
        <v>Tabla de suaje</v>
      </c>
      <c r="B68" s="58">
        <f>+B52*H62</f>
        <v>0</v>
      </c>
      <c r="C68" s="61"/>
      <c r="P68"/>
      <c r="Q68"/>
      <c r="R68"/>
      <c r="S68"/>
      <c r="T68"/>
      <c r="U68" s="10"/>
    </row>
    <row r="69" spans="1:21" ht="15.75" x14ac:dyDescent="0.3">
      <c r="A69" s="57" t="str">
        <f t="shared" si="3"/>
        <v>Placa Grabado</v>
      </c>
      <c r="B69" s="58">
        <f>+B53*H62</f>
        <v>0</v>
      </c>
      <c r="C69" s="61"/>
      <c r="G69" s="74" t="s">
        <v>89</v>
      </c>
      <c r="H69" s="37">
        <f>+B60</f>
        <v>29.057659999999998</v>
      </c>
      <c r="I69" s="21">
        <f>+H69*B48</f>
        <v>7264.415</v>
      </c>
      <c r="P69"/>
      <c r="Q69"/>
      <c r="R69"/>
      <c r="S69"/>
      <c r="T69"/>
      <c r="U69" s="10"/>
    </row>
    <row r="70" spans="1:21" ht="15.75" x14ac:dyDescent="0.3">
      <c r="A70" s="57" t="str">
        <f t="shared" si="3"/>
        <v>Dummy</v>
      </c>
      <c r="B70" s="58">
        <f>+B54*H62</f>
        <v>0</v>
      </c>
      <c r="C70" s="61"/>
      <c r="G70" s="74" t="s">
        <v>91</v>
      </c>
      <c r="H70" s="37">
        <f>+C74</f>
        <v>39.755192000000001</v>
      </c>
      <c r="I70" s="21">
        <f>+H70*B48</f>
        <v>9938.7980000000007</v>
      </c>
      <c r="J70" s="21"/>
      <c r="P70"/>
      <c r="Q70"/>
      <c r="R70"/>
      <c r="S70"/>
      <c r="T70"/>
      <c r="U70" s="10"/>
    </row>
    <row r="71" spans="1:21" ht="15.75" x14ac:dyDescent="0.3">
      <c r="A71" s="57" t="str">
        <f t="shared" si="3"/>
        <v>Sobre Celofán</v>
      </c>
      <c r="B71" s="58">
        <f>+B55*H62</f>
        <v>0</v>
      </c>
      <c r="C71" s="75"/>
      <c r="G71" s="76" t="s">
        <v>93</v>
      </c>
      <c r="H71" s="77">
        <f>+H70-H69</f>
        <v>10.697532000000002</v>
      </c>
      <c r="I71" s="87">
        <f>+H71*B48</f>
        <v>2674.3830000000007</v>
      </c>
      <c r="J71" s="21"/>
      <c r="P71"/>
      <c r="Q71"/>
      <c r="R71"/>
      <c r="S71"/>
      <c r="T71"/>
      <c r="U71" s="10"/>
    </row>
    <row r="72" spans="1:21" ht="15.75" x14ac:dyDescent="0.3">
      <c r="A72" s="57" t="str">
        <f t="shared" si="3"/>
        <v>Empaque</v>
      </c>
      <c r="B72" s="58">
        <f>+B56*H62</f>
        <v>240</v>
      </c>
      <c r="C72" s="75"/>
      <c r="G72" s="81"/>
      <c r="H72" s="82" t="s">
        <v>96</v>
      </c>
      <c r="I72" s="83">
        <f>+(B74/100)*2.5</f>
        <v>248.46995000000004</v>
      </c>
      <c r="J72" s="78"/>
      <c r="P72"/>
      <c r="Q72"/>
      <c r="R72"/>
      <c r="S72"/>
      <c r="T72"/>
      <c r="U72" s="10"/>
    </row>
    <row r="73" spans="1:21" ht="15.75" x14ac:dyDescent="0.3">
      <c r="A73" s="57" t="str">
        <f t="shared" si="3"/>
        <v>Mensajeria</v>
      </c>
      <c r="B73" s="58">
        <f>+B57*H62</f>
        <v>288</v>
      </c>
      <c r="C73" s="75"/>
      <c r="G73" s="89"/>
      <c r="H73" s="90"/>
      <c r="I73" s="91"/>
      <c r="J73" s="78"/>
      <c r="Q73" s="10"/>
      <c r="R73" s="10"/>
      <c r="T73"/>
      <c r="U73" s="10"/>
    </row>
    <row r="74" spans="1:21" x14ac:dyDescent="0.3">
      <c r="A74" s="56" t="s">
        <v>66</v>
      </c>
      <c r="B74" s="62">
        <f>SUM(B66:B73)</f>
        <v>9938.7980000000007</v>
      </c>
      <c r="C74" s="77">
        <f>+B74/B48</f>
        <v>39.755192000000001</v>
      </c>
      <c r="D74" s="5" t="s">
        <v>98</v>
      </c>
      <c r="F74" s="21"/>
      <c r="U74" s="10"/>
    </row>
    <row r="75" spans="1:21" customFormat="1" ht="15.75" x14ac:dyDescent="0.3">
      <c r="C75" s="86"/>
      <c r="D75" s="1"/>
      <c r="K75" s="1"/>
      <c r="L75" s="1"/>
      <c r="M75" s="1"/>
      <c r="N75" s="1"/>
      <c r="O75" s="1"/>
    </row>
    <row r="76" spans="1:21" x14ac:dyDescent="0.3">
      <c r="A76" s="98"/>
      <c r="B76" s="98"/>
      <c r="C76" s="37"/>
      <c r="D76" s="30"/>
      <c r="E76" s="30"/>
      <c r="F76" s="37"/>
    </row>
    <row r="77" spans="1:21" x14ac:dyDescent="0.3">
      <c r="A77" s="4" t="s">
        <v>14</v>
      </c>
      <c r="C77" s="26" t="s">
        <v>111</v>
      </c>
      <c r="D77" s="5" t="s">
        <v>15</v>
      </c>
      <c r="E77" s="27" t="s">
        <v>112</v>
      </c>
    </row>
    <row r="79" spans="1:21" x14ac:dyDescent="0.3">
      <c r="A79" s="4" t="s">
        <v>16</v>
      </c>
      <c r="C79" s="28">
        <v>82</v>
      </c>
      <c r="D79" s="27" t="s">
        <v>17</v>
      </c>
      <c r="E79" s="29">
        <v>102</v>
      </c>
      <c r="F79" s="30">
        <f>+C79</f>
        <v>82</v>
      </c>
      <c r="G79" s="31" t="s">
        <v>17</v>
      </c>
      <c r="H79" s="31">
        <f>+E79</f>
        <v>102</v>
      </c>
    </row>
    <row r="80" spans="1:21" x14ac:dyDescent="0.3">
      <c r="A80" s="4" t="s">
        <v>18</v>
      </c>
      <c r="B80" s="3"/>
      <c r="C80" s="32">
        <f>+F16</f>
        <v>29</v>
      </c>
      <c r="D80" s="33" t="s">
        <v>17</v>
      </c>
      <c r="E80" s="32">
        <f>+H16</f>
        <v>22.5</v>
      </c>
      <c r="F80" s="34">
        <f>+E80</f>
        <v>22.5</v>
      </c>
      <c r="G80" s="34" t="s">
        <v>17</v>
      </c>
      <c r="H80" s="34">
        <f>+C80</f>
        <v>29</v>
      </c>
      <c r="I80" s="35"/>
      <c r="J80" s="88"/>
    </row>
    <row r="81" spans="1:18" ht="15" thickBot="1" x14ac:dyDescent="0.35">
      <c r="A81" s="3" t="s">
        <v>20</v>
      </c>
      <c r="B81" s="36"/>
      <c r="C81" s="37">
        <f>+C79/C80</f>
        <v>2.8275862068965516</v>
      </c>
      <c r="D81" s="38"/>
      <c r="E81" s="37">
        <f>+E79/E80</f>
        <v>4.5333333333333332</v>
      </c>
      <c r="F81" s="37">
        <f>+F79/F80</f>
        <v>3.6444444444444444</v>
      </c>
      <c r="G81" s="38"/>
      <c r="H81" s="37">
        <f>+H79/H80</f>
        <v>3.5172413793103448</v>
      </c>
      <c r="I81" s="35"/>
    </row>
    <row r="82" spans="1:18" ht="15" thickBot="1" x14ac:dyDescent="0.35">
      <c r="A82" s="3" t="s">
        <v>22</v>
      </c>
      <c r="B82" s="39"/>
      <c r="C82" s="40"/>
      <c r="D82" s="41">
        <v>8</v>
      </c>
      <c r="E82" s="42"/>
      <c r="F82" s="43"/>
      <c r="G82" s="44">
        <v>6</v>
      </c>
      <c r="H82" s="45" t="s">
        <v>23</v>
      </c>
    </row>
    <row r="83" spans="1:18" x14ac:dyDescent="0.3">
      <c r="A83" s="3"/>
      <c r="B83" s="46"/>
      <c r="C83" s="35"/>
      <c r="G83" s="20"/>
      <c r="H83" s="35"/>
    </row>
    <row r="84" spans="1:18" x14ac:dyDescent="0.3">
      <c r="A84" s="30" t="s">
        <v>25</v>
      </c>
      <c r="B84" s="30" t="s">
        <v>114</v>
      </c>
      <c r="D84" s="20" t="s">
        <v>27</v>
      </c>
      <c r="E84" s="47">
        <v>131.96100000000001</v>
      </c>
      <c r="G84" s="1" t="s">
        <v>28</v>
      </c>
      <c r="H84" s="48">
        <v>0.6</v>
      </c>
    </row>
    <row r="85" spans="1:18" x14ac:dyDescent="0.3">
      <c r="A85" s="3"/>
      <c r="B85" s="3"/>
      <c r="C85" s="3"/>
      <c r="D85" s="49" t="s">
        <v>29</v>
      </c>
      <c r="E85" s="47">
        <f>+H84*E84</f>
        <v>79.176600000000008</v>
      </c>
      <c r="H85" s="48"/>
      <c r="I85" s="35"/>
    </row>
    <row r="86" spans="1:18" ht="16.5" x14ac:dyDescent="0.3">
      <c r="D86" s="49" t="s">
        <v>30</v>
      </c>
      <c r="E86" s="50">
        <f>+E84-E85</f>
        <v>52.784400000000005</v>
      </c>
      <c r="I86" s="35"/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6.5" x14ac:dyDescent="0.3">
      <c r="E87" s="46" t="s">
        <v>31</v>
      </c>
      <c r="F87" s="46" t="s">
        <v>32</v>
      </c>
      <c r="G87" s="46" t="s">
        <v>32</v>
      </c>
      <c r="H87" s="46" t="s">
        <v>32</v>
      </c>
      <c r="I87" s="35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6.5" x14ac:dyDescent="0.3">
      <c r="E88" s="51">
        <f>+E86</f>
        <v>52.784400000000005</v>
      </c>
      <c r="F88" s="51">
        <v>0</v>
      </c>
      <c r="G88" s="51">
        <v>0</v>
      </c>
      <c r="H88" s="51">
        <v>0</v>
      </c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E89" s="51">
        <f>+E88*1.2</f>
        <v>63.341280000000005</v>
      </c>
      <c r="F89" s="51">
        <v>0</v>
      </c>
      <c r="G89" s="51">
        <v>0</v>
      </c>
      <c r="H89" s="51">
        <v>0</v>
      </c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A91" s="4" t="s">
        <v>37</v>
      </c>
      <c r="C91" s="52">
        <v>8</v>
      </c>
      <c r="D91" s="53" t="s">
        <v>38</v>
      </c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A92" s="4"/>
      <c r="C92" s="46"/>
      <c r="D92" s="1" t="s">
        <v>40</v>
      </c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A93" s="4" t="s">
        <v>41</v>
      </c>
      <c r="B93" s="5"/>
      <c r="C93" s="54">
        <f>+B48/F17</f>
        <v>250</v>
      </c>
      <c r="D93" s="29">
        <v>50</v>
      </c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A94" s="4" t="s">
        <v>43</v>
      </c>
      <c r="C94" s="39">
        <f>+C93+D93</f>
        <v>300</v>
      </c>
      <c r="F94" s="20" t="s">
        <v>33</v>
      </c>
      <c r="G94" s="92">
        <f>+C95*E88</f>
        <v>1979.4150000000002</v>
      </c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A95" s="4" t="s">
        <v>45</v>
      </c>
      <c r="C95" s="39">
        <f>+C94/C91</f>
        <v>37.5</v>
      </c>
      <c r="F95" s="20" t="s">
        <v>34</v>
      </c>
      <c r="G95" s="92">
        <f>+E89*C95</f>
        <v>2375.2980000000002</v>
      </c>
      <c r="J95" s="59"/>
      <c r="K95" s="59"/>
      <c r="L95" s="59"/>
      <c r="M95" s="59"/>
      <c r="N95" s="59"/>
      <c r="O95" s="59"/>
      <c r="P95" s="59"/>
      <c r="Q95" s="59"/>
      <c r="R95" s="59"/>
    </row>
    <row r="96" spans="1:18" x14ac:dyDescent="0.3">
      <c r="A96" s="4" t="s">
        <v>47</v>
      </c>
      <c r="C96" s="46">
        <f>+C95*C91</f>
        <v>300</v>
      </c>
    </row>
    <row r="97" spans="1:6" x14ac:dyDescent="0.3">
      <c r="A97" s="4"/>
      <c r="C97" s="55"/>
    </row>
    <row r="98" spans="1:6" x14ac:dyDescent="0.3">
      <c r="A98" s="4"/>
      <c r="C98" s="46"/>
    </row>
    <row r="99" spans="1:6" x14ac:dyDescent="0.3">
      <c r="A99" s="4" t="s">
        <v>50</v>
      </c>
      <c r="C99" s="30">
        <f>+C95*C91</f>
        <v>300</v>
      </c>
    </row>
    <row r="100" spans="1:6" x14ac:dyDescent="0.3">
      <c r="A100" s="3"/>
      <c r="B100" s="3"/>
      <c r="C100" s="3"/>
      <c r="D100" s="3"/>
    </row>
    <row r="101" spans="1:6" x14ac:dyDescent="0.3">
      <c r="A101" s="4"/>
      <c r="B101" s="46"/>
      <c r="C101" s="46"/>
      <c r="D101" s="30"/>
    </row>
    <row r="102" spans="1:6" ht="15.75" x14ac:dyDescent="0.3">
      <c r="A102"/>
      <c r="B102"/>
      <c r="C102"/>
      <c r="D102"/>
      <c r="E102"/>
    </row>
    <row r="103" spans="1:6" x14ac:dyDescent="0.3">
      <c r="A103" s="5" t="s">
        <v>110</v>
      </c>
    </row>
    <row r="104" spans="1:6" x14ac:dyDescent="0.3">
      <c r="C104" s="5"/>
    </row>
    <row r="105" spans="1:6" ht="16.5" x14ac:dyDescent="0.3">
      <c r="B105" s="65" t="s">
        <v>68</v>
      </c>
      <c r="C105" s="96" t="s">
        <v>69</v>
      </c>
      <c r="D105" s="97"/>
      <c r="F105" s="93" t="s">
        <v>115</v>
      </c>
    </row>
    <row r="106" spans="1:6" ht="16.5" x14ac:dyDescent="0.3">
      <c r="B106" s="20" t="s">
        <v>71</v>
      </c>
      <c r="C106" s="66" t="s">
        <v>72</v>
      </c>
      <c r="D106" s="67"/>
      <c r="F106" s="93" t="s">
        <v>116</v>
      </c>
    </row>
    <row r="107" spans="1:6" ht="15" x14ac:dyDescent="0.3">
      <c r="B107" s="20" t="s">
        <v>15</v>
      </c>
      <c r="C107" s="68" t="s">
        <v>74</v>
      </c>
      <c r="D107" s="67"/>
      <c r="F107" s="94"/>
    </row>
    <row r="108" spans="1:6" x14ac:dyDescent="0.3">
      <c r="B108" s="20" t="s">
        <v>76</v>
      </c>
      <c r="C108" s="68" t="s">
        <v>77</v>
      </c>
      <c r="D108" s="67" t="s">
        <v>78</v>
      </c>
    </row>
    <row r="109" spans="1:6" x14ac:dyDescent="0.3">
      <c r="B109" s="20" t="s">
        <v>81</v>
      </c>
      <c r="C109" s="68">
        <v>1</v>
      </c>
      <c r="D109" s="67"/>
    </row>
    <row r="110" spans="1:6" x14ac:dyDescent="0.3">
      <c r="B110" s="20" t="s">
        <v>84</v>
      </c>
      <c r="C110" s="68">
        <v>300</v>
      </c>
      <c r="D110" s="71">
        <f>+((B48*C109)*1.1)/C109</f>
        <v>275</v>
      </c>
    </row>
    <row r="111" spans="1:6" x14ac:dyDescent="0.3">
      <c r="B111" s="20" t="s">
        <v>86</v>
      </c>
      <c r="C111" s="72"/>
      <c r="D111" s="67"/>
    </row>
    <row r="112" spans="1:6" x14ac:dyDescent="0.3">
      <c r="B112" s="20" t="s">
        <v>88</v>
      </c>
      <c r="C112" s="72">
        <v>2.5</v>
      </c>
      <c r="D112" s="73"/>
    </row>
    <row r="113" spans="1:5" x14ac:dyDescent="0.3">
      <c r="B113" s="20" t="s">
        <v>87</v>
      </c>
      <c r="C113" s="72">
        <f>+C112*C110</f>
        <v>750</v>
      </c>
      <c r="D113" s="67"/>
    </row>
    <row r="114" spans="1:5" x14ac:dyDescent="0.3">
      <c r="B114" s="20" t="s">
        <v>24</v>
      </c>
      <c r="C114" s="72">
        <v>0</v>
      </c>
      <c r="D114" s="67"/>
    </row>
    <row r="115" spans="1:5" x14ac:dyDescent="0.3">
      <c r="B115" s="20" t="s">
        <v>90</v>
      </c>
      <c r="C115" s="72">
        <v>0</v>
      </c>
      <c r="D115" s="67"/>
    </row>
    <row r="116" spans="1:5" x14ac:dyDescent="0.3">
      <c r="B116" s="1" t="s">
        <v>92</v>
      </c>
      <c r="C116" s="72">
        <v>0</v>
      </c>
      <c r="D116" s="67"/>
    </row>
    <row r="117" spans="1:5" x14ac:dyDescent="0.3">
      <c r="B117" s="20" t="s">
        <v>94</v>
      </c>
      <c r="C117" s="79">
        <f>+C116+C115</f>
        <v>0</v>
      </c>
      <c r="D117" s="80">
        <f>+C113/B48</f>
        <v>3</v>
      </c>
      <c r="E117" s="1" t="s">
        <v>95</v>
      </c>
    </row>
    <row r="118" spans="1:5" x14ac:dyDescent="0.3">
      <c r="B118" s="20" t="s">
        <v>97</v>
      </c>
      <c r="C118" s="79">
        <f>+C117*1.5</f>
        <v>0</v>
      </c>
      <c r="D118" s="80">
        <f>+D117*1.5</f>
        <v>4.5</v>
      </c>
      <c r="E118" s="1" t="s">
        <v>95</v>
      </c>
    </row>
    <row r="119" spans="1:5" x14ac:dyDescent="0.3">
      <c r="B119" s="20"/>
      <c r="C119" s="84"/>
      <c r="D119" s="85"/>
    </row>
    <row r="121" spans="1:5" ht="15.75" x14ac:dyDescent="0.3">
      <c r="A121"/>
      <c r="B121"/>
      <c r="C121"/>
      <c r="D121"/>
      <c r="E121"/>
    </row>
  </sheetData>
  <mergeCells count="2">
    <mergeCell ref="C105:D105"/>
    <mergeCell ref="A76:B76"/>
  </mergeCells>
  <pageMargins left="0.70866141732283472" right="0.70866141732283472" top="0.74803149606299213" bottom="0.74803149606299213" header="0.31496062992125984" footer="0.31496062992125984"/>
  <pageSetup scale="73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Litografía Inv &amp; Regalo Senc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2017-10-25T16:03:54Z</cp:lastPrinted>
  <dcterms:created xsi:type="dcterms:W3CDTF">2016-10-22T17:33:09Z</dcterms:created>
  <dcterms:modified xsi:type="dcterms:W3CDTF">2017-11-14T20:22:06Z</dcterms:modified>
</cp:coreProperties>
</file>