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Invitación couche premium final" sheetId="1" r:id="rId1"/>
  </sheets>
  <calcPr calcId="145621" concurrentCalc="0"/>
</workbook>
</file>

<file path=xl/calcChain.xml><?xml version="1.0" encoding="utf-8"?>
<calcChain xmlns="http://schemas.openxmlformats.org/spreadsheetml/2006/main">
  <c r="P26" i="1" l="1"/>
  <c r="L26" i="1"/>
  <c r="C52" i="1"/>
  <c r="E55" i="1"/>
  <c r="D51" i="1"/>
  <c r="H55" i="1"/>
  <c r="H51" i="1"/>
  <c r="C42" i="1"/>
  <c r="C43" i="1"/>
  <c r="K55" i="1"/>
  <c r="M55" i="1"/>
  <c r="O55" i="1"/>
  <c r="G59" i="1"/>
  <c r="H59" i="1"/>
  <c r="K52" i="1"/>
  <c r="M52" i="1"/>
  <c r="O52" i="1"/>
  <c r="G60" i="1"/>
  <c r="H60" i="1"/>
  <c r="H52" i="1"/>
  <c r="H53" i="1"/>
  <c r="H54" i="1"/>
  <c r="H56" i="1"/>
  <c r="H57" i="1"/>
  <c r="H58" i="1"/>
  <c r="H61" i="1"/>
  <c r="H63" i="1"/>
  <c r="B70" i="1"/>
  <c r="B73" i="1"/>
  <c r="E33" i="1"/>
  <c r="E34" i="1"/>
  <c r="E36" i="1"/>
  <c r="E37" i="1"/>
  <c r="C44" i="1"/>
  <c r="B69" i="1"/>
  <c r="B56" i="1"/>
  <c r="B72" i="1"/>
  <c r="B74" i="1"/>
  <c r="B75" i="1"/>
  <c r="B76" i="1"/>
  <c r="B77" i="1"/>
  <c r="C77" i="1"/>
  <c r="Q32" i="1"/>
  <c r="P32" i="1"/>
  <c r="P33" i="1"/>
  <c r="M32" i="1"/>
  <c r="L32" i="1"/>
  <c r="L33" i="1"/>
  <c r="O34" i="1"/>
  <c r="M25" i="1"/>
  <c r="N25" i="1"/>
  <c r="P34" i="1"/>
  <c r="P28" i="1"/>
  <c r="P27" i="1"/>
  <c r="L27" i="1"/>
  <c r="M33" i="1"/>
  <c r="L28" i="1"/>
  <c r="A76" i="1"/>
  <c r="A75" i="1"/>
  <c r="A74" i="1"/>
  <c r="A73" i="1"/>
  <c r="A72" i="1"/>
  <c r="C51" i="1"/>
  <c r="C50" i="1"/>
  <c r="K51" i="1"/>
  <c r="J51" i="1"/>
  <c r="L51" i="1"/>
  <c r="L54" i="1"/>
  <c r="K54" i="1"/>
  <c r="J54" i="1"/>
  <c r="Q33" i="1"/>
  <c r="G45" i="1"/>
  <c r="E28" i="1"/>
  <c r="E29" i="1"/>
  <c r="C28" i="1"/>
  <c r="H28" i="1"/>
  <c r="H27" i="1"/>
  <c r="F27" i="1"/>
  <c r="H29" i="1"/>
  <c r="F28" i="1"/>
  <c r="F29" i="1"/>
  <c r="C29" i="1"/>
  <c r="G46" i="1"/>
  <c r="C48" i="1"/>
  <c r="B52" i="1"/>
  <c r="B53" i="1"/>
  <c r="B61" i="1"/>
  <c r="B63" i="1"/>
  <c r="H73" i="1"/>
  <c r="I73" i="1"/>
  <c r="I56" i="1"/>
  <c r="I76" i="1"/>
  <c r="H74" i="1"/>
  <c r="D68" i="1"/>
  <c r="E66" i="1"/>
  <c r="H75" i="1"/>
  <c r="I75" i="1"/>
  <c r="I74" i="1"/>
</calcChain>
</file>

<file path=xl/sharedStrings.xml><?xml version="1.0" encoding="utf-8"?>
<sst xmlns="http://schemas.openxmlformats.org/spreadsheetml/2006/main" count="162" uniqueCount="127">
  <si>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</si>
  <si>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</si>
  <si>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</si>
  <si>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</si>
  <si>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</si>
  <si>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</si>
  <si>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</si>
  <si>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</si>
  <si>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</si>
  <si>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Monex</t>
  </si>
  <si>
    <t>Proyecto</t>
  </si>
  <si>
    <t>Descripción</t>
  </si>
  <si>
    <t>tamaño extendido 24  X 19 cm.</t>
  </si>
  <si>
    <t>X</t>
  </si>
  <si>
    <t>tamaño final 12  X 19 cm.</t>
  </si>
  <si>
    <t>por pliego</t>
  </si>
  <si>
    <t>impresas a 4 X 4 tintas offset +</t>
  </si>
  <si>
    <t>tamaño</t>
  </si>
  <si>
    <t>Impresión</t>
  </si>
  <si>
    <t>Papel:</t>
  </si>
  <si>
    <t>Couche</t>
  </si>
  <si>
    <t xml:space="preserve">Color </t>
  </si>
  <si>
    <t>Bco mate</t>
  </si>
  <si>
    <t>350 grs.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</si>
  <si>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</si>
  <si>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</si>
  <si>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</si>
  <si>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</si>
  <si>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</si>
  <si>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</si>
  <si>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</si>
  <si>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LOZANO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</si>
  <si>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</si>
  <si>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</si>
  <si>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</si>
  <si>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</si>
  <si>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</si>
  <si>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</si>
  <si>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</si>
  <si>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</si>
  <si>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</si>
  <si>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</si>
  <si>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</si>
  <si>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</si>
  <si>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</si>
  <si>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</si>
  <si>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</si>
  <si>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</si>
  <si>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</si>
  <si>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</si>
  <si>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</si>
  <si>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</si>
  <si>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</si>
  <si>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</si>
  <si>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</si>
  <si>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</si>
  <si>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</si>
  <si>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</si>
  <si>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</si>
  <si>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</si>
  <si>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</si>
  <si>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</si>
  <si>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</si>
  <si>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</si>
  <si>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Papel</t>
  </si>
  <si>
    <t>arreglo</t>
  </si>
  <si>
    <t>total a pagar</t>
  </si>
  <si>
    <t>corte</t>
  </si>
  <si>
    <t>Prueba de color</t>
  </si>
  <si>
    <t>Empaque</t>
  </si>
  <si>
    <t>Mensajeria</t>
  </si>
  <si>
    <t>Total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</si>
  <si>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</si>
  <si>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</si>
  <si>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</si>
  <si>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</si>
  <si>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</si>
  <si>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</si>
  <si>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</si>
  <si>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</si>
  <si>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</si>
  <si>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</si>
  <si>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</si>
  <si>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</si>
  <si>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</si>
  <si>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</si>
  <si>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Costo</t>
  </si>
  <si>
    <t>Importe de la compra</t>
  </si>
  <si>
    <t>Precio final</t>
  </si>
  <si>
    <t>Utilidad</t>
  </si>
  <si>
    <t>millar</t>
  </si>
  <si>
    <t>Suajado</t>
  </si>
  <si>
    <t>minimo 500.00</t>
  </si>
  <si>
    <t>minimo 1500.00</t>
  </si>
  <si>
    <t>uv brillante a registro</t>
  </si>
  <si>
    <t>LAMINADO/ UV/ Empalme</t>
  </si>
  <si>
    <t>Sobre de Celofán</t>
  </si>
  <si>
    <t xml:space="preserve">Celofán </t>
  </si>
  <si>
    <t>Transparente</t>
  </si>
  <si>
    <t>Precio por Paquete</t>
  </si>
  <si>
    <t>Colocado</t>
  </si>
  <si>
    <t>Maquila Armado</t>
  </si>
  <si>
    <t>TT Costo</t>
  </si>
  <si>
    <t>Unitario</t>
  </si>
  <si>
    <t xml:space="preserve">Arreglo </t>
  </si>
  <si>
    <t>Imp F</t>
  </si>
  <si>
    <t>Imp V</t>
  </si>
  <si>
    <t>arreglo pleca</t>
  </si>
  <si>
    <t>pleca</t>
  </si>
  <si>
    <t>UV Brillante AR</t>
  </si>
  <si>
    <t>Laminado</t>
  </si>
  <si>
    <t>Imp MET</t>
  </si>
  <si>
    <t>Comisiones</t>
  </si>
  <si>
    <t>Felicitación Clientes</t>
  </si>
  <si>
    <t xml:space="preserve">laminado mate 2 caras + </t>
  </si>
  <si>
    <t>terminado pleca de dobles +</t>
  </si>
  <si>
    <t>refinado + empacado</t>
  </si>
  <si>
    <t>venta X 100</t>
  </si>
  <si>
    <t>TT Utilidad VTA</t>
  </si>
  <si>
    <t>Encarte</t>
  </si>
  <si>
    <t>11 de noviembre de 2016.</t>
  </si>
  <si>
    <t>Lourdes</t>
  </si>
  <si>
    <t>19.5 x 8 + 5  Precio Millar $157.55 más IVA </t>
  </si>
  <si>
    <t>12.5 x 19 + 5 Precio Millar $ 205.85 más IVA </t>
  </si>
  <si>
    <t>Los costos quedan asi SOBRES DE CELOFAN:</t>
  </si>
  <si>
    <t>19.5 X 8 cm</t>
  </si>
  <si>
    <t>12.5 X 19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</si>
</sst>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sz val="13"/>
      <color rgb="FF000000"/>
      <name val="Albertus Medium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14" applyNumberFormat="0" applyAlignment="0" applyProtection="0"/>
    <xf numFmtId="0" fontId="15" fillId="6" borderId="15" applyNumberFormat="0" applyAlignment="0" applyProtection="0"/>
    <xf numFmtId="0" fontId="16" fillId="7" borderId="0" applyNumberFormat="0" applyBorder="0" applyAlignment="0" applyProtection="0"/>
    <xf numFmtId="0" fontId="17" fillId="0" borderId="16" applyNumberFormat="0" applyFill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8" borderId="19" applyNumberFormat="0" applyFont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2" fontId="2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6" fillId="3" borderId="0" xfId="0" applyFont="1" applyFill="1"/>
    <xf numFmtId="9" fontId="6" fillId="3" borderId="0" xfId="0" applyNumberFormat="1" applyFont="1" applyFill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2" fontId="6" fillId="0" borderId="0" xfId="0" applyNumberFormat="1" applyFont="1" applyBorder="1" applyAlignment="1">
      <alignment horizontal="center"/>
    </xf>
    <xf numFmtId="44" fontId="6" fillId="0" borderId="0" xfId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44" fontId="2" fillId="0" borderId="0" xfId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0" fontId="22" fillId="9" borderId="0" xfId="0" applyFont="1" applyFill="1"/>
    <xf numFmtId="2" fontId="23" fillId="9" borderId="0" xfId="0" applyNumberFormat="1" applyFont="1" applyFill="1" applyBorder="1" applyAlignment="1">
      <alignment horizontal="right"/>
    </xf>
    <xf numFmtId="44" fontId="23" fillId="9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" fontId="2" fillId="0" borderId="13" xfId="0" applyNumberFormat="1" applyFont="1" applyBorder="1" applyAlignment="1">
      <alignment horizontal="center"/>
    </xf>
    <xf numFmtId="44" fontId="6" fillId="0" borderId="13" xfId="1" applyFont="1" applyBorder="1" applyAlignment="1">
      <alignment horizontal="right"/>
    </xf>
    <xf numFmtId="44" fontId="6" fillId="0" borderId="0" xfId="0" applyNumberFormat="1" applyFont="1"/>
    <xf numFmtId="1" fontId="2" fillId="0" borderId="0" xfId="0" applyNumberFormat="1" applyFont="1" applyAlignment="1">
      <alignment horizontal="center"/>
    </xf>
    <xf numFmtId="0" fontId="24" fillId="0" borderId="0" xfId="0" applyFont="1" applyAlignment="1">
      <alignment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tabSelected="1" zoomScale="80" zoomScaleNormal="80" workbookViewId="0">
      <selection activeCell="B3" sqref="B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5.8554687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28515625" style="1" customWidth="1"/>
    <col min="10" max="10" width="11.42578125" style="1"/>
    <col min="11" max="11" width="15.85546875" style="1" customWidth="1"/>
    <col min="12" max="12" width="12.28515625" style="1" customWidth="1"/>
    <col min="13" max="13" width="13.42578125" style="1" customWidth="1"/>
    <col min="14" max="14" width="11.42578125" style="1"/>
    <col min="15" max="15" width="16.425781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</row>
    <row r="2" spans="1:21" ht="15.75" x14ac:dyDescent="0.3">
      <c r="J2"/>
      <c r="K2"/>
      <c r="L2"/>
      <c r="M2"/>
      <c r="N2"/>
      <c r="O2"/>
      <c r="P2"/>
      <c r="Q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">
        <v>120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">
        <v>9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6" t="s">
        <v>113</v>
      </c>
      <c r="D15" s="17"/>
      <c r="E15" s="17"/>
      <c r="F15" s="18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9" t="s">
        <v>12</v>
      </c>
      <c r="D16" s="19"/>
      <c r="E16" s="17"/>
      <c r="F16" s="20">
        <v>70</v>
      </c>
      <c r="G16" s="21" t="s">
        <v>13</v>
      </c>
      <c r="H16" s="22">
        <v>47.5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9" t="s">
        <v>14</v>
      </c>
      <c r="D17" s="17"/>
      <c r="E17" s="17"/>
      <c r="F17" s="18">
        <v>1</v>
      </c>
      <c r="G17" s="23" t="s">
        <v>15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9" t="s">
        <v>16</v>
      </c>
      <c r="D18" s="19"/>
      <c r="E18" s="17"/>
      <c r="F18" s="6"/>
      <c r="G18" s="7"/>
      <c r="H18" s="8"/>
      <c r="J18"/>
      <c r="K18"/>
      <c r="L18"/>
      <c r="M18"/>
      <c r="N18"/>
      <c r="O18"/>
      <c r="P18"/>
      <c r="Q18"/>
    </row>
    <row r="19" spans="1:19" ht="15.75" x14ac:dyDescent="0.3">
      <c r="C19" s="19" t="s">
        <v>114</v>
      </c>
      <c r="D19" s="24"/>
      <c r="E19" s="17"/>
      <c r="F19" s="20">
        <v>24</v>
      </c>
      <c r="G19" s="21" t="s">
        <v>13</v>
      </c>
      <c r="H19" s="22">
        <v>19</v>
      </c>
      <c r="J19"/>
      <c r="K19"/>
      <c r="L19"/>
      <c r="M19"/>
      <c r="N19"/>
      <c r="O19"/>
      <c r="P19"/>
      <c r="Q19"/>
    </row>
    <row r="20" spans="1:19" x14ac:dyDescent="0.3">
      <c r="C20" s="19" t="s">
        <v>94</v>
      </c>
      <c r="D20" s="24"/>
      <c r="E20" s="24"/>
      <c r="F20" s="18">
        <v>1</v>
      </c>
      <c r="G20" s="23" t="s">
        <v>17</v>
      </c>
      <c r="H20" s="8"/>
      <c r="K20" s="66" t="s">
        <v>72</v>
      </c>
      <c r="L20" s="96" t="s">
        <v>96</v>
      </c>
      <c r="M20" s="97"/>
      <c r="O20" s="66" t="s">
        <v>72</v>
      </c>
      <c r="P20" s="96" t="s">
        <v>96</v>
      </c>
      <c r="Q20" s="97"/>
    </row>
    <row r="21" spans="1:19" x14ac:dyDescent="0.3">
      <c r="C21" s="19" t="s">
        <v>115</v>
      </c>
      <c r="D21" s="19"/>
      <c r="E21" s="17"/>
      <c r="F21" s="6"/>
      <c r="G21" s="7"/>
      <c r="H21" s="8"/>
      <c r="K21" s="46" t="s">
        <v>1</v>
      </c>
      <c r="L21" s="64" t="s">
        <v>97</v>
      </c>
      <c r="M21" s="65"/>
      <c r="O21" s="46" t="s">
        <v>1</v>
      </c>
      <c r="P21" s="64" t="s">
        <v>97</v>
      </c>
      <c r="Q21" s="65"/>
    </row>
    <row r="22" spans="1:19" ht="15" thickBot="1" x14ac:dyDescent="0.35">
      <c r="C22" s="19" t="s">
        <v>116</v>
      </c>
      <c r="D22" s="17"/>
      <c r="E22" s="17"/>
      <c r="F22" s="13"/>
      <c r="G22" s="14"/>
      <c r="H22" s="15"/>
      <c r="K22" s="46" t="s">
        <v>21</v>
      </c>
      <c r="L22" s="82" t="s">
        <v>98</v>
      </c>
      <c r="M22" s="65"/>
      <c r="O22" s="46" t="s">
        <v>21</v>
      </c>
      <c r="P22" s="82" t="s">
        <v>98</v>
      </c>
      <c r="Q22" s="65"/>
    </row>
    <row r="23" spans="1:19" x14ac:dyDescent="0.3">
      <c r="C23" s="19"/>
      <c r="D23" s="17"/>
      <c r="E23" s="17"/>
      <c r="F23" s="7"/>
      <c r="G23" s="7"/>
      <c r="H23" s="7"/>
      <c r="K23" s="46" t="s">
        <v>76</v>
      </c>
      <c r="L23" s="82" t="s">
        <v>125</v>
      </c>
      <c r="M23" s="65"/>
      <c r="O23" s="46" t="s">
        <v>76</v>
      </c>
      <c r="P23" s="82" t="s">
        <v>126</v>
      </c>
      <c r="Q23" s="65"/>
    </row>
    <row r="24" spans="1:19" ht="15.75" x14ac:dyDescent="0.3">
      <c r="C24" s="19"/>
      <c r="D24" s="17"/>
      <c r="E24" s="17"/>
      <c r="F24" s="7"/>
      <c r="G24" s="7"/>
      <c r="H24" s="7"/>
      <c r="K24" s="46" t="s">
        <v>79</v>
      </c>
      <c r="L24" s="82">
        <v>1000</v>
      </c>
      <c r="M24" s="65" t="s">
        <v>90</v>
      </c>
      <c r="O24" s="46" t="s">
        <v>79</v>
      </c>
      <c r="P24" s="82">
        <v>1000</v>
      </c>
      <c r="Q24" s="65" t="s">
        <v>117</v>
      </c>
      <c r="S24"/>
    </row>
    <row r="25" spans="1:19" ht="15.75" x14ac:dyDescent="0.3">
      <c r="A25" s="4" t="s">
        <v>19</v>
      </c>
      <c r="C25" s="26" t="s">
        <v>20</v>
      </c>
      <c r="D25" s="5" t="s">
        <v>21</v>
      </c>
      <c r="E25" s="27" t="s">
        <v>22</v>
      </c>
      <c r="F25" s="1" t="s">
        <v>23</v>
      </c>
      <c r="K25" s="46" t="s">
        <v>82</v>
      </c>
      <c r="L25" s="82">
        <v>12000</v>
      </c>
      <c r="M25" s="91">
        <f>3362+7925</f>
        <v>11287</v>
      </c>
      <c r="N25" s="94">
        <f>+M25+Q25</f>
        <v>11552</v>
      </c>
      <c r="O25" s="46" t="s">
        <v>82</v>
      </c>
      <c r="P25" s="82">
        <v>1000</v>
      </c>
      <c r="Q25" s="91">
        <v>265</v>
      </c>
      <c r="S25"/>
    </row>
    <row r="26" spans="1:19" ht="15.75" x14ac:dyDescent="0.3">
      <c r="K26" s="46" t="s">
        <v>85</v>
      </c>
      <c r="L26" s="83">
        <f>157.55/1000</f>
        <v>0.15755000000000002</v>
      </c>
      <c r="M26" s="65"/>
      <c r="O26" s="46" t="s">
        <v>85</v>
      </c>
      <c r="P26" s="83">
        <f>205.85/1000</f>
        <v>0.20585000000000001</v>
      </c>
      <c r="Q26" s="65"/>
      <c r="S26"/>
    </row>
    <row r="27" spans="1:19" ht="15.75" x14ac:dyDescent="0.3">
      <c r="A27" s="4" t="s">
        <v>24</v>
      </c>
      <c r="C27" s="28">
        <v>70</v>
      </c>
      <c r="D27" s="27" t="s">
        <v>25</v>
      </c>
      <c r="E27" s="29">
        <v>95</v>
      </c>
      <c r="F27" s="30">
        <f>+C27</f>
        <v>70</v>
      </c>
      <c r="G27" s="31" t="s">
        <v>25</v>
      </c>
      <c r="H27" s="31">
        <f>+E27</f>
        <v>95</v>
      </c>
      <c r="K27" s="46" t="s">
        <v>99</v>
      </c>
      <c r="L27" s="83">
        <f>+L26*L24</f>
        <v>157.55000000000001</v>
      </c>
      <c r="M27" s="84"/>
      <c r="O27" s="46" t="s">
        <v>99</v>
      </c>
      <c r="P27" s="83">
        <f>+P26*P24</f>
        <v>205.85</v>
      </c>
      <c r="Q27" s="84"/>
      <c r="S27"/>
    </row>
    <row r="28" spans="1:19" ht="15.75" x14ac:dyDescent="0.3">
      <c r="A28" s="4" t="s">
        <v>26</v>
      </c>
      <c r="B28" s="3"/>
      <c r="C28" s="32">
        <f>+F16</f>
        <v>70</v>
      </c>
      <c r="D28" s="33" t="s">
        <v>25</v>
      </c>
      <c r="E28" s="32">
        <f>+H16</f>
        <v>47.5</v>
      </c>
      <c r="F28" s="34">
        <f>+E28</f>
        <v>47.5</v>
      </c>
      <c r="G28" s="34" t="s">
        <v>25</v>
      </c>
      <c r="H28" s="34">
        <f>+C28</f>
        <v>70</v>
      </c>
      <c r="I28" s="35"/>
      <c r="K28" s="46" t="s">
        <v>87</v>
      </c>
      <c r="L28" s="83">
        <f>+L26*L25</f>
        <v>1890.6000000000004</v>
      </c>
      <c r="M28" s="65"/>
      <c r="O28" s="46" t="s">
        <v>87</v>
      </c>
      <c r="P28" s="83">
        <f>+P26*P25</f>
        <v>205.85</v>
      </c>
      <c r="Q28" s="65"/>
      <c r="S28"/>
    </row>
    <row r="29" spans="1:19" ht="16.5" thickBot="1" x14ac:dyDescent="0.35">
      <c r="A29" s="3" t="s">
        <v>27</v>
      </c>
      <c r="B29" s="36"/>
      <c r="C29" s="37">
        <f>+C27/C28</f>
        <v>1</v>
      </c>
      <c r="D29" s="38"/>
      <c r="E29" s="37">
        <f>+E27/E28</f>
        <v>2</v>
      </c>
      <c r="F29" s="37">
        <f>+F27/F28</f>
        <v>1.4736842105263157</v>
      </c>
      <c r="G29" s="38"/>
      <c r="H29" s="37">
        <f>+H27/H28</f>
        <v>1.3571428571428572</v>
      </c>
      <c r="I29" s="35"/>
      <c r="K29" s="46" t="s">
        <v>91</v>
      </c>
      <c r="L29" s="83">
        <v>0</v>
      </c>
      <c r="M29" s="65"/>
      <c r="O29" s="46" t="s">
        <v>91</v>
      </c>
      <c r="P29" s="83">
        <v>0</v>
      </c>
      <c r="Q29" s="65"/>
      <c r="S29"/>
    </row>
    <row r="30" spans="1:19" ht="16.5" thickBot="1" x14ac:dyDescent="0.35">
      <c r="A30" s="3" t="s">
        <v>28</v>
      </c>
      <c r="B30" s="39"/>
      <c r="C30" s="40"/>
      <c r="D30" s="41">
        <v>2</v>
      </c>
      <c r="E30" s="42"/>
      <c r="F30" s="43"/>
      <c r="G30" s="44">
        <v>1</v>
      </c>
      <c r="H30" s="45" t="s">
        <v>29</v>
      </c>
      <c r="K30" s="46" t="s">
        <v>100</v>
      </c>
      <c r="L30" s="83">
        <v>0</v>
      </c>
      <c r="M30" s="65"/>
      <c r="O30" s="46" t="s">
        <v>100</v>
      </c>
      <c r="P30" s="83">
        <v>0</v>
      </c>
      <c r="Q30" s="65"/>
      <c r="S30"/>
    </row>
    <row r="31" spans="1:19" ht="15.75" x14ac:dyDescent="0.3">
      <c r="A31" s="3"/>
      <c r="B31" s="26"/>
      <c r="C31" s="35"/>
      <c r="G31" s="46"/>
      <c r="H31" s="35"/>
      <c r="K31" s="1" t="s">
        <v>101</v>
      </c>
      <c r="L31" s="83">
        <v>0.5</v>
      </c>
      <c r="M31" s="65"/>
      <c r="O31" s="1" t="s">
        <v>101</v>
      </c>
      <c r="P31" s="83">
        <v>0</v>
      </c>
      <c r="Q31" s="65"/>
      <c r="S31"/>
    </row>
    <row r="32" spans="1:19" ht="15.75" x14ac:dyDescent="0.3">
      <c r="A32" s="30" t="s">
        <v>30</v>
      </c>
      <c r="B32" s="30" t="s">
        <v>31</v>
      </c>
      <c r="D32" s="46" t="s">
        <v>32</v>
      </c>
      <c r="E32" s="47">
        <v>8.6969999999999992</v>
      </c>
      <c r="F32" s="1">
        <v>8.3970000000000002</v>
      </c>
      <c r="G32" s="1" t="s">
        <v>33</v>
      </c>
      <c r="H32" s="48">
        <v>0.5</v>
      </c>
      <c r="K32" s="46" t="s">
        <v>102</v>
      </c>
      <c r="L32" s="85">
        <f>+M32*L25</f>
        <v>1890.6000000000004</v>
      </c>
      <c r="M32" s="86">
        <f>+L26</f>
        <v>0.15755000000000002</v>
      </c>
      <c r="N32" s="1" t="s">
        <v>103</v>
      </c>
      <c r="O32" s="46" t="s">
        <v>102</v>
      </c>
      <c r="P32" s="85">
        <f>+Q32*P25</f>
        <v>205.85</v>
      </c>
      <c r="Q32" s="86">
        <f>+P26</f>
        <v>0.20585000000000001</v>
      </c>
      <c r="R32" s="1" t="s">
        <v>103</v>
      </c>
      <c r="S32"/>
    </row>
    <row r="33" spans="1:19" ht="15.75" x14ac:dyDescent="0.3">
      <c r="A33" s="3"/>
      <c r="B33" s="3"/>
      <c r="C33" s="3"/>
      <c r="D33" s="49" t="s">
        <v>34</v>
      </c>
      <c r="E33" s="47">
        <f>+H32*E32</f>
        <v>4.3484999999999996</v>
      </c>
      <c r="H33" s="48"/>
      <c r="I33" s="35"/>
      <c r="K33" s="66" t="s">
        <v>118</v>
      </c>
      <c r="L33" s="85">
        <f>+L32*1.5</f>
        <v>2835.9000000000005</v>
      </c>
      <c r="M33" s="92">
        <f>+L33/M25</f>
        <v>0.251253654646939</v>
      </c>
      <c r="N33" s="5" t="s">
        <v>103</v>
      </c>
      <c r="O33" s="66" t="s">
        <v>118</v>
      </c>
      <c r="P33" s="85">
        <f>+P32*1.5</f>
        <v>308.77499999999998</v>
      </c>
      <c r="Q33" s="92">
        <f>+P33/Q25</f>
        <v>1.165188679245283</v>
      </c>
      <c r="R33" s="5" t="s">
        <v>103</v>
      </c>
      <c r="S33"/>
    </row>
    <row r="34" spans="1:19" ht="15.75" x14ac:dyDescent="0.3">
      <c r="D34" s="49" t="s">
        <v>35</v>
      </c>
      <c r="E34" s="50">
        <f>+E32-E33</f>
        <v>4.3484999999999996</v>
      </c>
      <c r="I34" s="35"/>
      <c r="O34" s="93">
        <f>+P33+L33</f>
        <v>3144.6750000000006</v>
      </c>
      <c r="P34" s="77">
        <f>+O34/N25</f>
        <v>0.27221909626038787</v>
      </c>
      <c r="S34"/>
    </row>
    <row r="35" spans="1:19" ht="15.75" x14ac:dyDescent="0.3">
      <c r="E35" s="26" t="s">
        <v>36</v>
      </c>
      <c r="F35" s="26" t="s">
        <v>37</v>
      </c>
      <c r="G35" s="26" t="s">
        <v>37</v>
      </c>
      <c r="H35" s="26" t="s">
        <v>37</v>
      </c>
      <c r="I35" s="35"/>
      <c r="J35"/>
      <c r="K35"/>
      <c r="L35"/>
      <c r="M35"/>
      <c r="N35"/>
      <c r="O35"/>
      <c r="P35"/>
      <c r="Q35"/>
      <c r="R35"/>
      <c r="S35"/>
    </row>
    <row r="36" spans="1:19" ht="16.5" x14ac:dyDescent="0.3">
      <c r="D36" s="46" t="s">
        <v>38</v>
      </c>
      <c r="E36" s="51">
        <f>+E34</f>
        <v>4.3484999999999996</v>
      </c>
      <c r="F36" s="51">
        <v>0</v>
      </c>
      <c r="G36" s="51">
        <v>0</v>
      </c>
      <c r="H36" s="51">
        <v>0</v>
      </c>
      <c r="J36"/>
      <c r="K36" s="95" t="s">
        <v>121</v>
      </c>
      <c r="L36"/>
      <c r="M36"/>
      <c r="N36"/>
      <c r="O36"/>
      <c r="P36"/>
      <c r="Q36"/>
      <c r="R36"/>
      <c r="S36"/>
    </row>
    <row r="37" spans="1:19" ht="16.5" x14ac:dyDescent="0.3">
      <c r="D37" s="46" t="s">
        <v>39</v>
      </c>
      <c r="E37" s="51">
        <f>+E36*1.15</f>
        <v>5.0007749999999991</v>
      </c>
      <c r="F37" s="51">
        <v>0</v>
      </c>
      <c r="G37" s="51">
        <v>0</v>
      </c>
      <c r="H37" s="51">
        <v>0</v>
      </c>
      <c r="J37"/>
      <c r="K37" s="95" t="s">
        <v>124</v>
      </c>
      <c r="L37"/>
      <c r="M37"/>
      <c r="N37"/>
      <c r="O37"/>
      <c r="P37"/>
      <c r="Q37"/>
      <c r="R37"/>
      <c r="S37"/>
    </row>
    <row r="38" spans="1:19" ht="17.25" thickBot="1" x14ac:dyDescent="0.35">
      <c r="A38" s="3"/>
      <c r="G38" s="46"/>
      <c r="J38"/>
      <c r="K38" s="95" t="s">
        <v>122</v>
      </c>
      <c r="L38"/>
      <c r="M38"/>
      <c r="N38"/>
      <c r="O38"/>
      <c r="P38"/>
      <c r="Q38"/>
      <c r="R38"/>
      <c r="S38"/>
    </row>
    <row r="39" spans="1:19" ht="16.5" x14ac:dyDescent="0.3">
      <c r="A39" s="3"/>
      <c r="B39" s="26"/>
      <c r="C39" s="35"/>
      <c r="E39" s="10" t="s">
        <v>40</v>
      </c>
      <c r="F39" s="11" t="s">
        <v>41</v>
      </c>
      <c r="G39" s="11"/>
      <c r="H39" s="12"/>
      <c r="J39"/>
      <c r="K39" s="95" t="s">
        <v>123</v>
      </c>
      <c r="L39"/>
      <c r="M39"/>
      <c r="N39"/>
      <c r="O39"/>
      <c r="P39"/>
      <c r="Q39"/>
      <c r="R39"/>
      <c r="S39"/>
    </row>
    <row r="40" spans="1:19" ht="16.5" thickBot="1" x14ac:dyDescent="0.35">
      <c r="A40" s="4" t="s">
        <v>42</v>
      </c>
      <c r="C40" s="52">
        <v>2</v>
      </c>
      <c r="D40" s="53" t="s">
        <v>43</v>
      </c>
      <c r="E40" s="13"/>
      <c r="F40" s="14" t="s">
        <v>44</v>
      </c>
      <c r="G40" s="14"/>
      <c r="H40" s="15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/>
      <c r="C41" s="26"/>
      <c r="D41" s="1" t="s">
        <v>45</v>
      </c>
      <c r="E41" s="3"/>
      <c r="F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46</v>
      </c>
      <c r="B42" s="5"/>
      <c r="C42" s="54">
        <f>+B50/F17</f>
        <v>2860</v>
      </c>
      <c r="D42" s="29">
        <v>800</v>
      </c>
      <c r="F42" s="49" t="s">
        <v>47</v>
      </c>
      <c r="G42" s="28">
        <v>1</v>
      </c>
      <c r="H42" s="3"/>
      <c r="J42"/>
      <c r="K42"/>
      <c r="L42"/>
      <c r="M42"/>
      <c r="N42"/>
      <c r="O42"/>
      <c r="P42"/>
      <c r="Q42"/>
      <c r="R42" s="7"/>
    </row>
    <row r="43" spans="1:19" ht="15.75" x14ac:dyDescent="0.3">
      <c r="A43" s="4" t="s">
        <v>48</v>
      </c>
      <c r="C43" s="39">
        <f>+C42+D42</f>
        <v>3660</v>
      </c>
      <c r="F43" s="49" t="s">
        <v>49</v>
      </c>
      <c r="G43" s="28">
        <v>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50</v>
      </c>
      <c r="C44" s="39">
        <f>+C43/C40</f>
        <v>1830</v>
      </c>
      <c r="F44" s="49" t="s">
        <v>51</v>
      </c>
      <c r="G44" s="28"/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6"/>
      <c r="F45" s="46" t="s">
        <v>52</v>
      </c>
      <c r="G45" s="55">
        <f>+C42/1000</f>
        <v>2.86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56"/>
      <c r="F46" s="49" t="s">
        <v>53</v>
      </c>
      <c r="G46" s="52">
        <f>+C43*F17</f>
        <v>3660</v>
      </c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/>
      <c r="C47" s="26"/>
      <c r="E47" s="49"/>
      <c r="F47" s="49"/>
      <c r="G47" s="35"/>
      <c r="I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54</v>
      </c>
      <c r="C48" s="30">
        <f>+C44*C40</f>
        <v>3660</v>
      </c>
      <c r="F48" s="49"/>
      <c r="G48" s="35"/>
      <c r="H48" s="3"/>
      <c r="J48"/>
      <c r="K48"/>
      <c r="L48"/>
      <c r="M48"/>
      <c r="N48"/>
      <c r="O48"/>
      <c r="P48"/>
      <c r="Q48"/>
      <c r="R48"/>
      <c r="S48"/>
    </row>
    <row r="49" spans="1:22" ht="15" thickBot="1" x14ac:dyDescent="0.35">
      <c r="A49" s="3"/>
      <c r="B49" s="3"/>
      <c r="C49" s="3"/>
      <c r="D49" s="3"/>
      <c r="E49" s="3"/>
      <c r="H49" s="3"/>
      <c r="J49" s="5" t="s">
        <v>95</v>
      </c>
    </row>
    <row r="50" spans="1:22" x14ac:dyDescent="0.3">
      <c r="A50" s="4" t="s">
        <v>55</v>
      </c>
      <c r="B50" s="26">
        <v>2860</v>
      </c>
      <c r="C50" s="26">
        <f>B50*4</f>
        <v>11440</v>
      </c>
      <c r="D50" s="30" t="s">
        <v>56</v>
      </c>
      <c r="E50" s="30" t="s">
        <v>57</v>
      </c>
      <c r="F50" s="30" t="s">
        <v>58</v>
      </c>
      <c r="G50" s="30" t="s">
        <v>59</v>
      </c>
      <c r="H50" s="30" t="s">
        <v>60</v>
      </c>
      <c r="J50" s="10"/>
      <c r="K50" s="11" t="s">
        <v>61</v>
      </c>
      <c r="L50" s="11"/>
      <c r="M50" s="11"/>
      <c r="N50" s="11"/>
      <c r="O50" s="11"/>
      <c r="P50" s="11"/>
      <c r="Q50" s="11"/>
      <c r="R50" s="12"/>
    </row>
    <row r="51" spans="1:22" x14ac:dyDescent="0.3">
      <c r="A51" s="57" t="s">
        <v>62</v>
      </c>
      <c r="B51" s="58"/>
      <c r="C51" s="26">
        <f>B50*2</f>
        <v>5720</v>
      </c>
      <c r="D51" s="26">
        <f>+D52+D53</f>
        <v>8</v>
      </c>
      <c r="E51" s="26">
        <v>1</v>
      </c>
      <c r="F51" s="26" t="s">
        <v>104</v>
      </c>
      <c r="G51" s="35">
        <v>295</v>
      </c>
      <c r="H51" s="35">
        <f t="shared" ref="H51:H55" si="0">+(D51*E51)*G51</f>
        <v>2360</v>
      </c>
      <c r="J51" s="20">
        <f>+F16</f>
        <v>70</v>
      </c>
      <c r="K51" s="21">
        <f>+H16</f>
        <v>47.5</v>
      </c>
      <c r="L51" s="21" t="str">
        <f>+G20</f>
        <v>tamaño</v>
      </c>
      <c r="M51" s="7" t="s">
        <v>63</v>
      </c>
      <c r="N51" s="21" t="s">
        <v>65</v>
      </c>
      <c r="O51" s="7" t="s">
        <v>66</v>
      </c>
      <c r="P51" s="7" t="s">
        <v>92</v>
      </c>
      <c r="Q51" s="7"/>
      <c r="R51" s="8"/>
    </row>
    <row r="52" spans="1:22" x14ac:dyDescent="0.3">
      <c r="A52" s="58" t="s">
        <v>64</v>
      </c>
      <c r="B52" s="59">
        <f>+E36*C44</f>
        <v>7957.7549999999992</v>
      </c>
      <c r="C52" s="30">
        <f>11431+4509</f>
        <v>15940</v>
      </c>
      <c r="D52" s="26">
        <v>4</v>
      </c>
      <c r="E52" s="26">
        <v>3</v>
      </c>
      <c r="F52" s="26" t="s">
        <v>105</v>
      </c>
      <c r="G52" s="35">
        <v>140</v>
      </c>
      <c r="H52" s="35">
        <f t="shared" ref="H52:H53" si="1">+(D52*E52)*G52</f>
        <v>1680</v>
      </c>
      <c r="J52" s="20"/>
      <c r="K52" s="21">
        <f>0.7*0.475*C43</f>
        <v>1216.9499999999998</v>
      </c>
      <c r="L52" s="81">
        <v>3.9</v>
      </c>
      <c r="M52" s="81">
        <f>+K52*L52</f>
        <v>4746.1049999999996</v>
      </c>
      <c r="N52" s="81">
        <v>0</v>
      </c>
      <c r="O52" s="81">
        <f>+M52+N52</f>
        <v>4746.1049999999996</v>
      </c>
      <c r="P52" s="23"/>
      <c r="Q52" s="7"/>
      <c r="R52" s="8"/>
    </row>
    <row r="53" spans="1:22" x14ac:dyDescent="0.3">
      <c r="A53" s="58" t="s">
        <v>18</v>
      </c>
      <c r="B53" s="59">
        <f>+H63</f>
        <v>32341.96</v>
      </c>
      <c r="C53" s="3"/>
      <c r="D53" s="26">
        <v>4</v>
      </c>
      <c r="E53" s="26">
        <v>3</v>
      </c>
      <c r="F53" s="26" t="s">
        <v>106</v>
      </c>
      <c r="G53" s="35">
        <v>140</v>
      </c>
      <c r="H53" s="35">
        <f t="shared" si="1"/>
        <v>1680</v>
      </c>
      <c r="J53" s="20"/>
      <c r="K53" s="21"/>
      <c r="L53" s="81"/>
      <c r="M53" s="81"/>
      <c r="N53" s="81"/>
      <c r="O53" s="81"/>
      <c r="P53" s="7"/>
      <c r="Q53" s="7"/>
      <c r="R53" s="8"/>
    </row>
    <row r="54" spans="1:22" x14ac:dyDescent="0.3">
      <c r="A54" s="58"/>
      <c r="B54" s="59"/>
      <c r="C54" s="3"/>
      <c r="D54" s="26">
        <v>0</v>
      </c>
      <c r="E54" s="26">
        <v>0</v>
      </c>
      <c r="F54" s="26" t="s">
        <v>111</v>
      </c>
      <c r="G54" s="35">
        <v>400</v>
      </c>
      <c r="H54" s="35">
        <f t="shared" si="0"/>
        <v>0</v>
      </c>
      <c r="J54" s="20">
        <f>+J51</f>
        <v>70</v>
      </c>
      <c r="K54" s="21">
        <f>+K51</f>
        <v>47.5</v>
      </c>
      <c r="L54" s="21" t="str">
        <f>+L51</f>
        <v>tamaño</v>
      </c>
      <c r="M54" s="7" t="s">
        <v>63</v>
      </c>
      <c r="N54" s="21" t="s">
        <v>65</v>
      </c>
      <c r="O54" s="7" t="s">
        <v>66</v>
      </c>
      <c r="P54" s="7" t="s">
        <v>93</v>
      </c>
      <c r="Q54" s="7"/>
      <c r="R54" s="8"/>
    </row>
    <row r="55" spans="1:22" x14ac:dyDescent="0.3">
      <c r="A55" s="58"/>
      <c r="B55" s="59">
        <v>0</v>
      </c>
      <c r="C55" s="3"/>
      <c r="D55" s="26">
        <v>1</v>
      </c>
      <c r="E55" s="26">
        <f>+C52*1</f>
        <v>15940</v>
      </c>
      <c r="F55" s="26" t="s">
        <v>119</v>
      </c>
      <c r="G55" s="35">
        <v>0.5</v>
      </c>
      <c r="H55" s="35">
        <f t="shared" si="0"/>
        <v>7970</v>
      </c>
      <c r="J55" s="20"/>
      <c r="K55" s="21">
        <f>0.7*0.475*C43</f>
        <v>1216.9499999999998</v>
      </c>
      <c r="L55" s="81">
        <v>2.5</v>
      </c>
      <c r="M55" s="81">
        <f>+K55*L55</f>
        <v>3042.3749999999995</v>
      </c>
      <c r="N55" s="81">
        <v>360</v>
      </c>
      <c r="O55" s="81">
        <f>+M55+N55</f>
        <v>3402.3749999999995</v>
      </c>
      <c r="P55" s="23" t="s">
        <v>94</v>
      </c>
      <c r="Q55" s="7"/>
      <c r="R55" s="8"/>
    </row>
    <row r="56" spans="1:22" x14ac:dyDescent="0.3">
      <c r="A56" s="58" t="s">
        <v>68</v>
      </c>
      <c r="B56" s="59">
        <f>100*4</f>
        <v>400</v>
      </c>
      <c r="C56" s="3"/>
      <c r="D56" s="26">
        <v>1</v>
      </c>
      <c r="E56" s="26">
        <v>1</v>
      </c>
      <c r="F56" s="26" t="s">
        <v>67</v>
      </c>
      <c r="G56" s="35">
        <v>600</v>
      </c>
      <c r="H56" s="35">
        <f>+(D56*E56)*G56</f>
        <v>600</v>
      </c>
      <c r="I56" s="70">
        <f>+(B77/100)*1</f>
        <v>728.84044250000011</v>
      </c>
      <c r="J56" s="20"/>
      <c r="K56" s="21"/>
      <c r="L56" s="81"/>
      <c r="M56" s="81"/>
      <c r="N56" s="81"/>
      <c r="O56" s="81"/>
      <c r="P56" s="23"/>
      <c r="Q56" s="7"/>
      <c r="R56" s="8"/>
    </row>
    <row r="57" spans="1:22" x14ac:dyDescent="0.3">
      <c r="A57" s="61" t="s">
        <v>69</v>
      </c>
      <c r="B57" s="59">
        <v>1000</v>
      </c>
      <c r="C57" s="3"/>
      <c r="D57" s="26">
        <v>1</v>
      </c>
      <c r="E57" s="26">
        <v>1</v>
      </c>
      <c r="F57" s="26" t="s">
        <v>107</v>
      </c>
      <c r="G57" s="35">
        <v>135</v>
      </c>
      <c r="H57" s="35">
        <f>+(D57*E57)*G57</f>
        <v>135</v>
      </c>
      <c r="J57" s="6"/>
      <c r="K57" s="21"/>
      <c r="L57" s="81"/>
      <c r="M57" s="81"/>
      <c r="N57" s="81"/>
      <c r="O57" s="81"/>
      <c r="P57" s="23"/>
      <c r="Q57" s="7"/>
      <c r="R57" s="8"/>
    </row>
    <row r="58" spans="1:22" x14ac:dyDescent="0.3">
      <c r="A58" s="61" t="s">
        <v>70</v>
      </c>
      <c r="B58" s="59">
        <v>1200</v>
      </c>
      <c r="D58" s="26">
        <v>1</v>
      </c>
      <c r="E58" s="26">
        <v>12</v>
      </c>
      <c r="F58" s="26" t="s">
        <v>108</v>
      </c>
      <c r="G58" s="35">
        <v>135</v>
      </c>
      <c r="H58" s="35">
        <f>+(D58*E58)*G58</f>
        <v>1620</v>
      </c>
      <c r="J58" s="6"/>
      <c r="K58" s="7"/>
      <c r="L58" s="81"/>
      <c r="M58" s="81"/>
      <c r="N58" s="81"/>
      <c r="O58" s="81"/>
      <c r="P58" s="7"/>
      <c r="Q58" s="7"/>
      <c r="R58" s="8"/>
    </row>
    <row r="59" spans="1:22" x14ac:dyDescent="0.3">
      <c r="A59" s="61"/>
      <c r="B59" s="59">
        <v>0</v>
      </c>
      <c r="D59" s="26">
        <v>2</v>
      </c>
      <c r="E59" s="26">
        <v>1</v>
      </c>
      <c r="F59" s="3" t="s">
        <v>109</v>
      </c>
      <c r="G59" s="35">
        <f>+O55</f>
        <v>3402.3749999999995</v>
      </c>
      <c r="H59" s="35">
        <f>+(D59*E59)*G59</f>
        <v>6804.7499999999991</v>
      </c>
      <c r="I59" s="25"/>
      <c r="J59" s="6"/>
      <c r="K59" s="7"/>
      <c r="L59" s="81"/>
      <c r="M59" s="81"/>
      <c r="N59" s="81"/>
      <c r="O59" s="81"/>
      <c r="P59" s="7"/>
      <c r="Q59" s="7"/>
      <c r="R59" s="8"/>
    </row>
    <row r="60" spans="1:22" ht="15" thickBot="1" x14ac:dyDescent="0.35">
      <c r="A60" s="61"/>
      <c r="B60" s="61"/>
      <c r="D60" s="26">
        <v>2</v>
      </c>
      <c r="E60" s="26">
        <v>1</v>
      </c>
      <c r="F60" s="3" t="s">
        <v>110</v>
      </c>
      <c r="G60" s="35">
        <f>+O52</f>
        <v>4746.1049999999996</v>
      </c>
      <c r="H60" s="35">
        <f>+(D60*E60)*G60</f>
        <v>9492.2099999999991</v>
      </c>
      <c r="I60" s="25"/>
      <c r="J60" s="13"/>
      <c r="K60" s="14"/>
      <c r="L60" s="14"/>
      <c r="M60" s="14"/>
      <c r="N60" s="14"/>
      <c r="O60" s="14"/>
      <c r="P60" s="14"/>
      <c r="Q60" s="14"/>
      <c r="R60" s="15"/>
    </row>
    <row r="61" spans="1:22" x14ac:dyDescent="0.3">
      <c r="A61" s="57" t="s">
        <v>71</v>
      </c>
      <c r="B61" s="62">
        <f>SUM(B52:B60)</f>
        <v>42899.714999999997</v>
      </c>
      <c r="C61" s="3"/>
      <c r="D61" s="26"/>
      <c r="E61" s="26"/>
      <c r="F61" s="3"/>
      <c r="G61" s="3"/>
      <c r="H61" s="35">
        <f>+G61*E61</f>
        <v>0</v>
      </c>
      <c r="L61" s="5"/>
    </row>
    <row r="62" spans="1:22" ht="15.75" x14ac:dyDescent="0.3">
      <c r="A62" s="9"/>
      <c r="B62" s="63"/>
      <c r="C62" s="3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9"/>
      <c r="B63" s="37">
        <f>+B61/C52</f>
        <v>2.6913246549560852</v>
      </c>
      <c r="C63" s="4" t="s">
        <v>73</v>
      </c>
      <c r="D63" s="3"/>
      <c r="E63" s="3"/>
      <c r="F63" s="3"/>
      <c r="G63" s="66" t="s">
        <v>74</v>
      </c>
      <c r="H63" s="35">
        <f>SUM(H51:H62)</f>
        <v>32341.96</v>
      </c>
      <c r="I63"/>
      <c r="S63"/>
      <c r="T63"/>
      <c r="U63"/>
      <c r="V63"/>
    </row>
    <row r="64" spans="1:22" ht="15.75" x14ac:dyDescent="0.3">
      <c r="A64" s="3"/>
      <c r="B64" s="3"/>
      <c r="D64" s="3"/>
      <c r="E64" s="3"/>
      <c r="G64" s="1" t="s">
        <v>75</v>
      </c>
      <c r="H64" s="67">
        <v>1.5</v>
      </c>
      <c r="I64"/>
      <c r="S64"/>
      <c r="T64"/>
      <c r="U64"/>
      <c r="V64"/>
    </row>
    <row r="65" spans="1:22" ht="15.75" x14ac:dyDescent="0.3">
      <c r="D65" s="3"/>
      <c r="E65" s="3"/>
      <c r="G65" s="1" t="s">
        <v>78</v>
      </c>
      <c r="H65" s="67">
        <v>1.75</v>
      </c>
      <c r="I65"/>
      <c r="S65"/>
      <c r="T65"/>
      <c r="U65"/>
      <c r="V65"/>
    </row>
    <row r="66" spans="1:22" ht="15.75" x14ac:dyDescent="0.3">
      <c r="A66" s="4" t="s">
        <v>77</v>
      </c>
      <c r="B66" s="3"/>
      <c r="C66" s="3"/>
      <c r="E66" s="37">
        <f>+B77/C42</f>
        <v>25.483931555944057</v>
      </c>
      <c r="F66" s="3"/>
      <c r="G66" s="68" t="s">
        <v>78</v>
      </c>
      <c r="H66" s="69">
        <v>1.85</v>
      </c>
      <c r="I66"/>
      <c r="S66"/>
      <c r="T66"/>
      <c r="U66"/>
      <c r="V66"/>
    </row>
    <row r="67" spans="1:22" ht="15.75" x14ac:dyDescent="0.3">
      <c r="A67" s="3"/>
      <c r="B67" s="4" t="s">
        <v>80</v>
      </c>
      <c r="C67" s="30" t="s">
        <v>81</v>
      </c>
      <c r="D67" s="3"/>
      <c r="E67" s="3"/>
      <c r="F67" s="3"/>
      <c r="G67" s="5" t="s">
        <v>84</v>
      </c>
      <c r="H67" s="67">
        <v>2.5</v>
      </c>
      <c r="I67"/>
      <c r="S67"/>
      <c r="T67"/>
      <c r="U67"/>
      <c r="V67"/>
    </row>
    <row r="68" spans="1:22" ht="15.75" x14ac:dyDescent="0.3">
      <c r="A68" s="57" t="s">
        <v>83</v>
      </c>
      <c r="B68" s="58"/>
      <c r="C68" s="3"/>
      <c r="D68" s="3">
        <f>+B77*C73</f>
        <v>0</v>
      </c>
      <c r="E68" s="3"/>
      <c r="I68"/>
      <c r="S68"/>
      <c r="T68"/>
      <c r="U68"/>
      <c r="V68"/>
    </row>
    <row r="69" spans="1:22" ht="15.75" x14ac:dyDescent="0.3">
      <c r="A69" s="58" t="s">
        <v>64</v>
      </c>
      <c r="B69" s="59">
        <f>+E37*C44</f>
        <v>9151.4182499999988</v>
      </c>
      <c r="C69" s="70"/>
      <c r="I69"/>
      <c r="S69"/>
      <c r="T69"/>
      <c r="U69"/>
      <c r="V69"/>
    </row>
    <row r="70" spans="1:22" ht="15.75" x14ac:dyDescent="0.3">
      <c r="A70" s="58" t="s">
        <v>18</v>
      </c>
      <c r="B70" s="59">
        <f>+H63*H66</f>
        <v>59832.626000000004</v>
      </c>
      <c r="C70" s="70"/>
      <c r="I70"/>
      <c r="S70"/>
      <c r="T70"/>
      <c r="U70"/>
      <c r="V70"/>
    </row>
    <row r="71" spans="1:22" ht="15.75" x14ac:dyDescent="0.3">
      <c r="A71" s="58"/>
      <c r="B71" s="59"/>
      <c r="C71" s="70"/>
      <c r="I71"/>
      <c r="S71"/>
      <c r="T71"/>
      <c r="U71"/>
      <c r="V71"/>
    </row>
    <row r="72" spans="1:22" ht="15.75" x14ac:dyDescent="0.3">
      <c r="A72" s="58" t="str">
        <f>+A56</f>
        <v>Prueba de color</v>
      </c>
      <c r="B72" s="59">
        <f>+B56*H64</f>
        <v>600</v>
      </c>
      <c r="C72" s="70"/>
      <c r="I72"/>
      <c r="S72"/>
      <c r="T72"/>
      <c r="U72"/>
      <c r="V72"/>
    </row>
    <row r="73" spans="1:22" ht="15.75" x14ac:dyDescent="0.3">
      <c r="A73" s="58" t="str">
        <f>+A57</f>
        <v>Empaque</v>
      </c>
      <c r="B73" s="59">
        <f>+B57*H64</f>
        <v>1500</v>
      </c>
      <c r="C73" s="70"/>
      <c r="G73" s="71" t="s">
        <v>86</v>
      </c>
      <c r="H73" s="37">
        <f>+B63</f>
        <v>2.6913246549560852</v>
      </c>
      <c r="I73" s="90">
        <f>+H73*C52</f>
        <v>42899.714999999997</v>
      </c>
      <c r="S73"/>
      <c r="T73"/>
      <c r="U73"/>
      <c r="V73"/>
    </row>
    <row r="74" spans="1:22" ht="15.75" x14ac:dyDescent="0.3">
      <c r="A74" s="58" t="str">
        <f>+A58</f>
        <v>Mensajeria</v>
      </c>
      <c r="B74" s="59">
        <f>+B58*H64</f>
        <v>1800</v>
      </c>
      <c r="C74" s="70"/>
      <c r="G74" s="71" t="s">
        <v>88</v>
      </c>
      <c r="H74" s="37">
        <f>+C77</f>
        <v>4.5723992628607277</v>
      </c>
      <c r="I74" s="90">
        <f>+H74*C52</f>
        <v>72884.044250000006</v>
      </c>
      <c r="S74"/>
      <c r="T74"/>
      <c r="U74"/>
      <c r="V74"/>
    </row>
    <row r="75" spans="1:22" ht="15.75" x14ac:dyDescent="0.3">
      <c r="A75" s="58">
        <f>+A59</f>
        <v>0</v>
      </c>
      <c r="B75" s="59">
        <f>+B59*H64</f>
        <v>0</v>
      </c>
      <c r="C75" s="72"/>
      <c r="G75" s="73" t="s">
        <v>89</v>
      </c>
      <c r="H75" s="74">
        <f>+H74-H73</f>
        <v>1.8810746079046425</v>
      </c>
      <c r="I75" s="77">
        <f>+H75*C52</f>
        <v>29984.329250000003</v>
      </c>
      <c r="S75"/>
      <c r="T75"/>
      <c r="U75"/>
      <c r="V75"/>
    </row>
    <row r="76" spans="1:22" ht="15.75" x14ac:dyDescent="0.3">
      <c r="A76" s="58">
        <f>+A60</f>
        <v>0</v>
      </c>
      <c r="B76" s="59">
        <f>+B60*H64</f>
        <v>0</v>
      </c>
      <c r="C76" s="72"/>
      <c r="G76" s="87"/>
      <c r="H76" s="88" t="s">
        <v>112</v>
      </c>
      <c r="I76" s="89">
        <f>+(B77/100)*2.5</f>
        <v>1822.1011062500002</v>
      </c>
      <c r="S76"/>
      <c r="T76"/>
      <c r="U76"/>
      <c r="V76"/>
    </row>
    <row r="77" spans="1:22" ht="15.75" x14ac:dyDescent="0.3">
      <c r="A77" s="57" t="s">
        <v>71</v>
      </c>
      <c r="B77" s="62">
        <f>SUM(B68:B76)</f>
        <v>72884.044250000006</v>
      </c>
      <c r="C77" s="74">
        <f>+B77/C52</f>
        <v>4.5723992628607277</v>
      </c>
      <c r="D77" s="75"/>
      <c r="I77"/>
      <c r="S77"/>
      <c r="T77"/>
      <c r="U77"/>
      <c r="V77"/>
    </row>
    <row r="78" spans="1:22" ht="15.75" x14ac:dyDescent="0.3">
      <c r="C78" s="76"/>
      <c r="D78" s="75"/>
      <c r="I78"/>
      <c r="O78" s="66"/>
      <c r="P78" s="93"/>
      <c r="S78"/>
      <c r="T78"/>
      <c r="U78"/>
      <c r="V78"/>
    </row>
    <row r="79" spans="1:22" ht="15.75" x14ac:dyDescent="0.3">
      <c r="A79" s="5"/>
      <c r="C79" s="74"/>
      <c r="D79" s="5"/>
      <c r="E79" s="77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B80" s="78"/>
      <c r="C80" s="79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4" spans="10:18" x14ac:dyDescent="0.3">
      <c r="J84" s="80"/>
    </row>
    <row r="90" spans="10:18" ht="16.5" x14ac:dyDescent="0.3">
      <c r="J90" s="60"/>
      <c r="K90" s="60"/>
      <c r="L90" s="60"/>
      <c r="M90" s="60"/>
      <c r="N90" s="60"/>
      <c r="O90" s="60"/>
      <c r="P90" s="60"/>
      <c r="Q90" s="60"/>
      <c r="R90" s="60"/>
    </row>
    <row r="91" spans="10:18" ht="16.5" x14ac:dyDescent="0.3">
      <c r="J91" s="60"/>
      <c r="K91" s="60"/>
      <c r="L91" s="60"/>
      <c r="M91" s="60"/>
      <c r="N91" s="60"/>
      <c r="O91" s="60"/>
      <c r="P91" s="60"/>
      <c r="Q91" s="60"/>
      <c r="R91" s="60"/>
    </row>
    <row r="92" spans="10:18" ht="16.5" x14ac:dyDescent="0.3">
      <c r="J92" s="60"/>
      <c r="K92" s="60"/>
      <c r="L92" s="60"/>
      <c r="M92" s="60"/>
      <c r="N92" s="60"/>
      <c r="O92" s="60"/>
      <c r="P92" s="60"/>
      <c r="Q92" s="60"/>
      <c r="R92" s="60"/>
    </row>
    <row r="93" spans="10:18" ht="16.5" x14ac:dyDescent="0.3">
      <c r="J93" s="60"/>
      <c r="K93" s="60"/>
      <c r="L93" s="60"/>
      <c r="M93" s="60"/>
      <c r="N93" s="60"/>
      <c r="O93" s="60"/>
      <c r="P93" s="60"/>
      <c r="Q93" s="60"/>
      <c r="R93" s="60"/>
    </row>
    <row r="94" spans="10:18" ht="16.5" x14ac:dyDescent="0.3">
      <c r="J94" s="60"/>
      <c r="K94" s="60"/>
      <c r="L94" s="60"/>
      <c r="M94" s="60"/>
      <c r="N94" s="60"/>
      <c r="O94" s="60"/>
      <c r="P94" s="60"/>
      <c r="Q94" s="60"/>
      <c r="R94" s="60"/>
    </row>
    <row r="95" spans="10:18" ht="16.5" x14ac:dyDescent="0.3">
      <c r="J95" s="60"/>
      <c r="K95" s="60"/>
      <c r="L95" s="60"/>
      <c r="M95" s="60"/>
      <c r="N95" s="60"/>
      <c r="O95" s="60"/>
      <c r="P95" s="60"/>
      <c r="Q95" s="60"/>
      <c r="R95" s="60"/>
    </row>
    <row r="96" spans="10:18" ht="16.5" x14ac:dyDescent="0.3">
      <c r="J96" s="60"/>
      <c r="K96" s="60"/>
      <c r="L96" s="60"/>
      <c r="M96" s="60"/>
      <c r="N96" s="60"/>
      <c r="O96" s="60"/>
      <c r="P96" s="60"/>
      <c r="Q96" s="60"/>
      <c r="R96" s="60"/>
    </row>
    <row r="97" spans="10:18" ht="16.5" x14ac:dyDescent="0.3">
      <c r="J97" s="60"/>
      <c r="K97" s="60"/>
      <c r="L97" s="60"/>
      <c r="M97" s="60"/>
      <c r="N97" s="60"/>
      <c r="O97" s="60"/>
      <c r="P97" s="60"/>
      <c r="Q97" s="60"/>
      <c r="R97" s="60"/>
    </row>
    <row r="98" spans="10:18" ht="16.5" x14ac:dyDescent="0.3">
      <c r="J98" s="60"/>
      <c r="K98" s="60"/>
      <c r="L98" s="60"/>
      <c r="M98" s="60"/>
      <c r="N98" s="60"/>
      <c r="O98" s="60"/>
      <c r="P98" s="60"/>
      <c r="Q98" s="60"/>
      <c r="R98" s="60"/>
    </row>
    <row r="99" spans="10:18" ht="16.5" x14ac:dyDescent="0.3">
      <c r="J99" s="60"/>
      <c r="K99" s="60"/>
      <c r="L99" s="60"/>
      <c r="M99" s="60"/>
      <c r="N99" s="60"/>
      <c r="O99" s="60"/>
      <c r="P99" s="60"/>
      <c r="Q99" s="60"/>
      <c r="R99" s="60"/>
    </row>
  </sheetData>
  <mergeCells count="2">
    <mergeCell ref="L20:M20"/>
    <mergeCell ref="P20:Q20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Invitación couche premium final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2016-10-04T04:20:30Z</dcterms:created>
  <dcterms:modified xsi:type="dcterms:W3CDTF">2016-11-14T18:24:30Z</dcterms:modified>
</cp:coreProperties>
</file>