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2730" yWindow="225" windowWidth="20115" windowHeight="8010"/>
  </bookViews>
  <sheets>
    <sheet name="Folders 300 couche ok" sheetId="3" r:id="rId1"/>
    <sheet name="Folders 500" sheetId="2" r:id="rId2"/>
    <sheet name="Folders 300" sheetId="1" r:id="rId3"/>
  </sheets>
  <calcPr calcId="145621"/>
</workbook>
</file>

<file path=xl/calcChain.xml><?xml version="1.0" encoding="utf-8"?>
<calcChain xmlns="http://schemas.openxmlformats.org/spreadsheetml/2006/main">
  <c r="G78" i="3" l="1"/>
  <c r="B67" i="3"/>
  <c r="A67" i="3"/>
  <c r="B66" i="3"/>
  <c r="A66" i="3"/>
  <c r="B65" i="3"/>
  <c r="A65" i="3"/>
  <c r="A64" i="3"/>
  <c r="A63" i="3"/>
  <c r="H53" i="3"/>
  <c r="G53" i="3"/>
  <c r="E51" i="3"/>
  <c r="H51" i="3" s="1"/>
  <c r="H50" i="3"/>
  <c r="H49" i="3"/>
  <c r="H48" i="3"/>
  <c r="H47" i="3"/>
  <c r="G47" i="3"/>
  <c r="B47" i="3"/>
  <c r="B63" i="3" s="1"/>
  <c r="H46" i="3"/>
  <c r="H45" i="3"/>
  <c r="G44" i="3"/>
  <c r="D44" i="3"/>
  <c r="H44" i="3" s="1"/>
  <c r="G39" i="3"/>
  <c r="C38" i="3"/>
  <c r="A75" i="3" s="1"/>
  <c r="C75" i="3" s="1"/>
  <c r="E75" i="3" s="1"/>
  <c r="G52" i="3" s="1"/>
  <c r="H52" i="3" s="1"/>
  <c r="C37" i="3"/>
  <c r="E28" i="3"/>
  <c r="E29" i="3" s="1"/>
  <c r="H23" i="3"/>
  <c r="F23" i="3"/>
  <c r="H15" i="3"/>
  <c r="E24" i="3" s="1"/>
  <c r="F15" i="3"/>
  <c r="A74" i="3" s="1"/>
  <c r="A77" i="3" s="1"/>
  <c r="E25" i="3" l="1"/>
  <c r="F24" i="3"/>
  <c r="F25" i="3" s="1"/>
  <c r="H55" i="3"/>
  <c r="E30" i="3"/>
  <c r="E32" i="3" s="1"/>
  <c r="B74" i="3"/>
  <c r="B77" i="3" s="1"/>
  <c r="A78" i="3"/>
  <c r="C78" i="3" s="1"/>
  <c r="E78" i="3" s="1"/>
  <c r="C24" i="3"/>
  <c r="C39" i="3"/>
  <c r="C41" i="3" s="1"/>
  <c r="G40" i="3"/>
  <c r="G52" i="2"/>
  <c r="G52" i="1"/>
  <c r="G78" i="2"/>
  <c r="B67" i="2"/>
  <c r="A67" i="2"/>
  <c r="B66" i="2"/>
  <c r="A66" i="2"/>
  <c r="B65" i="2"/>
  <c r="A65" i="2"/>
  <c r="A64" i="2"/>
  <c r="A63" i="2"/>
  <c r="G53" i="2"/>
  <c r="H53" i="2" s="1"/>
  <c r="H52" i="2"/>
  <c r="G51" i="2"/>
  <c r="E51" i="2"/>
  <c r="H51" i="2" s="1"/>
  <c r="H50" i="2"/>
  <c r="H49" i="2"/>
  <c r="H48" i="2"/>
  <c r="G47" i="2"/>
  <c r="H47" i="2" s="1"/>
  <c r="B47" i="2"/>
  <c r="B63" i="2" s="1"/>
  <c r="H46" i="2"/>
  <c r="H45" i="2"/>
  <c r="G44" i="2"/>
  <c r="D44" i="2"/>
  <c r="H44" i="2" s="1"/>
  <c r="H55" i="2" s="1"/>
  <c r="C37" i="2"/>
  <c r="G39" i="2" s="1"/>
  <c r="E29" i="2"/>
  <c r="E28" i="2"/>
  <c r="E30" i="2" s="1"/>
  <c r="E32" i="2" s="1"/>
  <c r="H23" i="2"/>
  <c r="F23" i="2"/>
  <c r="H15" i="2"/>
  <c r="E24" i="2" s="1"/>
  <c r="F15" i="2"/>
  <c r="A74" i="2" s="1"/>
  <c r="A77" i="2" s="1"/>
  <c r="B47" i="1"/>
  <c r="G51" i="1"/>
  <c r="E51" i="1"/>
  <c r="H51" i="1" s="1"/>
  <c r="H15" i="1"/>
  <c r="F15" i="1"/>
  <c r="G78" i="1"/>
  <c r="B67" i="1"/>
  <c r="A67" i="1"/>
  <c r="B66" i="1"/>
  <c r="A66" i="1"/>
  <c r="B65" i="1"/>
  <c r="A65" i="1"/>
  <c r="A64" i="1"/>
  <c r="A63" i="1"/>
  <c r="G53" i="1"/>
  <c r="H53" i="1" s="1"/>
  <c r="H50" i="1"/>
  <c r="H49" i="1"/>
  <c r="H48" i="1"/>
  <c r="G47" i="1"/>
  <c r="H47" i="1" s="1"/>
  <c r="B63" i="1"/>
  <c r="H46" i="1"/>
  <c r="H45" i="1"/>
  <c r="G44" i="1"/>
  <c r="D44" i="1"/>
  <c r="H44" i="1" s="1"/>
  <c r="C37" i="1"/>
  <c r="G39" i="1" s="1"/>
  <c r="E28" i="1"/>
  <c r="E29" i="1" s="1"/>
  <c r="H23" i="1"/>
  <c r="F23" i="1"/>
  <c r="E24" i="1"/>
  <c r="A74" i="1"/>
  <c r="A77" i="1" s="1"/>
  <c r="B45" i="3" l="1"/>
  <c r="E33" i="3"/>
  <c r="B61" i="3" s="1"/>
  <c r="H24" i="3"/>
  <c r="H25" i="3" s="1"/>
  <c r="C25" i="3"/>
  <c r="B62" i="3"/>
  <c r="B46" i="3"/>
  <c r="E33" i="2"/>
  <c r="E25" i="2"/>
  <c r="F24" i="2"/>
  <c r="F25" i="2" s="1"/>
  <c r="B62" i="2"/>
  <c r="B46" i="2"/>
  <c r="C24" i="2"/>
  <c r="C38" i="2"/>
  <c r="A75" i="2" s="1"/>
  <c r="B74" i="2"/>
  <c r="B77" i="2" s="1"/>
  <c r="E30" i="1"/>
  <c r="E32" i="1" s="1"/>
  <c r="E25" i="1"/>
  <c r="F24" i="1"/>
  <c r="F25" i="1"/>
  <c r="E33" i="1"/>
  <c r="C24" i="1"/>
  <c r="C38" i="1"/>
  <c r="A75" i="1" s="1"/>
  <c r="B74" i="1"/>
  <c r="B77" i="1" s="1"/>
  <c r="B69" i="3" l="1"/>
  <c r="B53" i="3"/>
  <c r="B54" i="3" s="1"/>
  <c r="G63" i="3" s="1"/>
  <c r="H63" i="3" s="1"/>
  <c r="C75" i="2"/>
  <c r="E75" i="2" s="1"/>
  <c r="G40" i="2"/>
  <c r="C39" i="2"/>
  <c r="A78" i="2"/>
  <c r="C78" i="2" s="1"/>
  <c r="E78" i="2" s="1"/>
  <c r="H24" i="2"/>
  <c r="H25" i="2" s="1"/>
  <c r="C25" i="2"/>
  <c r="B61" i="2"/>
  <c r="B69" i="2" s="1"/>
  <c r="H24" i="1"/>
  <c r="H25" i="1" s="1"/>
  <c r="C25" i="1"/>
  <c r="C75" i="1"/>
  <c r="E75" i="1" s="1"/>
  <c r="H52" i="1" s="1"/>
  <c r="H55" i="1" s="1"/>
  <c r="G40" i="1"/>
  <c r="C39" i="1"/>
  <c r="B61" i="1" s="1"/>
  <c r="A78" i="1"/>
  <c r="C78" i="1" s="1"/>
  <c r="E78" i="1" s="1"/>
  <c r="C69" i="3" l="1"/>
  <c r="H66" i="3"/>
  <c r="I48" i="3"/>
  <c r="C69" i="2"/>
  <c r="H66" i="2"/>
  <c r="I48" i="2"/>
  <c r="C41" i="2"/>
  <c r="B45" i="2"/>
  <c r="B53" i="2" s="1"/>
  <c r="B54" i="2" s="1"/>
  <c r="G63" i="2" s="1"/>
  <c r="H63" i="2" s="1"/>
  <c r="C41" i="1"/>
  <c r="B45" i="1"/>
  <c r="B62" i="1"/>
  <c r="B69" i="1" s="1"/>
  <c r="B46" i="1"/>
  <c r="G64" i="3" l="1"/>
  <c r="H64" i="3" s="1"/>
  <c r="H65" i="3" s="1"/>
  <c r="G65" i="3"/>
  <c r="G64" i="2"/>
  <c r="H64" i="2"/>
  <c r="H65" i="2" s="1"/>
  <c r="G65" i="2"/>
  <c r="C69" i="1"/>
  <c r="H66" i="1"/>
  <c r="I48" i="1"/>
  <c r="B53" i="1"/>
  <c r="B54" i="1" s="1"/>
  <c r="G63" i="1" s="1"/>
  <c r="H63" i="1" s="1"/>
  <c r="G64" i="1" l="1"/>
  <c r="H64" i="1"/>
  <c r="H65" i="1" s="1"/>
  <c r="G65" i="1"/>
</calcChain>
</file>

<file path=xl/sharedStrings.xml><?xml version="1.0" encoding="utf-8"?>
<sst xmlns="http://schemas.openxmlformats.org/spreadsheetml/2006/main" count="348" uniqueCount="105">
  <si>
    <t>Presupuesto</t>
  </si>
  <si>
    <t>Elabora</t>
  </si>
  <si>
    <t>Lourdes Velasco</t>
  </si>
  <si>
    <t>Fecha</t>
  </si>
  <si>
    <t>ODT</t>
  </si>
  <si>
    <t>Cliente</t>
  </si>
  <si>
    <t>Observaciones</t>
  </si>
  <si>
    <t>Proyecto</t>
  </si>
  <si>
    <t>Descripción</t>
  </si>
  <si>
    <t>Tamaño extendido</t>
  </si>
  <si>
    <t>X</t>
  </si>
  <si>
    <t>por tamaño</t>
  </si>
  <si>
    <t>Papel:</t>
  </si>
  <si>
    <t xml:space="preserve">Color </t>
  </si>
  <si>
    <t>Blanco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</si>
  <si>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</si>
  <si>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</si>
  <si>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</si>
  <si>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</si>
  <si>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</si>
  <si>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</si>
  <si>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</si>
  <si>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LUMEN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</si>
  <si>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</si>
  <si>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</si>
  <si>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</si>
  <si>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</si>
  <si>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</si>
  <si>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</si>
  <si>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</si>
  <si>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</si>
  <si>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Tamaños por pliego</t>
  </si>
  <si>
    <t>* manual</t>
  </si>
  <si>
    <t>Nota p/offset</t>
  </si>
  <si>
    <t xml:space="preserve">500 piezas siempre de sobrante para correr, </t>
  </si>
  <si>
    <t>Para correr</t>
  </si>
  <si>
    <t xml:space="preserve">aun cuando sean menos de 100 tiros. 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</si>
  <si>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</si>
  <si>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</si>
  <si>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</si>
  <si>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</si>
  <si>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</si>
  <si>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</si>
  <si>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</si>
  <si>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</si>
  <si>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</si>
  <si>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</si>
  <si>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</si>
  <si>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</si>
  <si>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</si>
  <si>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</si>
  <si>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 xml:space="preserve">Costos </t>
  </si>
  <si>
    <t xml:space="preserve">arreglo </t>
  </si>
  <si>
    <t>Papel</t>
  </si>
  <si>
    <t>Imp F</t>
  </si>
  <si>
    <t>Impresión</t>
  </si>
  <si>
    <t>Imp V</t>
  </si>
  <si>
    <t xml:space="preserve">Pruebas de color </t>
  </si>
  <si>
    <t>Tinta F y V</t>
  </si>
  <si>
    <t>Dummy</t>
  </si>
  <si>
    <t>corte</t>
  </si>
  <si>
    <t>Tabla de Suaje</t>
  </si>
  <si>
    <t>arreglo suaje</t>
  </si>
  <si>
    <t>Empaque</t>
  </si>
  <si>
    <t>SUAJE</t>
  </si>
  <si>
    <t>Mensajeria</t>
  </si>
  <si>
    <t>armado + pegado</t>
  </si>
  <si>
    <t xml:space="preserve">laminado </t>
  </si>
  <si>
    <t>Total</t>
  </si>
  <si>
    <t>UV brillante Reg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</si>
  <si>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</si>
  <si>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</si>
  <si>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</si>
  <si>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</si>
  <si>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</si>
  <si>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</si>
  <si>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</si>
  <si>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Precio</t>
  </si>
  <si>
    <t>Urgencia</t>
  </si>
  <si>
    <t>Costo</t>
  </si>
  <si>
    <t>Precio final</t>
  </si>
  <si>
    <t>Utilidad</t>
  </si>
  <si>
    <t>Comisiones</t>
  </si>
  <si>
    <t>LAMINADOS7 BARNIZ UV/ EMPALMES</t>
  </si>
  <si>
    <t>area + cantidad de hojas</t>
  </si>
  <si>
    <t>Area</t>
  </si>
  <si>
    <t>arreglo</t>
  </si>
  <si>
    <t>total a pagar</t>
  </si>
  <si>
    <t xml:space="preserve">LAMINADO MATE </t>
  </si>
  <si>
    <t xml:space="preserve">minimo </t>
  </si>
  <si>
    <t>UV Brillante a Registro</t>
  </si>
  <si>
    <t>Folder</t>
  </si>
  <si>
    <t>tamaño extendido 47.06  X 35 cm.</t>
  </si>
  <si>
    <t>tamaño final 23.53 X 29.2 cm.</t>
  </si>
  <si>
    <t xml:space="preserve">sulfatada 14 pto. 1 cara </t>
  </si>
  <si>
    <t>impresos a  4 X 0 tintas offset +</t>
  </si>
  <si>
    <t xml:space="preserve">laminado mate 1 cara + </t>
  </si>
  <si>
    <t xml:space="preserve">terminado suajado + pegado </t>
  </si>
  <si>
    <t xml:space="preserve">Sulfatada </t>
  </si>
  <si>
    <t>14 pto.</t>
  </si>
  <si>
    <t xml:space="preserve">Ontarget </t>
  </si>
  <si>
    <t>31 de agosto de 2017.</t>
  </si>
  <si>
    <t xml:space="preserve">couche </t>
  </si>
  <si>
    <t>papel couche 300 gr.</t>
  </si>
  <si>
    <t>300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</si>
</sst>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b/>
      <sz val="9"/>
      <name val="Century Gothic"/>
      <family val="2"/>
    </font>
    <font>
      <sz val="11"/>
      <color theme="1"/>
      <name val="Century Gothic"/>
      <family val="2"/>
    </font>
    <font>
      <b/>
      <sz val="9"/>
      <color rgb="FFFF0000"/>
      <name val="Century Gothic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Century Gothic"/>
      <family val="2"/>
    </font>
    <font>
      <sz val="8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12" applyNumberFormat="0" applyAlignment="0" applyProtection="0"/>
    <xf numFmtId="0" fontId="15" fillId="6" borderId="13" applyNumberFormat="0" applyAlignment="0" applyProtection="0"/>
    <xf numFmtId="0" fontId="16" fillId="7" borderId="0" applyNumberFormat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9" fillId="0" borderId="0"/>
    <xf numFmtId="0" fontId="9" fillId="8" borderId="17" applyNumberFormat="0" applyFont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2" fontId="6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4" fillId="0" borderId="4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2" fontId="3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4" fillId="0" borderId="0" xfId="0" applyNumberFormat="1" applyFont="1"/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8" fillId="2" borderId="10" xfId="0" applyNumberFormat="1" applyFont="1" applyFill="1" applyBorder="1" applyAlignment="1">
      <alignment horizontal="center"/>
    </xf>
    <xf numFmtId="164" fontId="8" fillId="0" borderId="0" xfId="0" applyNumberFormat="1" applyFont="1" applyAlignment="1"/>
    <xf numFmtId="0" fontId="8" fillId="0" borderId="0" xfId="0" applyFont="1" applyAlignment="1"/>
    <xf numFmtId="0" fontId="8" fillId="2" borderId="10" xfId="0" applyFont="1" applyFill="1" applyBorder="1" applyAlignment="1">
      <alignment horizontal="center"/>
    </xf>
    <xf numFmtId="2" fontId="8" fillId="0" borderId="0" xfId="0" applyNumberFormat="1" applyFont="1" applyAlignment="1"/>
    <xf numFmtId="0" fontId="2" fillId="0" borderId="0" xfId="0" applyFont="1" applyAlignment="1">
      <alignment horizontal="right"/>
    </xf>
    <xf numFmtId="44" fontId="3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3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8" fillId="0" borderId="0" xfId="0" applyFont="1"/>
    <xf numFmtId="0" fontId="6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6" fillId="0" borderId="11" xfId="0" applyFont="1" applyBorder="1"/>
    <xf numFmtId="0" fontId="3" fillId="0" borderId="11" xfId="0" applyFont="1" applyBorder="1"/>
    <xf numFmtId="2" fontId="3" fillId="0" borderId="11" xfId="0" applyNumberFormat="1" applyFont="1" applyBorder="1" applyAlignment="1">
      <alignment horizontal="center"/>
    </xf>
    <xf numFmtId="0" fontId="2" fillId="0" borderId="11" xfId="0" applyFont="1" applyBorder="1"/>
    <xf numFmtId="2" fontId="6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Border="1"/>
    <xf numFmtId="0" fontId="4" fillId="0" borderId="0" xfId="0" applyFont="1" applyAlignment="1">
      <alignment horizontal="right"/>
    </xf>
    <xf numFmtId="9" fontId="4" fillId="0" borderId="0" xfId="0" applyNumberFormat="1" applyFont="1"/>
    <xf numFmtId="9" fontId="2" fillId="0" borderId="0" xfId="0" applyNumberFormat="1" applyFont="1"/>
    <xf numFmtId="2" fontId="3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44" fontId="2" fillId="0" borderId="0" xfId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6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44" fontId="8" fillId="0" borderId="0" xfId="1" applyFont="1" applyAlignment="1">
      <alignment wrapText="1"/>
    </xf>
    <xf numFmtId="44" fontId="2" fillId="0" borderId="0" xfId="1" applyFont="1" applyBorder="1" applyAlignment="1">
      <alignment horizontal="center"/>
    </xf>
    <xf numFmtId="44" fontId="4" fillId="0" borderId="0" xfId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4" fontId="2" fillId="0" borderId="5" xfId="1" applyFont="1" applyBorder="1" applyAlignment="1">
      <alignment horizontal="center"/>
    </xf>
    <xf numFmtId="0" fontId="12" fillId="0" borderId="0" xfId="0" applyFont="1"/>
    <xf numFmtId="44" fontId="4" fillId="0" borderId="5" xfId="1" applyFont="1" applyBorder="1" applyAlignment="1">
      <alignment horizontal="center"/>
    </xf>
    <xf numFmtId="44" fontId="10" fillId="0" borderId="5" xfId="3" applyFont="1" applyBorder="1" applyAlignment="1">
      <alignment vertical="center"/>
    </xf>
    <xf numFmtId="44" fontId="10" fillId="9" borderId="5" xfId="3" applyFont="1" applyFill="1" applyBorder="1" applyAlignment="1">
      <alignment vertical="center"/>
    </xf>
    <xf numFmtId="2" fontId="11" fillId="4" borderId="0" xfId="0" applyNumberFormat="1" applyFont="1" applyFill="1" applyBorder="1" applyAlignment="1">
      <alignment horizontal="center" wrapText="1"/>
    </xf>
    <xf numFmtId="2" fontId="8" fillId="0" borderId="0" xfId="0" applyNumberFormat="1" applyFont="1" applyAlignment="1">
      <alignment horizontal="center" wrapText="1"/>
    </xf>
  </cellXfs>
  <cellStyles count="14">
    <cellStyle name="Advertencia" xfId="4"/>
    <cellStyle name="Calcular" xfId="5"/>
    <cellStyle name="Celda comprob." xfId="6"/>
    <cellStyle name="Correcto" xfId="7"/>
    <cellStyle name="Encabez. 1" xfId="8"/>
    <cellStyle name="Encabez. 2" xfId="9"/>
    <cellStyle name="Encabezado 3" xfId="10"/>
    <cellStyle name="Explicación" xfId="11"/>
    <cellStyle name="Moneda" xfId="1" builtinId="4"/>
    <cellStyle name="Moneda 6" xfId="3"/>
    <cellStyle name="Normal" xfId="0" builtinId="0"/>
    <cellStyle name="Normal 2" xfId="12"/>
    <cellStyle name="Nota" xfId="1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432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432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432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0"/>
  <sheetViews>
    <sheetView tabSelected="1" topLeftCell="A57" zoomScale="85" zoomScaleNormal="85" workbookViewId="0">
      <selection activeCell="B71" sqref="B71"/>
    </sheetView>
  </sheetViews>
  <sheetFormatPr baseColWidth="10" defaultRowHeight="14.25" x14ac:dyDescent="0.3"/>
  <cols>
    <col min="1" max="1" width="14.5703125" style="1" customWidth="1"/>
    <col min="2" max="2" width="13.42578125" style="1" bestFit="1" customWidth="1"/>
    <col min="3" max="3" width="13.42578125" style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2.7109375" style="1" customWidth="1"/>
    <col min="9" max="9" width="15.8554687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"/>
      <c r="U3" s="2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3"/>
      <c r="J5"/>
      <c r="K5"/>
      <c r="L5"/>
      <c r="M5"/>
      <c r="N5"/>
      <c r="O5"/>
      <c r="P5"/>
      <c r="Q5"/>
      <c r="R5"/>
      <c r="S5"/>
    </row>
    <row r="6" spans="1:21" ht="18.75" x14ac:dyDescent="0.3">
      <c r="A6" s="4" t="s">
        <v>0</v>
      </c>
      <c r="E6" s="3" t="s">
        <v>1</v>
      </c>
      <c r="F6" s="1" t="s">
        <v>2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s="3" customFormat="1" ht="15.75" x14ac:dyDescent="0.3">
      <c r="A8" s="3" t="s">
        <v>3</v>
      </c>
      <c r="C8" s="3" t="s">
        <v>101</v>
      </c>
      <c r="H8" s="3" t="s">
        <v>4</v>
      </c>
      <c r="J8"/>
      <c r="K8"/>
      <c r="L8"/>
      <c r="M8"/>
      <c r="N8"/>
      <c r="O8"/>
      <c r="P8"/>
      <c r="Q8"/>
      <c r="R8"/>
      <c r="S8"/>
      <c r="T8" s="1"/>
      <c r="U8" s="1"/>
    </row>
    <row r="9" spans="1:21" ht="15.75" x14ac:dyDescent="0.3">
      <c r="J9"/>
      <c r="K9"/>
      <c r="L9"/>
      <c r="M9"/>
      <c r="N9"/>
      <c r="O9"/>
      <c r="P9"/>
      <c r="Q9"/>
      <c r="R9"/>
      <c r="S9"/>
    </row>
    <row r="10" spans="1:21" ht="16.5" thickBot="1" x14ac:dyDescent="0.35">
      <c r="A10" s="3" t="s">
        <v>5</v>
      </c>
      <c r="C10" s="1" t="s">
        <v>100</v>
      </c>
      <c r="F10" s="3" t="s">
        <v>6</v>
      </c>
      <c r="J10"/>
      <c r="K10"/>
      <c r="L10"/>
      <c r="M10"/>
      <c r="N10"/>
      <c r="O10"/>
      <c r="P10"/>
      <c r="Q10"/>
      <c r="R10"/>
      <c r="S10"/>
    </row>
    <row r="11" spans="1:21" ht="15.75" x14ac:dyDescent="0.3">
      <c r="A11" s="3"/>
      <c r="F11" s="5"/>
      <c r="G11" s="6"/>
      <c r="H11" s="7"/>
      <c r="J11"/>
      <c r="K11"/>
      <c r="L11"/>
      <c r="M11"/>
      <c r="N11"/>
      <c r="O11"/>
      <c r="P11"/>
      <c r="Q11"/>
      <c r="R11"/>
    </row>
    <row r="12" spans="1:21" ht="15.75" x14ac:dyDescent="0.3">
      <c r="A12" s="3" t="s">
        <v>7</v>
      </c>
      <c r="F12" s="8"/>
      <c r="G12" s="9"/>
      <c r="H12" s="10"/>
      <c r="J12"/>
      <c r="K12"/>
      <c r="L12"/>
      <c r="M12"/>
      <c r="N12"/>
      <c r="O12"/>
      <c r="P12"/>
      <c r="Q12"/>
      <c r="R12"/>
    </row>
    <row r="13" spans="1:21" ht="15.75" x14ac:dyDescent="0.3">
      <c r="A13" s="3"/>
      <c r="F13" s="8"/>
      <c r="G13" s="9"/>
      <c r="H13" s="10"/>
      <c r="J13"/>
      <c r="K13"/>
      <c r="L13"/>
      <c r="M13"/>
      <c r="N13"/>
      <c r="O13"/>
      <c r="P13"/>
      <c r="Q13"/>
      <c r="R13"/>
    </row>
    <row r="14" spans="1:21" ht="16.5" x14ac:dyDescent="0.3">
      <c r="A14" s="3" t="s">
        <v>8</v>
      </c>
      <c r="C14" s="11" t="s">
        <v>91</v>
      </c>
      <c r="D14" s="12"/>
      <c r="E14" s="12"/>
      <c r="F14" s="13" t="s">
        <v>9</v>
      </c>
      <c r="G14" s="9"/>
      <c r="H14" s="10"/>
      <c r="I14" s="14"/>
      <c r="J14" s="15"/>
      <c r="K14" s="16"/>
      <c r="L14"/>
      <c r="M14"/>
      <c r="N14"/>
      <c r="O14"/>
      <c r="P14"/>
      <c r="Q14"/>
      <c r="R14"/>
    </row>
    <row r="15" spans="1:21" ht="15.75" x14ac:dyDescent="0.3">
      <c r="C15" s="17" t="s">
        <v>92</v>
      </c>
      <c r="D15" s="17"/>
      <c r="E15" s="12"/>
      <c r="F15" s="18">
        <f>(2+F19+2)*1</f>
        <v>55</v>
      </c>
      <c r="G15" s="19" t="s">
        <v>10</v>
      </c>
      <c r="H15" s="20">
        <f>2+H19+2</f>
        <v>42</v>
      </c>
      <c r="J15"/>
      <c r="K15"/>
      <c r="L15"/>
      <c r="M15"/>
      <c r="N15"/>
      <c r="O15"/>
      <c r="P15"/>
      <c r="Q15"/>
      <c r="R15"/>
    </row>
    <row r="16" spans="1:21" ht="15.75" x14ac:dyDescent="0.3">
      <c r="C16" s="17" t="s">
        <v>93</v>
      </c>
      <c r="D16" s="17"/>
      <c r="E16" s="12"/>
      <c r="F16" s="13">
        <v>1</v>
      </c>
      <c r="G16" s="21" t="s">
        <v>11</v>
      </c>
      <c r="H16" s="20"/>
      <c r="J16"/>
      <c r="K16"/>
      <c r="L16"/>
      <c r="M16"/>
      <c r="N16"/>
      <c r="O16"/>
      <c r="P16"/>
      <c r="Q16"/>
      <c r="R16"/>
    </row>
    <row r="17" spans="1:18" ht="15.75" x14ac:dyDescent="0.3">
      <c r="C17" s="17" t="s">
        <v>103</v>
      </c>
      <c r="D17" s="12"/>
      <c r="E17" s="12"/>
      <c r="H17" s="10"/>
      <c r="J17"/>
      <c r="K17"/>
      <c r="L17"/>
      <c r="M17"/>
      <c r="N17"/>
      <c r="O17"/>
      <c r="P17"/>
      <c r="Q17"/>
      <c r="R17"/>
    </row>
    <row r="18" spans="1:18" ht="15.75" x14ac:dyDescent="0.3">
      <c r="C18" s="17" t="s">
        <v>95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8" ht="15.75" x14ac:dyDescent="0.3">
      <c r="C19" s="17" t="s">
        <v>96</v>
      </c>
      <c r="D19" s="12"/>
      <c r="E19" s="12"/>
      <c r="F19" s="18">
        <v>51</v>
      </c>
      <c r="G19" s="19" t="s">
        <v>10</v>
      </c>
      <c r="H19" s="20">
        <v>38</v>
      </c>
      <c r="J19"/>
      <c r="K19"/>
      <c r="L19"/>
      <c r="M19"/>
      <c r="N19"/>
      <c r="O19"/>
      <c r="P19"/>
      <c r="Q19"/>
      <c r="R19"/>
    </row>
    <row r="20" spans="1:18" ht="16.5" thickBot="1" x14ac:dyDescent="0.35">
      <c r="C20" s="17" t="s">
        <v>97</v>
      </c>
      <c r="D20" s="12"/>
      <c r="E20" s="12"/>
      <c r="F20" s="22"/>
      <c r="G20" s="23"/>
      <c r="H20" s="24"/>
      <c r="J20"/>
      <c r="K20"/>
      <c r="L20"/>
      <c r="M20"/>
      <c r="N20"/>
      <c r="O20"/>
      <c r="P20"/>
    </row>
    <row r="21" spans="1:18" ht="15.75" x14ac:dyDescent="0.3">
      <c r="A21" s="25" t="s">
        <v>12</v>
      </c>
      <c r="C21" s="26" t="s">
        <v>102</v>
      </c>
      <c r="D21" s="3" t="s">
        <v>13</v>
      </c>
      <c r="E21" s="27" t="s">
        <v>14</v>
      </c>
      <c r="F21" s="1" t="s">
        <v>104</v>
      </c>
      <c r="J21"/>
      <c r="K21"/>
      <c r="L21"/>
      <c r="M21"/>
      <c r="N21"/>
      <c r="O21"/>
      <c r="P21"/>
    </row>
    <row r="23" spans="1:18" x14ac:dyDescent="0.3">
      <c r="A23" s="25" t="s">
        <v>15</v>
      </c>
      <c r="C23" s="28">
        <v>61</v>
      </c>
      <c r="D23" s="27" t="s">
        <v>16</v>
      </c>
      <c r="E23" s="29">
        <v>90</v>
      </c>
      <c r="F23" s="30">
        <f>+C23</f>
        <v>61</v>
      </c>
      <c r="G23" s="31" t="s">
        <v>16</v>
      </c>
      <c r="H23" s="31">
        <f>+E23</f>
        <v>90</v>
      </c>
    </row>
    <row r="24" spans="1:18" x14ac:dyDescent="0.3">
      <c r="A24" s="25" t="s">
        <v>17</v>
      </c>
      <c r="B24" s="2"/>
      <c r="C24" s="32">
        <f>+F15</f>
        <v>55</v>
      </c>
      <c r="D24" s="33" t="s">
        <v>16</v>
      </c>
      <c r="E24" s="32">
        <f>+H15</f>
        <v>42</v>
      </c>
      <c r="F24" s="34">
        <f>+E24</f>
        <v>42</v>
      </c>
      <c r="G24" s="34" t="s">
        <v>16</v>
      </c>
      <c r="H24" s="34">
        <f>+C24</f>
        <v>55</v>
      </c>
      <c r="I24" s="35"/>
    </row>
    <row r="25" spans="1:18" ht="15" thickBot="1" x14ac:dyDescent="0.35">
      <c r="A25" s="2" t="s">
        <v>18</v>
      </c>
      <c r="B25" s="36"/>
      <c r="C25" s="37">
        <f>+C23/C24</f>
        <v>1.1090909090909091</v>
      </c>
      <c r="D25" s="38"/>
      <c r="E25" s="37">
        <f>+E23/E24</f>
        <v>2.1428571428571428</v>
      </c>
      <c r="F25" s="37">
        <f>+F23/F24</f>
        <v>1.4523809523809523</v>
      </c>
      <c r="G25" s="38"/>
      <c r="H25" s="37">
        <f>+H23/H24</f>
        <v>1.6363636363636365</v>
      </c>
      <c r="I25" s="35"/>
    </row>
    <row r="26" spans="1:18" ht="15" thickBot="1" x14ac:dyDescent="0.35">
      <c r="A26" s="2" t="s">
        <v>19</v>
      </c>
      <c r="B26" s="39"/>
      <c r="C26" s="40"/>
      <c r="D26" s="41">
        <v>2</v>
      </c>
      <c r="E26" s="42"/>
      <c r="F26" s="43"/>
      <c r="G26" s="44">
        <v>1</v>
      </c>
      <c r="H26" s="45" t="s">
        <v>20</v>
      </c>
    </row>
    <row r="27" spans="1:18" x14ac:dyDescent="0.3">
      <c r="A27" s="2"/>
      <c r="B27" s="26"/>
      <c r="C27" s="35"/>
      <c r="G27" s="46"/>
      <c r="H27" s="35"/>
    </row>
    <row r="28" spans="1:18" x14ac:dyDescent="0.3">
      <c r="A28" s="30" t="s">
        <v>21</v>
      </c>
      <c r="B28" s="30" t="s">
        <v>22</v>
      </c>
      <c r="D28" s="46" t="s">
        <v>23</v>
      </c>
      <c r="E28" s="47">
        <f>+F28/1000</f>
        <v>5.9009999999999998</v>
      </c>
      <c r="F28" s="82">
        <v>5901</v>
      </c>
      <c r="G28" s="1" t="s">
        <v>24</v>
      </c>
      <c r="H28" s="48">
        <v>0.5</v>
      </c>
    </row>
    <row r="29" spans="1:18" ht="15.75" x14ac:dyDescent="0.3">
      <c r="A29" s="2"/>
      <c r="B29" s="2"/>
      <c r="C29" s="2"/>
      <c r="D29" s="49" t="s">
        <v>25</v>
      </c>
      <c r="E29" s="47">
        <f>+H28*E28</f>
        <v>2.9504999999999999</v>
      </c>
      <c r="H29" s="48"/>
      <c r="I29" s="35"/>
      <c r="Q29"/>
      <c r="R29"/>
    </row>
    <row r="30" spans="1:18" ht="15.75" x14ac:dyDescent="0.3">
      <c r="D30" s="49" t="s">
        <v>26</v>
      </c>
      <c r="E30" s="50">
        <f>+E28-E29</f>
        <v>2.9504999999999999</v>
      </c>
      <c r="I30" s="35"/>
      <c r="Q30"/>
      <c r="R30"/>
    </row>
    <row r="31" spans="1:18" ht="15.75" x14ac:dyDescent="0.3">
      <c r="E31" s="26" t="s">
        <v>27</v>
      </c>
      <c r="F31" s="26" t="s">
        <v>28</v>
      </c>
      <c r="G31" s="26" t="s">
        <v>28</v>
      </c>
      <c r="H31" s="26" t="s">
        <v>28</v>
      </c>
      <c r="I31" s="35"/>
      <c r="Q31"/>
      <c r="R31"/>
    </row>
    <row r="32" spans="1:18" ht="15.75" x14ac:dyDescent="0.3">
      <c r="D32" s="46" t="s">
        <v>29</v>
      </c>
      <c r="E32" s="51">
        <f>+E30</f>
        <v>2.9504999999999999</v>
      </c>
      <c r="F32" s="51">
        <v>0</v>
      </c>
      <c r="G32" s="51">
        <v>0</v>
      </c>
      <c r="H32" s="51">
        <v>0</v>
      </c>
      <c r="Q32"/>
      <c r="R32"/>
    </row>
    <row r="33" spans="1:22" ht="15.75" x14ac:dyDescent="0.3">
      <c r="D33" s="46" t="s">
        <v>30</v>
      </c>
      <c r="E33" s="51">
        <f>+E32*1.15</f>
        <v>3.3930749999999996</v>
      </c>
      <c r="F33" s="51">
        <v>0</v>
      </c>
      <c r="G33" s="51">
        <v>0</v>
      </c>
      <c r="H33" s="51">
        <v>0</v>
      </c>
      <c r="Q33"/>
      <c r="R33"/>
    </row>
    <row r="34" spans="1:22" ht="16.5" thickBot="1" x14ac:dyDescent="0.35">
      <c r="A34" s="2"/>
      <c r="G34" s="46"/>
      <c r="Q34"/>
      <c r="R34"/>
    </row>
    <row r="35" spans="1:22" ht="15.75" x14ac:dyDescent="0.3">
      <c r="A35" s="25" t="s">
        <v>31</v>
      </c>
      <c r="C35" s="52">
        <v>2</v>
      </c>
      <c r="D35" s="53" t="s">
        <v>32</v>
      </c>
      <c r="E35" s="5" t="s">
        <v>33</v>
      </c>
      <c r="F35" s="6" t="s">
        <v>34</v>
      </c>
      <c r="G35" s="6"/>
      <c r="H35" s="7"/>
      <c r="Q35"/>
      <c r="R35"/>
    </row>
    <row r="36" spans="1:22" ht="16.5" thickBot="1" x14ac:dyDescent="0.35">
      <c r="A36" s="25"/>
      <c r="C36" s="26"/>
      <c r="D36" s="1" t="s">
        <v>35</v>
      </c>
      <c r="E36" s="22"/>
      <c r="F36" s="23" t="s">
        <v>36</v>
      </c>
      <c r="G36" s="23"/>
      <c r="H36" s="24"/>
      <c r="Q36"/>
      <c r="R36"/>
    </row>
    <row r="37" spans="1:22" ht="15.75" x14ac:dyDescent="0.3">
      <c r="A37" s="25" t="s">
        <v>37</v>
      </c>
      <c r="B37" s="3"/>
      <c r="C37" s="54">
        <f>+B43/F16</f>
        <v>300</v>
      </c>
      <c r="D37" s="29">
        <v>400</v>
      </c>
      <c r="F37" s="49" t="s">
        <v>38</v>
      </c>
      <c r="G37" s="28">
        <v>1</v>
      </c>
      <c r="H37" s="2"/>
      <c r="Q37"/>
      <c r="R37"/>
    </row>
    <row r="38" spans="1:22" ht="15.75" x14ac:dyDescent="0.3">
      <c r="A38" s="25" t="s">
        <v>39</v>
      </c>
      <c r="C38" s="39">
        <f>+C37+D37</f>
        <v>700</v>
      </c>
      <c r="F38" s="49" t="s">
        <v>40</v>
      </c>
      <c r="G38" s="28">
        <v>1</v>
      </c>
      <c r="H38" s="2"/>
      <c r="Q38"/>
      <c r="R38"/>
    </row>
    <row r="39" spans="1:22" ht="15.75" x14ac:dyDescent="0.3">
      <c r="A39" s="25" t="s">
        <v>41</v>
      </c>
      <c r="C39" s="39">
        <f>+C38/C35</f>
        <v>350</v>
      </c>
      <c r="F39" s="46" t="s">
        <v>42</v>
      </c>
      <c r="G39" s="28">
        <f>+C37/1000</f>
        <v>0.3</v>
      </c>
      <c r="H39" s="2"/>
      <c r="Q39"/>
      <c r="R39"/>
    </row>
    <row r="40" spans="1:22" ht="15.75" x14ac:dyDescent="0.3">
      <c r="A40" s="25"/>
      <c r="C40" s="26"/>
      <c r="F40" s="49" t="s">
        <v>43</v>
      </c>
      <c r="G40" s="55">
        <f>+C38*F16</f>
        <v>700</v>
      </c>
      <c r="H40" s="2"/>
      <c r="Q40"/>
      <c r="R40"/>
    </row>
    <row r="41" spans="1:22" ht="15.75" x14ac:dyDescent="0.3">
      <c r="A41" s="25" t="s">
        <v>44</v>
      </c>
      <c r="C41" s="30">
        <f>+C39*C35</f>
        <v>700</v>
      </c>
      <c r="F41" s="49"/>
      <c r="G41" s="35"/>
      <c r="H41" s="2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.75" x14ac:dyDescent="0.3">
      <c r="A42" s="2"/>
      <c r="B42" s="2"/>
      <c r="C42" s="2"/>
      <c r="D42" s="2"/>
      <c r="E42" s="2"/>
      <c r="H42" s="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.75" x14ac:dyDescent="0.3">
      <c r="A43" s="25" t="s">
        <v>45</v>
      </c>
      <c r="B43" s="26">
        <v>300</v>
      </c>
      <c r="C43" s="26"/>
      <c r="D43" s="30" t="s">
        <v>46</v>
      </c>
      <c r="E43" s="30" t="s">
        <v>47</v>
      </c>
      <c r="F43" s="30" t="s">
        <v>48</v>
      </c>
      <c r="G43" s="30" t="s">
        <v>49</v>
      </c>
      <c r="H43" s="30" t="s">
        <v>50</v>
      </c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.75" x14ac:dyDescent="0.3">
      <c r="A44" s="56" t="s">
        <v>51</v>
      </c>
      <c r="B44" s="57"/>
      <c r="C44" s="2"/>
      <c r="D44" s="26">
        <f>+D45+D46</f>
        <v>4</v>
      </c>
      <c r="E44" s="26">
        <v>1</v>
      </c>
      <c r="F44" s="26" t="s">
        <v>52</v>
      </c>
      <c r="G44" s="35">
        <f>185+145</f>
        <v>330</v>
      </c>
      <c r="H44" s="35">
        <f>+(D44*E44)*G44</f>
        <v>1320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.75" x14ac:dyDescent="0.3">
      <c r="A45" s="57" t="s">
        <v>53</v>
      </c>
      <c r="B45" s="58">
        <f>+E32*C39</f>
        <v>1032.675</v>
      </c>
      <c r="C45" s="2"/>
      <c r="D45" s="26">
        <v>4</v>
      </c>
      <c r="E45" s="26">
        <v>1</v>
      </c>
      <c r="F45" s="26" t="s">
        <v>54</v>
      </c>
      <c r="G45" s="35">
        <v>145</v>
      </c>
      <c r="H45" s="35">
        <f>+(D45*E45)*G45</f>
        <v>580</v>
      </c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.75" x14ac:dyDescent="0.3">
      <c r="A46" s="57" t="s">
        <v>55</v>
      </c>
      <c r="B46" s="58">
        <f>+H55</f>
        <v>3273.4719999999998</v>
      </c>
      <c r="C46" s="2"/>
      <c r="D46" s="26">
        <v>0</v>
      </c>
      <c r="E46" s="26">
        <v>0</v>
      </c>
      <c r="F46" s="26" t="s">
        <v>56</v>
      </c>
      <c r="G46" s="35">
        <v>145</v>
      </c>
      <c r="H46" s="35">
        <f>+(D46*E46)*G46</f>
        <v>0</v>
      </c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6.5" x14ac:dyDescent="0.3">
      <c r="A47" s="57" t="s">
        <v>57</v>
      </c>
      <c r="B47" s="58">
        <f>+((F19*H19)*0.14)*1</f>
        <v>271.32000000000005</v>
      </c>
      <c r="C47" s="2"/>
      <c r="D47" s="26">
        <v>0</v>
      </c>
      <c r="E47" s="26">
        <v>0</v>
      </c>
      <c r="F47" s="26" t="s">
        <v>58</v>
      </c>
      <c r="G47" s="35">
        <f>145*2</f>
        <v>290</v>
      </c>
      <c r="H47" s="35">
        <f t="shared" ref="H47:H53" si="0">+(D47*E47)*G47</f>
        <v>0</v>
      </c>
      <c r="I47" s="16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5.75" x14ac:dyDescent="0.3">
      <c r="A48" s="59" t="s">
        <v>59</v>
      </c>
      <c r="B48" s="58">
        <v>0</v>
      </c>
      <c r="C48" s="2"/>
      <c r="D48" s="26">
        <v>1</v>
      </c>
      <c r="E48" s="26">
        <v>1</v>
      </c>
      <c r="F48" s="26" t="s">
        <v>60</v>
      </c>
      <c r="G48" s="35">
        <v>100</v>
      </c>
      <c r="H48" s="35">
        <f t="shared" si="0"/>
        <v>100</v>
      </c>
      <c r="I48" s="35">
        <f>+(B69/100)*0.2</f>
        <v>13.8495285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5.75" x14ac:dyDescent="0.3">
      <c r="A49" s="59" t="s">
        <v>61</v>
      </c>
      <c r="B49" s="58">
        <v>0</v>
      </c>
      <c r="C49" s="2"/>
      <c r="D49" s="26">
        <v>1</v>
      </c>
      <c r="E49" s="26">
        <v>1</v>
      </c>
      <c r="F49" s="26" t="s">
        <v>62</v>
      </c>
      <c r="G49" s="35">
        <v>145</v>
      </c>
      <c r="H49" s="35">
        <f t="shared" si="0"/>
        <v>145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5.75" x14ac:dyDescent="0.3">
      <c r="A50" s="59" t="s">
        <v>63</v>
      </c>
      <c r="B50" s="58">
        <v>100</v>
      </c>
      <c r="D50" s="26">
        <v>1</v>
      </c>
      <c r="E50" s="26">
        <v>1</v>
      </c>
      <c r="F50" s="26" t="s">
        <v>64</v>
      </c>
      <c r="G50" s="35">
        <v>145</v>
      </c>
      <c r="H50" s="35">
        <f t="shared" si="0"/>
        <v>145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5.75" x14ac:dyDescent="0.3">
      <c r="A51" s="59" t="s">
        <v>65</v>
      </c>
      <c r="B51" s="58">
        <v>180</v>
      </c>
      <c r="D51" s="26">
        <v>2</v>
      </c>
      <c r="E51" s="26">
        <f>+B43</f>
        <v>300</v>
      </c>
      <c r="F51" s="26" t="s">
        <v>66</v>
      </c>
      <c r="G51" s="35">
        <v>0.7</v>
      </c>
      <c r="H51" s="35">
        <f t="shared" si="0"/>
        <v>420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5.75" x14ac:dyDescent="0.3">
      <c r="A52" s="59"/>
      <c r="B52" s="59"/>
      <c r="D52" s="26">
        <v>1</v>
      </c>
      <c r="E52" s="26">
        <v>1</v>
      </c>
      <c r="F52" s="26" t="s">
        <v>67</v>
      </c>
      <c r="G52" s="35">
        <f>+E75</f>
        <v>563.47199999999998</v>
      </c>
      <c r="H52" s="35">
        <f t="shared" si="0"/>
        <v>563.47199999999998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5.75" x14ac:dyDescent="0.3">
      <c r="A53" s="56" t="s">
        <v>68</v>
      </c>
      <c r="B53" s="60">
        <f>SUM(B45:B52)</f>
        <v>4857.4669999999996</v>
      </c>
      <c r="C53" s="2"/>
      <c r="D53" s="26">
        <v>0</v>
      </c>
      <c r="E53" s="26">
        <v>0</v>
      </c>
      <c r="F53" s="61" t="s">
        <v>69</v>
      </c>
      <c r="G53" s="35">
        <f>+G78</f>
        <v>1710</v>
      </c>
      <c r="H53" s="35">
        <f t="shared" si="0"/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x14ac:dyDescent="0.3">
      <c r="A54" s="62"/>
      <c r="B54" s="37">
        <f>+B53/B43</f>
        <v>16.191556666666667</v>
      </c>
      <c r="C54" s="25" t="s">
        <v>70</v>
      </c>
      <c r="D54" s="2"/>
      <c r="E54" s="2"/>
      <c r="F54" s="2"/>
      <c r="G54" s="2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x14ac:dyDescent="0.3">
      <c r="A55" s="2"/>
      <c r="B55" s="2"/>
      <c r="D55" s="2"/>
      <c r="E55" s="2"/>
      <c r="F55" s="2"/>
      <c r="G55" s="63" t="s">
        <v>71</v>
      </c>
      <c r="H55" s="35">
        <f>SUM(H44:H54)</f>
        <v>3273.4719999999998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x14ac:dyDescent="0.3">
      <c r="D56" s="2"/>
      <c r="E56" s="2"/>
      <c r="G56" s="3" t="s">
        <v>72</v>
      </c>
      <c r="H56" s="64">
        <v>1.5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3">
      <c r="D57" s="2"/>
      <c r="E57" s="2"/>
      <c r="G57" s="3"/>
      <c r="H57" s="64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25" t="s">
        <v>73</v>
      </c>
      <c r="B58" s="2"/>
      <c r="C58" s="2"/>
      <c r="E58" s="37"/>
      <c r="G58" s="1" t="s">
        <v>74</v>
      </c>
      <c r="H58" s="65">
        <v>1.75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2"/>
      <c r="B59" s="25" t="s">
        <v>75</v>
      </c>
      <c r="C59" s="30" t="s">
        <v>76</v>
      </c>
      <c r="D59" s="2"/>
      <c r="E59" s="2"/>
      <c r="F59" s="2"/>
      <c r="G59" s="1" t="s">
        <v>74</v>
      </c>
      <c r="H59" s="65">
        <v>2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56" t="s">
        <v>77</v>
      </c>
      <c r="B60" s="57"/>
      <c r="C60" s="2"/>
      <c r="D60" s="2"/>
      <c r="E60" s="2"/>
      <c r="F60" s="2"/>
      <c r="G60" s="3" t="s">
        <v>78</v>
      </c>
      <c r="H60" s="65">
        <v>2.5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57" t="s">
        <v>53</v>
      </c>
      <c r="B61" s="58">
        <f>+E33*C39</f>
        <v>1187.5762499999998</v>
      </c>
      <c r="C61" s="66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A62" s="57" t="s">
        <v>55</v>
      </c>
      <c r="B62" s="58">
        <f>+H55*H56</f>
        <v>4910.2079999999996</v>
      </c>
      <c r="C62" s="66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57" t="str">
        <f>+A47</f>
        <v xml:space="preserve">Pruebas de color </v>
      </c>
      <c r="B63" s="58">
        <f>+B47*H56</f>
        <v>406.98000000000008</v>
      </c>
      <c r="C63" s="66"/>
      <c r="F63" s="67" t="s">
        <v>79</v>
      </c>
      <c r="G63" s="37">
        <f>+B54</f>
        <v>16.191556666666667</v>
      </c>
      <c r="H63" s="68">
        <f>+G63*B43</f>
        <v>4857.4670000000006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57" t="str">
        <f>+A48</f>
        <v>Dummy</v>
      </c>
      <c r="B64" s="58">
        <v>0</v>
      </c>
      <c r="C64" s="66"/>
      <c r="F64" s="67" t="s">
        <v>80</v>
      </c>
      <c r="G64" s="37">
        <f>+C69</f>
        <v>23.0825475</v>
      </c>
      <c r="H64" s="68">
        <f>+G64*B43</f>
        <v>6924.7642500000002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7" t="str">
        <f>+A49</f>
        <v>Tabla de Suaje</v>
      </c>
      <c r="B65" s="58">
        <f>+B49*H56</f>
        <v>0</v>
      </c>
      <c r="C65" s="69"/>
      <c r="F65" s="70" t="s">
        <v>81</v>
      </c>
      <c r="G65" s="71">
        <f>+G64-G63</f>
        <v>6.8909908333333334</v>
      </c>
      <c r="H65" s="68">
        <f>+H64-H63</f>
        <v>2067.2972499999996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7" t="str">
        <f>+A50</f>
        <v>Empaque</v>
      </c>
      <c r="B66" s="58">
        <f>+B50*H56</f>
        <v>150</v>
      </c>
      <c r="C66" s="69"/>
      <c r="F66" s="83" t="s">
        <v>82</v>
      </c>
      <c r="G66" s="83"/>
      <c r="H66" s="72">
        <f>+(B69/100)*2.5</f>
        <v>173.11910624999999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7" t="str">
        <f>+A51</f>
        <v>Mensajeria</v>
      </c>
      <c r="B67" s="58">
        <f>+B51*H56</f>
        <v>270</v>
      </c>
      <c r="C67" s="69"/>
      <c r="G67" s="9"/>
      <c r="H67" s="71"/>
      <c r="I67" s="73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7"/>
      <c r="B68" s="58"/>
      <c r="C68" s="69"/>
      <c r="H68" s="4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6" t="s">
        <v>68</v>
      </c>
      <c r="B69" s="60">
        <f>SUM(B60:B68)</f>
        <v>6924.7642500000002</v>
      </c>
      <c r="C69" s="71">
        <f>+B69/B43</f>
        <v>23.0825475</v>
      </c>
      <c r="D69" s="74"/>
      <c r="E69" s="74"/>
      <c r="F69" s="73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.75" x14ac:dyDescent="0.3">
      <c r="D70" s="84"/>
      <c r="E70" s="84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6.5" x14ac:dyDescent="0.3">
      <c r="A71" s="25"/>
      <c r="C71" s="26"/>
      <c r="F71"/>
      <c r="G71"/>
      <c r="J71" s="16"/>
      <c r="K71" s="16"/>
      <c r="L71" s="16"/>
      <c r="M71" s="16"/>
      <c r="N71" s="16"/>
      <c r="O71" s="16"/>
      <c r="P71" s="16"/>
      <c r="Q71" s="16"/>
      <c r="R71" s="16"/>
    </row>
    <row r="72" spans="1:22" ht="15" thickBot="1" x14ac:dyDescent="0.35">
      <c r="A72" s="3" t="s">
        <v>83</v>
      </c>
    </row>
    <row r="73" spans="1:22" x14ac:dyDescent="0.3">
      <c r="A73" s="5" t="s">
        <v>84</v>
      </c>
      <c r="B73" s="6"/>
      <c r="C73" s="6"/>
      <c r="D73" s="6"/>
      <c r="E73" s="6"/>
      <c r="F73" s="6"/>
      <c r="G73" s="7"/>
    </row>
    <row r="74" spans="1:22" x14ac:dyDescent="0.3">
      <c r="A74" s="18">
        <f>+F15</f>
        <v>55</v>
      </c>
      <c r="B74" s="19">
        <f>+H15</f>
        <v>42</v>
      </c>
      <c r="C74" s="9" t="s">
        <v>85</v>
      </c>
      <c r="D74" s="19" t="s">
        <v>86</v>
      </c>
      <c r="E74" s="9" t="s">
        <v>87</v>
      </c>
      <c r="F74" s="21" t="s">
        <v>88</v>
      </c>
      <c r="G74" s="10"/>
    </row>
    <row r="75" spans="1:22" x14ac:dyDescent="0.3">
      <c r="A75" s="18">
        <f>0.516*0.39*C38</f>
        <v>140.86799999999999</v>
      </c>
      <c r="B75" s="75">
        <v>4</v>
      </c>
      <c r="C75" s="75">
        <f>+A75*B75</f>
        <v>563.47199999999998</v>
      </c>
      <c r="D75" s="75">
        <v>0</v>
      </c>
      <c r="E75" s="76">
        <f>+C75+D75</f>
        <v>563.47199999999998</v>
      </c>
      <c r="F75" s="77" t="s">
        <v>89</v>
      </c>
      <c r="G75" s="78">
        <v>550</v>
      </c>
    </row>
    <row r="76" spans="1:22" x14ac:dyDescent="0.3">
      <c r="A76" s="8"/>
      <c r="B76" s="75"/>
      <c r="C76" s="75"/>
      <c r="D76" s="75"/>
      <c r="E76" s="75"/>
      <c r="G76" s="78"/>
      <c r="J76" s="79"/>
    </row>
    <row r="77" spans="1:22" x14ac:dyDescent="0.3">
      <c r="A77" s="18">
        <f>+A74</f>
        <v>55</v>
      </c>
      <c r="B77" s="19">
        <f>+B74</f>
        <v>42</v>
      </c>
      <c r="C77" s="9" t="s">
        <v>85</v>
      </c>
      <c r="D77" s="19" t="s">
        <v>86</v>
      </c>
      <c r="E77" s="9" t="s">
        <v>87</v>
      </c>
      <c r="F77" s="21" t="s">
        <v>90</v>
      </c>
      <c r="G77" s="10"/>
    </row>
    <row r="78" spans="1:22" x14ac:dyDescent="0.3">
      <c r="A78" s="18">
        <f>0.45*0.597*C38</f>
        <v>188.05500000000001</v>
      </c>
      <c r="B78" s="75">
        <v>2.6</v>
      </c>
      <c r="C78" s="75">
        <f>+A78*B78</f>
        <v>488.94300000000004</v>
      </c>
      <c r="D78" s="75">
        <v>360</v>
      </c>
      <c r="E78" s="75">
        <f>+C78+D78</f>
        <v>848.94299999999998</v>
      </c>
      <c r="F78" s="77" t="s">
        <v>89</v>
      </c>
      <c r="G78" s="80">
        <f>1350+D78</f>
        <v>1710</v>
      </c>
    </row>
    <row r="79" spans="1:22" x14ac:dyDescent="0.3">
      <c r="A79" s="8"/>
      <c r="B79" s="9"/>
      <c r="C79" s="75"/>
      <c r="D79" s="75"/>
      <c r="E79" s="75"/>
      <c r="F79" s="21"/>
      <c r="G79" s="10"/>
    </row>
    <row r="80" spans="1:22" ht="15" thickBot="1" x14ac:dyDescent="0.35">
      <c r="A80" s="22"/>
      <c r="B80" s="23"/>
      <c r="C80" s="23"/>
      <c r="D80" s="23"/>
      <c r="E80" s="23"/>
      <c r="F80" s="23"/>
      <c r="G80" s="24"/>
    </row>
  </sheetData>
  <mergeCells count="2">
    <mergeCell ref="F66:G66"/>
    <mergeCell ref="D70:E70"/>
  </mergeCells>
  <pageMargins left="0.70866141732283472" right="0.70866141732283472" top="0.74803149606299213" bottom="0.74803149606299213" header="0.31496062992125984" footer="0.31496062992125984"/>
  <pageSetup scale="56" orientation="portrait" r:id="rId1"/>
  <headerFoot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0"/>
  <sheetViews>
    <sheetView topLeftCell="A51" zoomScale="85" zoomScaleNormal="85" workbookViewId="0">
      <selection activeCell="E75" sqref="E75"/>
    </sheetView>
  </sheetViews>
  <sheetFormatPr baseColWidth="10" defaultRowHeight="14.25" x14ac:dyDescent="0.3"/>
  <cols>
    <col min="1" max="1" width="14.5703125" style="1" customWidth="1"/>
    <col min="2" max="2" width="13.42578125" style="1" bestFit="1" customWidth="1"/>
    <col min="3" max="3" width="13.42578125" style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2.7109375" style="1" customWidth="1"/>
    <col min="9" max="9" width="15.8554687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"/>
      <c r="U3" s="2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3"/>
      <c r="J5"/>
      <c r="K5"/>
      <c r="L5"/>
      <c r="M5"/>
      <c r="N5"/>
      <c r="O5"/>
      <c r="P5"/>
      <c r="Q5"/>
      <c r="R5"/>
      <c r="S5"/>
    </row>
    <row r="6" spans="1:21" ht="18.75" x14ac:dyDescent="0.3">
      <c r="A6" s="4" t="s">
        <v>0</v>
      </c>
      <c r="E6" s="3" t="s">
        <v>1</v>
      </c>
      <c r="F6" s="1" t="s">
        <v>2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s="3" customFormat="1" ht="15.75" x14ac:dyDescent="0.3">
      <c r="A8" s="3" t="s">
        <v>3</v>
      </c>
      <c r="C8" s="3" t="s">
        <v>101</v>
      </c>
      <c r="H8" s="3" t="s">
        <v>4</v>
      </c>
      <c r="J8"/>
      <c r="K8"/>
      <c r="L8"/>
      <c r="M8"/>
      <c r="N8"/>
      <c r="O8"/>
      <c r="P8"/>
      <c r="Q8"/>
      <c r="R8"/>
      <c r="S8"/>
      <c r="T8" s="1"/>
      <c r="U8" s="1"/>
    </row>
    <row r="9" spans="1:21" ht="15.75" x14ac:dyDescent="0.3">
      <c r="J9"/>
      <c r="K9"/>
      <c r="L9"/>
      <c r="M9"/>
      <c r="N9"/>
      <c r="O9"/>
      <c r="P9"/>
      <c r="Q9"/>
      <c r="R9"/>
      <c r="S9"/>
    </row>
    <row r="10" spans="1:21" ht="16.5" thickBot="1" x14ac:dyDescent="0.35">
      <c r="A10" s="3" t="s">
        <v>5</v>
      </c>
      <c r="C10" s="1" t="s">
        <v>100</v>
      </c>
      <c r="F10" s="3" t="s">
        <v>6</v>
      </c>
      <c r="J10"/>
      <c r="K10"/>
      <c r="L10"/>
      <c r="M10"/>
      <c r="N10"/>
      <c r="O10"/>
      <c r="P10"/>
      <c r="Q10"/>
      <c r="R10"/>
      <c r="S10"/>
    </row>
    <row r="11" spans="1:21" ht="15.75" x14ac:dyDescent="0.3">
      <c r="A11" s="3"/>
      <c r="F11" s="5"/>
      <c r="G11" s="6"/>
      <c r="H11" s="7"/>
      <c r="J11"/>
      <c r="K11"/>
      <c r="L11"/>
      <c r="M11"/>
      <c r="N11"/>
      <c r="O11"/>
      <c r="P11"/>
      <c r="Q11"/>
      <c r="R11"/>
    </row>
    <row r="12" spans="1:21" ht="15.75" x14ac:dyDescent="0.3">
      <c r="A12" s="3" t="s">
        <v>7</v>
      </c>
      <c r="F12" s="8"/>
      <c r="G12" s="9"/>
      <c r="H12" s="10"/>
      <c r="J12"/>
      <c r="K12"/>
      <c r="L12"/>
      <c r="M12"/>
      <c r="N12"/>
      <c r="O12"/>
      <c r="P12"/>
      <c r="Q12"/>
      <c r="R12"/>
    </row>
    <row r="13" spans="1:21" ht="15.75" x14ac:dyDescent="0.3">
      <c r="A13" s="3"/>
      <c r="F13" s="8"/>
      <c r="G13" s="9"/>
      <c r="H13" s="10"/>
      <c r="J13"/>
      <c r="K13"/>
      <c r="L13"/>
      <c r="M13"/>
      <c r="N13"/>
      <c r="O13"/>
      <c r="P13"/>
      <c r="Q13"/>
      <c r="R13"/>
    </row>
    <row r="14" spans="1:21" ht="16.5" x14ac:dyDescent="0.3">
      <c r="A14" s="3" t="s">
        <v>8</v>
      </c>
      <c r="C14" s="11" t="s">
        <v>91</v>
      </c>
      <c r="D14" s="12"/>
      <c r="E14" s="12"/>
      <c r="F14" s="13" t="s">
        <v>9</v>
      </c>
      <c r="G14" s="9"/>
      <c r="H14" s="10"/>
      <c r="I14" s="14"/>
      <c r="J14" s="15"/>
      <c r="K14" s="16"/>
      <c r="L14"/>
      <c r="M14"/>
      <c r="N14"/>
      <c r="O14"/>
      <c r="P14"/>
      <c r="Q14"/>
      <c r="R14"/>
    </row>
    <row r="15" spans="1:21" ht="15.75" x14ac:dyDescent="0.3">
      <c r="C15" s="17" t="s">
        <v>92</v>
      </c>
      <c r="D15" s="17"/>
      <c r="E15" s="12"/>
      <c r="F15" s="18">
        <f>(2+F19+2)*1</f>
        <v>51.06</v>
      </c>
      <c r="G15" s="19" t="s">
        <v>10</v>
      </c>
      <c r="H15" s="20">
        <f>2+H19+2</f>
        <v>39</v>
      </c>
      <c r="J15"/>
      <c r="K15"/>
      <c r="L15"/>
      <c r="M15"/>
      <c r="N15"/>
      <c r="O15"/>
      <c r="P15"/>
      <c r="Q15"/>
      <c r="R15"/>
    </row>
    <row r="16" spans="1:21" ht="15.75" x14ac:dyDescent="0.3">
      <c r="C16" s="17" t="s">
        <v>93</v>
      </c>
      <c r="D16" s="17"/>
      <c r="E16" s="12"/>
      <c r="F16" s="13">
        <v>1</v>
      </c>
      <c r="G16" s="21" t="s">
        <v>11</v>
      </c>
      <c r="H16" s="20"/>
      <c r="J16"/>
      <c r="K16"/>
      <c r="L16"/>
      <c r="M16"/>
      <c r="N16"/>
      <c r="O16"/>
      <c r="P16"/>
      <c r="Q16"/>
      <c r="R16"/>
    </row>
    <row r="17" spans="1:18" ht="15.75" x14ac:dyDescent="0.3">
      <c r="C17" s="17" t="s">
        <v>94</v>
      </c>
      <c r="D17" s="12"/>
      <c r="E17" s="12"/>
      <c r="H17" s="10"/>
      <c r="J17"/>
      <c r="K17"/>
      <c r="L17"/>
      <c r="M17"/>
      <c r="N17"/>
      <c r="O17"/>
      <c r="P17"/>
      <c r="Q17"/>
      <c r="R17"/>
    </row>
    <row r="18" spans="1:18" ht="15.75" x14ac:dyDescent="0.3">
      <c r="C18" s="17" t="s">
        <v>95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8" ht="15.75" x14ac:dyDescent="0.3">
      <c r="C19" s="17" t="s">
        <v>96</v>
      </c>
      <c r="D19" s="12"/>
      <c r="E19" s="12"/>
      <c r="F19" s="18">
        <v>47.06</v>
      </c>
      <c r="G19" s="19" t="s">
        <v>10</v>
      </c>
      <c r="H19" s="20">
        <v>35</v>
      </c>
      <c r="J19"/>
      <c r="K19"/>
      <c r="L19"/>
      <c r="M19"/>
      <c r="N19"/>
      <c r="O19"/>
      <c r="P19"/>
      <c r="Q19"/>
      <c r="R19"/>
    </row>
    <row r="20" spans="1:18" ht="16.5" thickBot="1" x14ac:dyDescent="0.35">
      <c r="C20" s="17" t="s">
        <v>97</v>
      </c>
      <c r="D20" s="12"/>
      <c r="E20" s="12"/>
      <c r="F20" s="22"/>
      <c r="G20" s="23"/>
      <c r="H20" s="24"/>
      <c r="J20"/>
      <c r="K20"/>
      <c r="L20"/>
      <c r="M20"/>
      <c r="N20"/>
      <c r="O20"/>
      <c r="P20"/>
    </row>
    <row r="21" spans="1:18" ht="15.75" x14ac:dyDescent="0.3">
      <c r="A21" s="25" t="s">
        <v>12</v>
      </c>
      <c r="C21" s="26" t="s">
        <v>98</v>
      </c>
      <c r="D21" s="3" t="s">
        <v>13</v>
      </c>
      <c r="E21" s="27" t="s">
        <v>14</v>
      </c>
      <c r="F21" s="1" t="s">
        <v>99</v>
      </c>
      <c r="J21"/>
      <c r="K21"/>
      <c r="L21"/>
      <c r="M21"/>
      <c r="N21"/>
      <c r="O21"/>
      <c r="P21"/>
    </row>
    <row r="23" spans="1:18" x14ac:dyDescent="0.3">
      <c r="A23" s="25" t="s">
        <v>15</v>
      </c>
      <c r="C23" s="28">
        <v>71</v>
      </c>
      <c r="D23" s="27" t="s">
        <v>16</v>
      </c>
      <c r="E23" s="29">
        <v>125</v>
      </c>
      <c r="F23" s="30">
        <f>+C23</f>
        <v>71</v>
      </c>
      <c r="G23" s="31" t="s">
        <v>16</v>
      </c>
      <c r="H23" s="31">
        <f>+E23</f>
        <v>125</v>
      </c>
    </row>
    <row r="24" spans="1:18" x14ac:dyDescent="0.3">
      <c r="A24" s="25" t="s">
        <v>17</v>
      </c>
      <c r="B24" s="2"/>
      <c r="C24" s="32">
        <f>+F15</f>
        <v>51.06</v>
      </c>
      <c r="D24" s="33" t="s">
        <v>16</v>
      </c>
      <c r="E24" s="32">
        <f>+H15</f>
        <v>39</v>
      </c>
      <c r="F24" s="34">
        <f>+E24</f>
        <v>39</v>
      </c>
      <c r="G24" s="34" t="s">
        <v>16</v>
      </c>
      <c r="H24" s="34">
        <f>+C24</f>
        <v>51.06</v>
      </c>
      <c r="I24" s="35"/>
    </row>
    <row r="25" spans="1:18" ht="15" thickBot="1" x14ac:dyDescent="0.35">
      <c r="A25" s="2" t="s">
        <v>18</v>
      </c>
      <c r="B25" s="36"/>
      <c r="C25" s="37">
        <f>+C23/C24</f>
        <v>1.3905209557383469</v>
      </c>
      <c r="D25" s="38"/>
      <c r="E25" s="37">
        <f>+E23/E24</f>
        <v>3.2051282051282053</v>
      </c>
      <c r="F25" s="37">
        <f>+F23/F24</f>
        <v>1.8205128205128205</v>
      </c>
      <c r="G25" s="38"/>
      <c r="H25" s="37">
        <f>+H23/H24</f>
        <v>2.4481002741872304</v>
      </c>
      <c r="I25" s="35"/>
    </row>
    <row r="26" spans="1:18" ht="15" thickBot="1" x14ac:dyDescent="0.35">
      <c r="A26" s="2" t="s">
        <v>19</v>
      </c>
      <c r="B26" s="39"/>
      <c r="C26" s="40"/>
      <c r="D26" s="41">
        <v>3</v>
      </c>
      <c r="E26" s="42"/>
      <c r="F26" s="43"/>
      <c r="G26" s="44">
        <v>2</v>
      </c>
      <c r="H26" s="45" t="s">
        <v>20</v>
      </c>
    </row>
    <row r="27" spans="1:18" x14ac:dyDescent="0.3">
      <c r="A27" s="2"/>
      <c r="B27" s="26"/>
      <c r="C27" s="35"/>
      <c r="G27" s="46"/>
      <c r="H27" s="35"/>
    </row>
    <row r="28" spans="1:18" x14ac:dyDescent="0.3">
      <c r="A28" s="30" t="s">
        <v>21</v>
      </c>
      <c r="B28" s="30" t="s">
        <v>22</v>
      </c>
      <c r="D28" s="46" t="s">
        <v>23</v>
      </c>
      <c r="E28" s="47">
        <f>+F28/1000</f>
        <v>13.335000000000003</v>
      </c>
      <c r="F28" s="81">
        <v>13335.000000000002</v>
      </c>
      <c r="G28" s="1" t="s">
        <v>24</v>
      </c>
      <c r="H28" s="48">
        <v>0.5</v>
      </c>
    </row>
    <row r="29" spans="1:18" ht="15.75" x14ac:dyDescent="0.3">
      <c r="A29" s="2"/>
      <c r="B29" s="2"/>
      <c r="C29" s="2"/>
      <c r="D29" s="49" t="s">
        <v>25</v>
      </c>
      <c r="E29" s="47">
        <f>+H28*E28</f>
        <v>6.6675000000000013</v>
      </c>
      <c r="H29" s="48"/>
      <c r="I29" s="35"/>
      <c r="Q29"/>
      <c r="R29"/>
    </row>
    <row r="30" spans="1:18" ht="15.75" x14ac:dyDescent="0.3">
      <c r="D30" s="49" t="s">
        <v>26</v>
      </c>
      <c r="E30" s="50">
        <f>+E28-E29</f>
        <v>6.6675000000000013</v>
      </c>
      <c r="I30" s="35"/>
      <c r="Q30"/>
      <c r="R30"/>
    </row>
    <row r="31" spans="1:18" ht="15.75" x14ac:dyDescent="0.3">
      <c r="E31" s="26" t="s">
        <v>27</v>
      </c>
      <c r="F31" s="26" t="s">
        <v>28</v>
      </c>
      <c r="G31" s="26" t="s">
        <v>28</v>
      </c>
      <c r="H31" s="26" t="s">
        <v>28</v>
      </c>
      <c r="I31" s="35"/>
      <c r="Q31"/>
      <c r="R31"/>
    </row>
    <row r="32" spans="1:18" ht="15.75" x14ac:dyDescent="0.3">
      <c r="D32" s="46" t="s">
        <v>29</v>
      </c>
      <c r="E32" s="51">
        <f>+E30</f>
        <v>6.6675000000000013</v>
      </c>
      <c r="F32" s="51">
        <v>0</v>
      </c>
      <c r="G32" s="51">
        <v>0</v>
      </c>
      <c r="H32" s="51">
        <v>0</v>
      </c>
      <c r="Q32"/>
      <c r="R32"/>
    </row>
    <row r="33" spans="1:22" ht="15.75" x14ac:dyDescent="0.3">
      <c r="D33" s="46" t="s">
        <v>30</v>
      </c>
      <c r="E33" s="51">
        <f>+E32*1.15</f>
        <v>7.667625000000001</v>
      </c>
      <c r="F33" s="51">
        <v>0</v>
      </c>
      <c r="G33" s="51">
        <v>0</v>
      </c>
      <c r="H33" s="51">
        <v>0</v>
      </c>
      <c r="Q33"/>
      <c r="R33"/>
    </row>
    <row r="34" spans="1:22" ht="16.5" thickBot="1" x14ac:dyDescent="0.35">
      <c r="A34" s="2"/>
      <c r="G34" s="46"/>
      <c r="Q34"/>
      <c r="R34"/>
    </row>
    <row r="35" spans="1:22" ht="15.75" x14ac:dyDescent="0.3">
      <c r="A35" s="25" t="s">
        <v>31</v>
      </c>
      <c r="C35" s="52">
        <v>3</v>
      </c>
      <c r="D35" s="53" t="s">
        <v>32</v>
      </c>
      <c r="E35" s="5" t="s">
        <v>33</v>
      </c>
      <c r="F35" s="6" t="s">
        <v>34</v>
      </c>
      <c r="G35" s="6"/>
      <c r="H35" s="7"/>
      <c r="Q35"/>
      <c r="R35"/>
    </row>
    <row r="36" spans="1:22" ht="16.5" thickBot="1" x14ac:dyDescent="0.35">
      <c r="A36" s="25"/>
      <c r="C36" s="26"/>
      <c r="D36" s="1" t="s">
        <v>35</v>
      </c>
      <c r="E36" s="22"/>
      <c r="F36" s="23" t="s">
        <v>36</v>
      </c>
      <c r="G36" s="23"/>
      <c r="H36" s="24"/>
      <c r="Q36"/>
      <c r="R36"/>
    </row>
    <row r="37" spans="1:22" ht="15.75" x14ac:dyDescent="0.3">
      <c r="A37" s="25" t="s">
        <v>37</v>
      </c>
      <c r="B37" s="3"/>
      <c r="C37" s="54">
        <f>+B43/F16</f>
        <v>500</v>
      </c>
      <c r="D37" s="29">
        <v>400</v>
      </c>
      <c r="F37" s="49" t="s">
        <v>38</v>
      </c>
      <c r="G37" s="28">
        <v>1</v>
      </c>
      <c r="H37" s="2"/>
      <c r="Q37"/>
      <c r="R37"/>
    </row>
    <row r="38" spans="1:22" ht="15.75" x14ac:dyDescent="0.3">
      <c r="A38" s="25" t="s">
        <v>39</v>
      </c>
      <c r="C38" s="39">
        <f>+C37+D37</f>
        <v>900</v>
      </c>
      <c r="F38" s="49" t="s">
        <v>40</v>
      </c>
      <c r="G38" s="28">
        <v>1</v>
      </c>
      <c r="H38" s="2"/>
      <c r="Q38"/>
      <c r="R38"/>
    </row>
    <row r="39" spans="1:22" ht="15.75" x14ac:dyDescent="0.3">
      <c r="A39" s="25" t="s">
        <v>41</v>
      </c>
      <c r="C39" s="39">
        <f>+C38/C35</f>
        <v>300</v>
      </c>
      <c r="F39" s="46" t="s">
        <v>42</v>
      </c>
      <c r="G39" s="28">
        <f>+C37/1000</f>
        <v>0.5</v>
      </c>
      <c r="H39" s="2"/>
      <c r="Q39"/>
      <c r="R39"/>
    </row>
    <row r="40" spans="1:22" ht="15.75" x14ac:dyDescent="0.3">
      <c r="A40" s="25"/>
      <c r="C40" s="26"/>
      <c r="F40" s="49" t="s">
        <v>43</v>
      </c>
      <c r="G40" s="55">
        <f>+C38*F16</f>
        <v>900</v>
      </c>
      <c r="H40" s="2"/>
      <c r="Q40"/>
      <c r="R40"/>
    </row>
    <row r="41" spans="1:22" ht="15.75" x14ac:dyDescent="0.3">
      <c r="A41" s="25" t="s">
        <v>44</v>
      </c>
      <c r="C41" s="30">
        <f>+C39*C35</f>
        <v>900</v>
      </c>
      <c r="F41" s="49"/>
      <c r="G41" s="35"/>
      <c r="H41" s="2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.75" x14ac:dyDescent="0.3">
      <c r="A42" s="2"/>
      <c r="B42" s="2"/>
      <c r="C42" s="2"/>
      <c r="D42" s="2"/>
      <c r="E42" s="2"/>
      <c r="H42" s="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.75" x14ac:dyDescent="0.3">
      <c r="A43" s="25" t="s">
        <v>45</v>
      </c>
      <c r="B43" s="26">
        <v>500</v>
      </c>
      <c r="C43" s="26"/>
      <c r="D43" s="30" t="s">
        <v>46</v>
      </c>
      <c r="E43" s="30" t="s">
        <v>47</v>
      </c>
      <c r="F43" s="30" t="s">
        <v>48</v>
      </c>
      <c r="G43" s="30" t="s">
        <v>49</v>
      </c>
      <c r="H43" s="30" t="s">
        <v>50</v>
      </c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.75" x14ac:dyDescent="0.3">
      <c r="A44" s="56" t="s">
        <v>51</v>
      </c>
      <c r="B44" s="57"/>
      <c r="C44" s="2"/>
      <c r="D44" s="26">
        <f>+D45+D46</f>
        <v>4</v>
      </c>
      <c r="E44" s="26">
        <v>1</v>
      </c>
      <c r="F44" s="26" t="s">
        <v>52</v>
      </c>
      <c r="G44" s="35">
        <f>185+145</f>
        <v>330</v>
      </c>
      <c r="H44" s="35">
        <f>+(D44*E44)*G44</f>
        <v>1320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.75" x14ac:dyDescent="0.3">
      <c r="A45" s="57" t="s">
        <v>53</v>
      </c>
      <c r="B45" s="58">
        <f>+E32*C39</f>
        <v>2000.2500000000005</v>
      </c>
      <c r="C45" s="2"/>
      <c r="D45" s="26">
        <v>4</v>
      </c>
      <c r="E45" s="26">
        <v>1</v>
      </c>
      <c r="F45" s="26" t="s">
        <v>54</v>
      </c>
      <c r="G45" s="35">
        <v>145</v>
      </c>
      <c r="H45" s="35">
        <f>+(D45*E45)*G45</f>
        <v>580</v>
      </c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.75" x14ac:dyDescent="0.3">
      <c r="A46" s="57" t="s">
        <v>55</v>
      </c>
      <c r="B46" s="58">
        <f>+H55</f>
        <v>4064.4639999999999</v>
      </c>
      <c r="C46" s="2"/>
      <c r="D46" s="26">
        <v>0</v>
      </c>
      <c r="E46" s="26">
        <v>0</v>
      </c>
      <c r="F46" s="26" t="s">
        <v>56</v>
      </c>
      <c r="G46" s="35">
        <v>145</v>
      </c>
      <c r="H46" s="35">
        <f>+(D46*E46)*G46</f>
        <v>0</v>
      </c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6.5" x14ac:dyDescent="0.3">
      <c r="A47" s="57" t="s">
        <v>57</v>
      </c>
      <c r="B47" s="58">
        <f>+((F19*H19)*0.14)*1</f>
        <v>230.59400000000005</v>
      </c>
      <c r="C47" s="2"/>
      <c r="D47" s="26">
        <v>0</v>
      </c>
      <c r="E47" s="26">
        <v>0</v>
      </c>
      <c r="F47" s="26" t="s">
        <v>58</v>
      </c>
      <c r="G47" s="35">
        <f>145*2</f>
        <v>290</v>
      </c>
      <c r="H47" s="35">
        <f t="shared" ref="H47:H53" si="0">+(D47*E47)*G47</f>
        <v>0</v>
      </c>
      <c r="I47" s="16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5.75" x14ac:dyDescent="0.3">
      <c r="A48" s="59" t="s">
        <v>59</v>
      </c>
      <c r="B48" s="58">
        <v>0</v>
      </c>
      <c r="C48" s="2"/>
      <c r="D48" s="26">
        <v>1</v>
      </c>
      <c r="E48" s="26">
        <v>1</v>
      </c>
      <c r="F48" s="26" t="s">
        <v>60</v>
      </c>
      <c r="G48" s="35">
        <v>150</v>
      </c>
      <c r="H48" s="35">
        <f t="shared" si="0"/>
        <v>150</v>
      </c>
      <c r="I48" s="35">
        <f>+(B69/100)*0.2</f>
        <v>20.125748999999999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5.75" x14ac:dyDescent="0.3">
      <c r="A49" s="59" t="s">
        <v>61</v>
      </c>
      <c r="B49" s="58">
        <v>600</v>
      </c>
      <c r="C49" s="2"/>
      <c r="D49" s="26">
        <v>1</v>
      </c>
      <c r="E49" s="26">
        <v>1</v>
      </c>
      <c r="F49" s="26" t="s">
        <v>62</v>
      </c>
      <c r="G49" s="35">
        <v>145</v>
      </c>
      <c r="H49" s="35">
        <f t="shared" si="0"/>
        <v>145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5.75" x14ac:dyDescent="0.3">
      <c r="A50" s="59" t="s">
        <v>63</v>
      </c>
      <c r="B50" s="58">
        <v>100</v>
      </c>
      <c r="D50" s="26">
        <v>1</v>
      </c>
      <c r="E50" s="26">
        <v>1</v>
      </c>
      <c r="F50" s="26" t="s">
        <v>64</v>
      </c>
      <c r="G50" s="35">
        <v>145</v>
      </c>
      <c r="H50" s="35">
        <f t="shared" si="0"/>
        <v>145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5.75" x14ac:dyDescent="0.3">
      <c r="A51" s="59" t="s">
        <v>65</v>
      </c>
      <c r="B51" s="58">
        <v>180</v>
      </c>
      <c r="D51" s="26">
        <v>2</v>
      </c>
      <c r="E51" s="26">
        <f>+B43</f>
        <v>500</v>
      </c>
      <c r="F51" s="26" t="s">
        <v>66</v>
      </c>
      <c r="G51" s="35">
        <f>0.5+0.5</f>
        <v>1</v>
      </c>
      <c r="H51" s="35">
        <f t="shared" si="0"/>
        <v>1000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5.75" x14ac:dyDescent="0.3">
      <c r="A52" s="59"/>
      <c r="B52" s="59"/>
      <c r="D52" s="26">
        <v>1</v>
      </c>
      <c r="E52" s="26">
        <v>1</v>
      </c>
      <c r="F52" s="26" t="s">
        <v>67</v>
      </c>
      <c r="G52" s="35">
        <f>+E75</f>
        <v>724.46400000000006</v>
      </c>
      <c r="H52" s="35">
        <f t="shared" si="0"/>
        <v>724.46400000000006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5.75" x14ac:dyDescent="0.3">
      <c r="A53" s="56" t="s">
        <v>68</v>
      </c>
      <c r="B53" s="60">
        <f>SUM(B45:B52)</f>
        <v>7175.308</v>
      </c>
      <c r="C53" s="2"/>
      <c r="D53" s="26">
        <v>0</v>
      </c>
      <c r="E53" s="26">
        <v>0</v>
      </c>
      <c r="F53" s="61" t="s">
        <v>69</v>
      </c>
      <c r="G53" s="35">
        <f>+G78</f>
        <v>1710</v>
      </c>
      <c r="H53" s="35">
        <f t="shared" si="0"/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x14ac:dyDescent="0.3">
      <c r="A54" s="62"/>
      <c r="B54" s="37">
        <f>+B53/B43</f>
        <v>14.350616</v>
      </c>
      <c r="C54" s="25" t="s">
        <v>70</v>
      </c>
      <c r="D54" s="2"/>
      <c r="E54" s="2"/>
      <c r="F54" s="2"/>
      <c r="G54" s="2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x14ac:dyDescent="0.3">
      <c r="A55" s="2"/>
      <c r="B55" s="2"/>
      <c r="D55" s="2"/>
      <c r="E55" s="2"/>
      <c r="F55" s="2"/>
      <c r="G55" s="63" t="s">
        <v>71</v>
      </c>
      <c r="H55" s="35">
        <f>SUM(H44:H54)</f>
        <v>4064.4639999999999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x14ac:dyDescent="0.3">
      <c r="D56" s="2"/>
      <c r="E56" s="2"/>
      <c r="G56" s="3" t="s">
        <v>72</v>
      </c>
      <c r="H56" s="64">
        <v>1.5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3">
      <c r="D57" s="2"/>
      <c r="E57" s="2"/>
      <c r="G57" s="3"/>
      <c r="H57" s="64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25" t="s">
        <v>73</v>
      </c>
      <c r="B58" s="2"/>
      <c r="C58" s="2"/>
      <c r="E58" s="37"/>
      <c r="G58" s="1" t="s">
        <v>74</v>
      </c>
      <c r="H58" s="65">
        <v>1.75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2"/>
      <c r="B59" s="25" t="s">
        <v>75</v>
      </c>
      <c r="C59" s="30" t="s">
        <v>76</v>
      </c>
      <c r="D59" s="2"/>
      <c r="E59" s="2"/>
      <c r="F59" s="2"/>
      <c r="G59" s="1" t="s">
        <v>74</v>
      </c>
      <c r="H59" s="65">
        <v>2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56" t="s">
        <v>77</v>
      </c>
      <c r="B60" s="57"/>
      <c r="C60" s="2"/>
      <c r="D60" s="2"/>
      <c r="E60" s="2"/>
      <c r="F60" s="2"/>
      <c r="G60" s="3" t="s">
        <v>78</v>
      </c>
      <c r="H60" s="65">
        <v>2.5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57" t="s">
        <v>53</v>
      </c>
      <c r="B61" s="58">
        <f>+E33*C39</f>
        <v>2300.2875000000004</v>
      </c>
      <c r="C61" s="66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A62" s="57" t="s">
        <v>55</v>
      </c>
      <c r="B62" s="58">
        <f>+H55*H56</f>
        <v>6096.6959999999999</v>
      </c>
      <c r="C62" s="66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57" t="str">
        <f>+A47</f>
        <v xml:space="preserve">Pruebas de color </v>
      </c>
      <c r="B63" s="58">
        <f>+B47*H56</f>
        <v>345.89100000000008</v>
      </c>
      <c r="C63" s="66"/>
      <c r="F63" s="67" t="s">
        <v>79</v>
      </c>
      <c r="G63" s="37">
        <f>+B54</f>
        <v>14.350616</v>
      </c>
      <c r="H63" s="68">
        <f>+G63*B43</f>
        <v>7175.308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57" t="str">
        <f>+A48</f>
        <v>Dummy</v>
      </c>
      <c r="B64" s="58">
        <v>0</v>
      </c>
      <c r="C64" s="66"/>
      <c r="F64" s="67" t="s">
        <v>80</v>
      </c>
      <c r="G64" s="37">
        <f>+C69</f>
        <v>20.125748999999999</v>
      </c>
      <c r="H64" s="68">
        <f>+G64*B43</f>
        <v>10062.8745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7" t="str">
        <f>+A49</f>
        <v>Tabla de Suaje</v>
      </c>
      <c r="B65" s="58">
        <f>+B49*H56</f>
        <v>900</v>
      </c>
      <c r="C65" s="69"/>
      <c r="F65" s="70" t="s">
        <v>81</v>
      </c>
      <c r="G65" s="71">
        <f>+G64-G63</f>
        <v>5.7751329999999985</v>
      </c>
      <c r="H65" s="68">
        <f>+H64-H63</f>
        <v>2887.5664999999999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7" t="str">
        <f>+A50</f>
        <v>Empaque</v>
      </c>
      <c r="B66" s="58">
        <f>+B50*H56</f>
        <v>150</v>
      </c>
      <c r="C66" s="69"/>
      <c r="F66" s="83" t="s">
        <v>82</v>
      </c>
      <c r="G66" s="83"/>
      <c r="H66" s="72">
        <f>+(B69/100)*2.5</f>
        <v>251.57186249999998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7" t="str">
        <f>+A51</f>
        <v>Mensajeria</v>
      </c>
      <c r="B67" s="58">
        <f>+B51*H56</f>
        <v>270</v>
      </c>
      <c r="C67" s="69"/>
      <c r="G67" s="9"/>
      <c r="H67" s="71"/>
      <c r="I67" s="73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7"/>
      <c r="B68" s="58"/>
      <c r="C68" s="69"/>
      <c r="H68" s="4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6" t="s">
        <v>68</v>
      </c>
      <c r="B69" s="60">
        <f>SUM(B60:B68)</f>
        <v>10062.8745</v>
      </c>
      <c r="C69" s="71">
        <f>+B69/B43</f>
        <v>20.125748999999999</v>
      </c>
      <c r="D69" s="74"/>
      <c r="E69" s="74"/>
      <c r="F69" s="73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.75" x14ac:dyDescent="0.3">
      <c r="D70" s="84"/>
      <c r="E70" s="84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6.5" x14ac:dyDescent="0.3">
      <c r="A71" s="25"/>
      <c r="C71" s="26"/>
      <c r="F71"/>
      <c r="G71"/>
      <c r="J71" s="16"/>
      <c r="K71" s="16"/>
      <c r="L71" s="16"/>
      <c r="M71" s="16"/>
      <c r="N71" s="16"/>
      <c r="O71" s="16"/>
      <c r="P71" s="16"/>
      <c r="Q71" s="16"/>
      <c r="R71" s="16"/>
    </row>
    <row r="72" spans="1:22" ht="15" thickBot="1" x14ac:dyDescent="0.35">
      <c r="A72" s="3" t="s">
        <v>83</v>
      </c>
    </row>
    <row r="73" spans="1:22" x14ac:dyDescent="0.3">
      <c r="A73" s="5" t="s">
        <v>84</v>
      </c>
      <c r="B73" s="6"/>
      <c r="C73" s="6"/>
      <c r="D73" s="6"/>
      <c r="E73" s="6"/>
      <c r="F73" s="6"/>
      <c r="G73" s="7"/>
    </row>
    <row r="74" spans="1:22" x14ac:dyDescent="0.3">
      <c r="A74" s="18">
        <f>+F15</f>
        <v>51.06</v>
      </c>
      <c r="B74" s="19">
        <f>+H15</f>
        <v>39</v>
      </c>
      <c r="C74" s="9" t="s">
        <v>85</v>
      </c>
      <c r="D74" s="19" t="s">
        <v>86</v>
      </c>
      <c r="E74" s="9" t="s">
        <v>87</v>
      </c>
      <c r="F74" s="21" t="s">
        <v>88</v>
      </c>
      <c r="G74" s="10"/>
    </row>
    <row r="75" spans="1:22" x14ac:dyDescent="0.3">
      <c r="A75" s="18">
        <f>0.516*0.39*C38</f>
        <v>181.11600000000001</v>
      </c>
      <c r="B75" s="75">
        <v>4</v>
      </c>
      <c r="C75" s="75">
        <f>+A75*B75</f>
        <v>724.46400000000006</v>
      </c>
      <c r="D75" s="75">
        <v>0</v>
      </c>
      <c r="E75" s="76">
        <f>+C75+D75</f>
        <v>724.46400000000006</v>
      </c>
      <c r="F75" s="77" t="s">
        <v>89</v>
      </c>
      <c r="G75" s="78">
        <v>550</v>
      </c>
    </row>
    <row r="76" spans="1:22" x14ac:dyDescent="0.3">
      <c r="A76" s="8"/>
      <c r="B76" s="75"/>
      <c r="C76" s="75"/>
      <c r="D76" s="75"/>
      <c r="E76" s="75"/>
      <c r="G76" s="78"/>
      <c r="J76" s="79"/>
    </row>
    <row r="77" spans="1:22" x14ac:dyDescent="0.3">
      <c r="A77" s="18">
        <f>+A74</f>
        <v>51.06</v>
      </c>
      <c r="B77" s="19">
        <f>+B74</f>
        <v>39</v>
      </c>
      <c r="C77" s="9" t="s">
        <v>85</v>
      </c>
      <c r="D77" s="19" t="s">
        <v>86</v>
      </c>
      <c r="E77" s="9" t="s">
        <v>87</v>
      </c>
      <c r="F77" s="21" t="s">
        <v>90</v>
      </c>
      <c r="G77" s="10"/>
    </row>
    <row r="78" spans="1:22" x14ac:dyDescent="0.3">
      <c r="A78" s="18">
        <f>0.45*0.597*C38</f>
        <v>241.785</v>
      </c>
      <c r="B78" s="75">
        <v>2.6</v>
      </c>
      <c r="C78" s="75">
        <f>+A78*B78</f>
        <v>628.64099999999996</v>
      </c>
      <c r="D78" s="75">
        <v>360</v>
      </c>
      <c r="E78" s="75">
        <f>+C78+D78</f>
        <v>988.64099999999996</v>
      </c>
      <c r="F78" s="77" t="s">
        <v>89</v>
      </c>
      <c r="G78" s="80">
        <f>1350+D78</f>
        <v>1710</v>
      </c>
    </row>
    <row r="79" spans="1:22" x14ac:dyDescent="0.3">
      <c r="A79" s="8"/>
      <c r="B79" s="9"/>
      <c r="C79" s="75"/>
      <c r="D79" s="75"/>
      <c r="E79" s="75"/>
      <c r="F79" s="21"/>
      <c r="G79" s="10"/>
    </row>
    <row r="80" spans="1:22" ht="15" thickBot="1" x14ac:dyDescent="0.35">
      <c r="A80" s="22"/>
      <c r="B80" s="23"/>
      <c r="C80" s="23"/>
      <c r="D80" s="23"/>
      <c r="E80" s="23"/>
      <c r="F80" s="23"/>
      <c r="G80" s="24"/>
    </row>
  </sheetData>
  <mergeCells count="2">
    <mergeCell ref="F66:G66"/>
    <mergeCell ref="D70:E70"/>
  </mergeCells>
  <pageMargins left="0.70866141732283472" right="0.70866141732283472" top="0.74803149606299213" bottom="0.74803149606299213" header="0.31496062992125984" footer="0.31496062992125984"/>
  <pageSetup scale="56" orientation="portrait" r:id="rId1"/>
  <headerFooter>
    <oddFooter>&amp;R&amp;A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0"/>
  <sheetViews>
    <sheetView topLeftCell="A57" zoomScale="85" zoomScaleNormal="85" workbookViewId="0">
      <selection activeCell="D69" sqref="D69"/>
    </sheetView>
  </sheetViews>
  <sheetFormatPr baseColWidth="10" defaultRowHeight="14.25" x14ac:dyDescent="0.3"/>
  <cols>
    <col min="1" max="1" width="14.5703125" style="1" customWidth="1"/>
    <col min="2" max="2" width="13.42578125" style="1" bestFit="1" customWidth="1"/>
    <col min="3" max="3" width="13.42578125" style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2.7109375" style="1" customWidth="1"/>
    <col min="9" max="9" width="15.8554687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2"/>
      <c r="U3" s="2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3"/>
      <c r="J5"/>
      <c r="K5"/>
      <c r="L5"/>
      <c r="M5"/>
      <c r="N5"/>
      <c r="O5"/>
      <c r="P5"/>
      <c r="Q5"/>
      <c r="R5"/>
      <c r="S5"/>
    </row>
    <row r="6" spans="1:21" ht="18.75" x14ac:dyDescent="0.3">
      <c r="A6" s="4" t="s">
        <v>0</v>
      </c>
      <c r="E6" s="3" t="s">
        <v>1</v>
      </c>
      <c r="F6" s="1" t="s">
        <v>2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s="3" customFormat="1" ht="15.75" x14ac:dyDescent="0.3">
      <c r="A8" s="3" t="s">
        <v>3</v>
      </c>
      <c r="C8" s="3" t="s">
        <v>101</v>
      </c>
      <c r="H8" s="3" t="s">
        <v>4</v>
      </c>
      <c r="J8"/>
      <c r="K8"/>
      <c r="L8"/>
      <c r="M8"/>
      <c r="N8"/>
      <c r="O8"/>
      <c r="P8"/>
      <c r="Q8"/>
      <c r="R8"/>
      <c r="S8"/>
      <c r="T8" s="1"/>
      <c r="U8" s="1"/>
    </row>
    <row r="9" spans="1:21" ht="15.75" x14ac:dyDescent="0.3">
      <c r="J9"/>
      <c r="K9"/>
      <c r="L9"/>
      <c r="M9"/>
      <c r="N9"/>
      <c r="O9"/>
      <c r="P9"/>
      <c r="Q9"/>
      <c r="R9"/>
      <c r="S9"/>
    </row>
    <row r="10" spans="1:21" ht="16.5" thickBot="1" x14ac:dyDescent="0.35">
      <c r="A10" s="3" t="s">
        <v>5</v>
      </c>
      <c r="C10" s="1" t="s">
        <v>100</v>
      </c>
      <c r="F10" s="3" t="s">
        <v>6</v>
      </c>
      <c r="J10"/>
      <c r="K10"/>
      <c r="L10"/>
      <c r="M10"/>
      <c r="N10"/>
      <c r="O10"/>
      <c r="P10"/>
      <c r="Q10"/>
      <c r="R10"/>
      <c r="S10"/>
    </row>
    <row r="11" spans="1:21" ht="15.75" x14ac:dyDescent="0.3">
      <c r="A11" s="3"/>
      <c r="F11" s="5"/>
      <c r="G11" s="6"/>
      <c r="H11" s="7"/>
      <c r="J11"/>
      <c r="K11"/>
      <c r="L11"/>
      <c r="M11"/>
      <c r="N11"/>
      <c r="O11"/>
      <c r="P11"/>
      <c r="Q11"/>
      <c r="R11"/>
    </row>
    <row r="12" spans="1:21" ht="15.75" x14ac:dyDescent="0.3">
      <c r="A12" s="3" t="s">
        <v>7</v>
      </c>
      <c r="F12" s="8"/>
      <c r="G12" s="9"/>
      <c r="H12" s="10"/>
      <c r="J12"/>
      <c r="K12"/>
      <c r="L12"/>
      <c r="M12"/>
      <c r="N12"/>
      <c r="O12"/>
      <c r="P12"/>
      <c r="Q12"/>
      <c r="R12"/>
    </row>
    <row r="13" spans="1:21" ht="15.75" x14ac:dyDescent="0.3">
      <c r="A13" s="3"/>
      <c r="F13" s="8"/>
      <c r="G13" s="9"/>
      <c r="H13" s="10"/>
      <c r="J13"/>
      <c r="K13"/>
      <c r="L13"/>
      <c r="M13"/>
      <c r="N13"/>
      <c r="O13"/>
      <c r="P13"/>
      <c r="Q13"/>
      <c r="R13"/>
    </row>
    <row r="14" spans="1:21" ht="16.5" x14ac:dyDescent="0.3">
      <c r="A14" s="3" t="s">
        <v>8</v>
      </c>
      <c r="C14" s="11" t="s">
        <v>91</v>
      </c>
      <c r="D14" s="12"/>
      <c r="E14" s="12"/>
      <c r="F14" s="13" t="s">
        <v>9</v>
      </c>
      <c r="G14" s="9"/>
      <c r="H14" s="10"/>
      <c r="I14" s="14"/>
      <c r="J14" s="15"/>
      <c r="K14" s="16"/>
      <c r="L14"/>
      <c r="M14"/>
      <c r="N14"/>
      <c r="O14"/>
      <c r="P14"/>
      <c r="Q14"/>
      <c r="R14"/>
    </row>
    <row r="15" spans="1:21" ht="15.75" x14ac:dyDescent="0.3">
      <c r="C15" s="17" t="s">
        <v>92</v>
      </c>
      <c r="D15" s="17"/>
      <c r="E15" s="12"/>
      <c r="F15" s="18">
        <f>(2+F19+2)*1</f>
        <v>51.06</v>
      </c>
      <c r="G15" s="19" t="s">
        <v>10</v>
      </c>
      <c r="H15" s="20">
        <f>2+H19+2</f>
        <v>39</v>
      </c>
      <c r="J15"/>
      <c r="K15"/>
      <c r="L15"/>
      <c r="M15"/>
      <c r="N15"/>
      <c r="O15"/>
      <c r="P15"/>
      <c r="Q15"/>
      <c r="R15"/>
    </row>
    <row r="16" spans="1:21" ht="15.75" x14ac:dyDescent="0.3">
      <c r="C16" s="17" t="s">
        <v>93</v>
      </c>
      <c r="D16" s="17"/>
      <c r="E16" s="12"/>
      <c r="F16" s="13">
        <v>1</v>
      </c>
      <c r="G16" s="21" t="s">
        <v>11</v>
      </c>
      <c r="H16" s="20"/>
      <c r="J16"/>
      <c r="K16"/>
      <c r="L16"/>
      <c r="M16"/>
      <c r="N16"/>
      <c r="O16"/>
      <c r="P16"/>
      <c r="Q16"/>
      <c r="R16"/>
    </row>
    <row r="17" spans="1:18" ht="15.75" x14ac:dyDescent="0.3">
      <c r="C17" s="17" t="s">
        <v>94</v>
      </c>
      <c r="D17" s="12"/>
      <c r="E17" s="12"/>
      <c r="H17" s="10"/>
      <c r="J17"/>
      <c r="K17"/>
      <c r="L17"/>
      <c r="M17"/>
      <c r="N17"/>
      <c r="O17"/>
      <c r="P17"/>
      <c r="Q17"/>
      <c r="R17"/>
    </row>
    <row r="18" spans="1:18" ht="15.75" x14ac:dyDescent="0.3">
      <c r="C18" s="17" t="s">
        <v>95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8" ht="15.75" x14ac:dyDescent="0.3">
      <c r="C19" s="17" t="s">
        <v>96</v>
      </c>
      <c r="D19" s="12"/>
      <c r="E19" s="12"/>
      <c r="F19" s="18">
        <v>47.06</v>
      </c>
      <c r="G19" s="19" t="s">
        <v>10</v>
      </c>
      <c r="H19" s="20">
        <v>35</v>
      </c>
      <c r="J19"/>
      <c r="K19"/>
      <c r="L19"/>
      <c r="M19"/>
      <c r="N19"/>
      <c r="O19"/>
      <c r="P19"/>
      <c r="Q19"/>
      <c r="R19"/>
    </row>
    <row r="20" spans="1:18" ht="16.5" thickBot="1" x14ac:dyDescent="0.35">
      <c r="C20" s="17" t="s">
        <v>97</v>
      </c>
      <c r="D20" s="12"/>
      <c r="E20" s="12"/>
      <c r="F20" s="22"/>
      <c r="G20" s="23"/>
      <c r="H20" s="24"/>
      <c r="J20"/>
      <c r="K20"/>
      <c r="L20"/>
      <c r="M20"/>
      <c r="N20"/>
      <c r="O20"/>
      <c r="P20"/>
    </row>
    <row r="21" spans="1:18" ht="15.75" x14ac:dyDescent="0.3">
      <c r="A21" s="25" t="s">
        <v>12</v>
      </c>
      <c r="C21" s="26" t="s">
        <v>98</v>
      </c>
      <c r="D21" s="3" t="s">
        <v>13</v>
      </c>
      <c r="E21" s="27" t="s">
        <v>14</v>
      </c>
      <c r="F21" s="1" t="s">
        <v>99</v>
      </c>
      <c r="J21"/>
      <c r="K21"/>
      <c r="L21"/>
      <c r="M21"/>
      <c r="N21"/>
      <c r="O21"/>
      <c r="P21"/>
    </row>
    <row r="23" spans="1:18" x14ac:dyDescent="0.3">
      <c r="A23" s="25" t="s">
        <v>15</v>
      </c>
      <c r="C23" s="28">
        <v>71</v>
      </c>
      <c r="D23" s="27" t="s">
        <v>16</v>
      </c>
      <c r="E23" s="29">
        <v>125</v>
      </c>
      <c r="F23" s="30">
        <f>+C23</f>
        <v>71</v>
      </c>
      <c r="G23" s="31" t="s">
        <v>16</v>
      </c>
      <c r="H23" s="31">
        <f>+E23</f>
        <v>125</v>
      </c>
    </row>
    <row r="24" spans="1:18" x14ac:dyDescent="0.3">
      <c r="A24" s="25" t="s">
        <v>17</v>
      </c>
      <c r="B24" s="2"/>
      <c r="C24" s="32">
        <f>+F15</f>
        <v>51.06</v>
      </c>
      <c r="D24" s="33" t="s">
        <v>16</v>
      </c>
      <c r="E24" s="32">
        <f>+H15</f>
        <v>39</v>
      </c>
      <c r="F24" s="34">
        <f>+E24</f>
        <v>39</v>
      </c>
      <c r="G24" s="34" t="s">
        <v>16</v>
      </c>
      <c r="H24" s="34">
        <f>+C24</f>
        <v>51.06</v>
      </c>
      <c r="I24" s="35"/>
    </row>
    <row r="25" spans="1:18" ht="15" thickBot="1" x14ac:dyDescent="0.35">
      <c r="A25" s="2" t="s">
        <v>18</v>
      </c>
      <c r="B25" s="36"/>
      <c r="C25" s="37">
        <f>+C23/C24</f>
        <v>1.3905209557383469</v>
      </c>
      <c r="D25" s="38"/>
      <c r="E25" s="37">
        <f>+E23/E24</f>
        <v>3.2051282051282053</v>
      </c>
      <c r="F25" s="37">
        <f>+F23/F24</f>
        <v>1.8205128205128205</v>
      </c>
      <c r="G25" s="38"/>
      <c r="H25" s="37">
        <f>+H23/H24</f>
        <v>2.4481002741872304</v>
      </c>
      <c r="I25" s="35"/>
    </row>
    <row r="26" spans="1:18" ht="15" thickBot="1" x14ac:dyDescent="0.35">
      <c r="A26" s="2" t="s">
        <v>19</v>
      </c>
      <c r="B26" s="39"/>
      <c r="C26" s="40"/>
      <c r="D26" s="41">
        <v>3</v>
      </c>
      <c r="E26" s="42"/>
      <c r="F26" s="43"/>
      <c r="G26" s="44">
        <v>2</v>
      </c>
      <c r="H26" s="45" t="s">
        <v>20</v>
      </c>
    </row>
    <row r="27" spans="1:18" x14ac:dyDescent="0.3">
      <c r="A27" s="2"/>
      <c r="B27" s="26"/>
      <c r="C27" s="35"/>
      <c r="G27" s="46"/>
      <c r="H27" s="35"/>
    </row>
    <row r="28" spans="1:18" x14ac:dyDescent="0.3">
      <c r="A28" s="30" t="s">
        <v>21</v>
      </c>
      <c r="B28" s="30" t="s">
        <v>22</v>
      </c>
      <c r="D28" s="46" t="s">
        <v>23</v>
      </c>
      <c r="E28" s="47">
        <f>+F28/1000</f>
        <v>13.335000000000003</v>
      </c>
      <c r="F28" s="81">
        <v>13335.000000000002</v>
      </c>
      <c r="G28" s="1" t="s">
        <v>24</v>
      </c>
      <c r="H28" s="48">
        <v>0.5</v>
      </c>
    </row>
    <row r="29" spans="1:18" ht="15.75" x14ac:dyDescent="0.3">
      <c r="A29" s="2"/>
      <c r="B29" s="2"/>
      <c r="C29" s="2"/>
      <c r="D29" s="49" t="s">
        <v>25</v>
      </c>
      <c r="E29" s="47">
        <f>+H28*E28</f>
        <v>6.6675000000000013</v>
      </c>
      <c r="H29" s="48"/>
      <c r="I29" s="35"/>
      <c r="Q29"/>
      <c r="R29"/>
    </row>
    <row r="30" spans="1:18" ht="15.75" x14ac:dyDescent="0.3">
      <c r="D30" s="49" t="s">
        <v>26</v>
      </c>
      <c r="E30" s="50">
        <f>+E28-E29</f>
        <v>6.6675000000000013</v>
      </c>
      <c r="I30" s="35"/>
      <c r="Q30"/>
      <c r="R30"/>
    </row>
    <row r="31" spans="1:18" ht="15.75" x14ac:dyDescent="0.3">
      <c r="E31" s="26" t="s">
        <v>27</v>
      </c>
      <c r="F31" s="26" t="s">
        <v>28</v>
      </c>
      <c r="G31" s="26" t="s">
        <v>28</v>
      </c>
      <c r="H31" s="26" t="s">
        <v>28</v>
      </c>
      <c r="I31" s="35"/>
      <c r="Q31"/>
      <c r="R31"/>
    </row>
    <row r="32" spans="1:18" ht="15.75" x14ac:dyDescent="0.3">
      <c r="D32" s="46" t="s">
        <v>29</v>
      </c>
      <c r="E32" s="51">
        <f>+E30</f>
        <v>6.6675000000000013</v>
      </c>
      <c r="F32" s="51">
        <v>0</v>
      </c>
      <c r="G32" s="51">
        <v>0</v>
      </c>
      <c r="H32" s="51">
        <v>0</v>
      </c>
      <c r="Q32"/>
      <c r="R32"/>
    </row>
    <row r="33" spans="1:22" ht="15.75" x14ac:dyDescent="0.3">
      <c r="D33" s="46" t="s">
        <v>30</v>
      </c>
      <c r="E33" s="51">
        <f>+E32*1.15</f>
        <v>7.667625000000001</v>
      </c>
      <c r="F33" s="51">
        <v>0</v>
      </c>
      <c r="G33" s="51">
        <v>0</v>
      </c>
      <c r="H33" s="51">
        <v>0</v>
      </c>
      <c r="Q33"/>
      <c r="R33"/>
    </row>
    <row r="34" spans="1:22" ht="16.5" thickBot="1" x14ac:dyDescent="0.35">
      <c r="A34" s="2"/>
      <c r="G34" s="46"/>
      <c r="Q34"/>
      <c r="R34"/>
    </row>
    <row r="35" spans="1:22" ht="15.75" x14ac:dyDescent="0.3">
      <c r="A35" s="25" t="s">
        <v>31</v>
      </c>
      <c r="C35" s="52">
        <v>3</v>
      </c>
      <c r="D35" s="53" t="s">
        <v>32</v>
      </c>
      <c r="E35" s="5" t="s">
        <v>33</v>
      </c>
      <c r="F35" s="6" t="s">
        <v>34</v>
      </c>
      <c r="G35" s="6"/>
      <c r="H35" s="7"/>
      <c r="Q35"/>
      <c r="R35"/>
    </row>
    <row r="36" spans="1:22" ht="16.5" thickBot="1" x14ac:dyDescent="0.35">
      <c r="A36" s="25"/>
      <c r="C36" s="26"/>
      <c r="D36" s="1" t="s">
        <v>35</v>
      </c>
      <c r="E36" s="22"/>
      <c r="F36" s="23" t="s">
        <v>36</v>
      </c>
      <c r="G36" s="23"/>
      <c r="H36" s="24"/>
      <c r="Q36"/>
      <c r="R36"/>
    </row>
    <row r="37" spans="1:22" ht="15.75" x14ac:dyDescent="0.3">
      <c r="A37" s="25" t="s">
        <v>37</v>
      </c>
      <c r="B37" s="3"/>
      <c r="C37" s="54">
        <f>+B43/F16</f>
        <v>300</v>
      </c>
      <c r="D37" s="29">
        <v>400</v>
      </c>
      <c r="F37" s="49" t="s">
        <v>38</v>
      </c>
      <c r="G37" s="28">
        <v>1</v>
      </c>
      <c r="H37" s="2"/>
      <c r="Q37"/>
      <c r="R37"/>
    </row>
    <row r="38" spans="1:22" ht="15.75" x14ac:dyDescent="0.3">
      <c r="A38" s="25" t="s">
        <v>39</v>
      </c>
      <c r="C38" s="39">
        <f>+C37+D37</f>
        <v>700</v>
      </c>
      <c r="F38" s="49" t="s">
        <v>40</v>
      </c>
      <c r="G38" s="28">
        <v>1</v>
      </c>
      <c r="H38" s="2"/>
      <c r="Q38"/>
      <c r="R38"/>
    </row>
    <row r="39" spans="1:22" ht="15.75" x14ac:dyDescent="0.3">
      <c r="A39" s="25" t="s">
        <v>41</v>
      </c>
      <c r="C39" s="39">
        <f>+C38/C35</f>
        <v>233.33333333333334</v>
      </c>
      <c r="F39" s="46" t="s">
        <v>42</v>
      </c>
      <c r="G39" s="28">
        <f>+C37/1000</f>
        <v>0.3</v>
      </c>
      <c r="H39" s="2"/>
      <c r="Q39"/>
      <c r="R39"/>
    </row>
    <row r="40" spans="1:22" ht="15.75" x14ac:dyDescent="0.3">
      <c r="A40" s="25"/>
      <c r="C40" s="26"/>
      <c r="F40" s="49" t="s">
        <v>43</v>
      </c>
      <c r="G40" s="55">
        <f>+C38*F16</f>
        <v>700</v>
      </c>
      <c r="H40" s="2"/>
      <c r="Q40"/>
      <c r="R40"/>
    </row>
    <row r="41" spans="1:22" ht="15.75" x14ac:dyDescent="0.3">
      <c r="A41" s="25" t="s">
        <v>44</v>
      </c>
      <c r="C41" s="30">
        <f>+C39*C35</f>
        <v>700</v>
      </c>
      <c r="F41" s="49"/>
      <c r="G41" s="35"/>
      <c r="H41" s="2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.75" x14ac:dyDescent="0.3">
      <c r="A42" s="2"/>
      <c r="B42" s="2"/>
      <c r="C42" s="2"/>
      <c r="D42" s="2"/>
      <c r="E42" s="2"/>
      <c r="H42" s="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.75" x14ac:dyDescent="0.3">
      <c r="A43" s="25" t="s">
        <v>45</v>
      </c>
      <c r="B43" s="26">
        <v>300</v>
      </c>
      <c r="C43" s="26"/>
      <c r="D43" s="30" t="s">
        <v>46</v>
      </c>
      <c r="E43" s="30" t="s">
        <v>47</v>
      </c>
      <c r="F43" s="30" t="s">
        <v>48</v>
      </c>
      <c r="G43" s="30" t="s">
        <v>49</v>
      </c>
      <c r="H43" s="30" t="s">
        <v>50</v>
      </c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.75" x14ac:dyDescent="0.3">
      <c r="A44" s="56" t="s">
        <v>51</v>
      </c>
      <c r="B44" s="57"/>
      <c r="C44" s="2"/>
      <c r="D44" s="26">
        <f>+D45+D46</f>
        <v>4</v>
      </c>
      <c r="E44" s="26">
        <v>1</v>
      </c>
      <c r="F44" s="26" t="s">
        <v>52</v>
      </c>
      <c r="G44" s="35">
        <f>185+145</f>
        <v>330</v>
      </c>
      <c r="H44" s="35">
        <f>+(D44*E44)*G44</f>
        <v>1320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.75" x14ac:dyDescent="0.3">
      <c r="A45" s="57" t="s">
        <v>53</v>
      </c>
      <c r="B45" s="58">
        <f>+E32*C39</f>
        <v>1555.7500000000005</v>
      </c>
      <c r="C45" s="2"/>
      <c r="D45" s="26">
        <v>4</v>
      </c>
      <c r="E45" s="26">
        <v>1</v>
      </c>
      <c r="F45" s="26" t="s">
        <v>54</v>
      </c>
      <c r="G45" s="35">
        <v>145</v>
      </c>
      <c r="H45" s="35">
        <f>+(D45*E45)*G45</f>
        <v>580</v>
      </c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.75" x14ac:dyDescent="0.3">
      <c r="A46" s="57" t="s">
        <v>55</v>
      </c>
      <c r="B46" s="58">
        <f>+H55</f>
        <v>3503.4719999999998</v>
      </c>
      <c r="C46" s="2"/>
      <c r="D46" s="26">
        <v>0</v>
      </c>
      <c r="E46" s="26">
        <v>0</v>
      </c>
      <c r="F46" s="26" t="s">
        <v>56</v>
      </c>
      <c r="G46" s="35">
        <v>145</v>
      </c>
      <c r="H46" s="35">
        <f>+(D46*E46)*G46</f>
        <v>0</v>
      </c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6.5" x14ac:dyDescent="0.3">
      <c r="A47" s="57" t="s">
        <v>57</v>
      </c>
      <c r="B47" s="58">
        <f>+((F19*H19)*0.14)*1</f>
        <v>230.59400000000005</v>
      </c>
      <c r="C47" s="2"/>
      <c r="D47" s="26">
        <v>0</v>
      </c>
      <c r="E47" s="26">
        <v>0</v>
      </c>
      <c r="F47" s="26" t="s">
        <v>58</v>
      </c>
      <c r="G47" s="35">
        <f>145*2</f>
        <v>290</v>
      </c>
      <c r="H47" s="35">
        <f t="shared" ref="H47:H53" si="0">+(D47*E47)*G47</f>
        <v>0</v>
      </c>
      <c r="I47" s="16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5.75" x14ac:dyDescent="0.3">
      <c r="A48" s="59" t="s">
        <v>59</v>
      </c>
      <c r="B48" s="58">
        <v>0</v>
      </c>
      <c r="C48" s="2"/>
      <c r="D48" s="26">
        <v>1</v>
      </c>
      <c r="E48" s="26">
        <v>1</v>
      </c>
      <c r="F48" s="26" t="s">
        <v>60</v>
      </c>
      <c r="G48" s="35">
        <v>150</v>
      </c>
      <c r="H48" s="35">
        <f t="shared" si="0"/>
        <v>150</v>
      </c>
      <c r="I48" s="35">
        <f>+(B69/100)*0.2</f>
        <v>17.420423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5.75" x14ac:dyDescent="0.3">
      <c r="A49" s="59" t="s">
        <v>61</v>
      </c>
      <c r="B49" s="58">
        <v>600</v>
      </c>
      <c r="C49" s="2"/>
      <c r="D49" s="26">
        <v>1</v>
      </c>
      <c r="E49" s="26">
        <v>1</v>
      </c>
      <c r="F49" s="26" t="s">
        <v>62</v>
      </c>
      <c r="G49" s="35">
        <v>145</v>
      </c>
      <c r="H49" s="35">
        <f t="shared" si="0"/>
        <v>145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5.75" x14ac:dyDescent="0.3">
      <c r="A50" s="59" t="s">
        <v>63</v>
      </c>
      <c r="B50" s="58">
        <v>100</v>
      </c>
      <c r="D50" s="26">
        <v>1</v>
      </c>
      <c r="E50" s="26">
        <v>1</v>
      </c>
      <c r="F50" s="26" t="s">
        <v>64</v>
      </c>
      <c r="G50" s="35">
        <v>145</v>
      </c>
      <c r="H50" s="35">
        <f t="shared" si="0"/>
        <v>145</v>
      </c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5.75" x14ac:dyDescent="0.3">
      <c r="A51" s="59" t="s">
        <v>65</v>
      </c>
      <c r="B51" s="58">
        <v>180</v>
      </c>
      <c r="D51" s="26">
        <v>2</v>
      </c>
      <c r="E51" s="26">
        <f>+B43</f>
        <v>300</v>
      </c>
      <c r="F51" s="26" t="s">
        <v>66</v>
      </c>
      <c r="G51" s="35">
        <f>0.5+0.5</f>
        <v>1</v>
      </c>
      <c r="H51" s="35">
        <f t="shared" si="0"/>
        <v>600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5.75" x14ac:dyDescent="0.3">
      <c r="A52" s="59"/>
      <c r="B52" s="59"/>
      <c r="D52" s="26">
        <v>1</v>
      </c>
      <c r="E52" s="26">
        <v>1</v>
      </c>
      <c r="F52" s="26" t="s">
        <v>67</v>
      </c>
      <c r="G52" s="35">
        <f>+E75</f>
        <v>563.47199999999998</v>
      </c>
      <c r="H52" s="35">
        <f t="shared" si="0"/>
        <v>563.47199999999998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5.75" x14ac:dyDescent="0.3">
      <c r="A53" s="56" t="s">
        <v>68</v>
      </c>
      <c r="B53" s="60">
        <f>SUM(B45:B52)</f>
        <v>6169.8159999999998</v>
      </c>
      <c r="C53" s="2"/>
      <c r="D53" s="26">
        <v>0</v>
      </c>
      <c r="E53" s="26">
        <v>0</v>
      </c>
      <c r="F53" s="61" t="s">
        <v>69</v>
      </c>
      <c r="G53" s="35">
        <f>+G78</f>
        <v>1710</v>
      </c>
      <c r="H53" s="35">
        <f t="shared" si="0"/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x14ac:dyDescent="0.3">
      <c r="A54" s="62"/>
      <c r="B54" s="37">
        <f>+B53/B43</f>
        <v>20.566053333333333</v>
      </c>
      <c r="C54" s="25" t="s">
        <v>70</v>
      </c>
      <c r="D54" s="2"/>
      <c r="E54" s="2"/>
      <c r="F54" s="2"/>
      <c r="G54" s="2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x14ac:dyDescent="0.3">
      <c r="A55" s="2"/>
      <c r="B55" s="2"/>
      <c r="D55" s="2"/>
      <c r="E55" s="2"/>
      <c r="F55" s="2"/>
      <c r="G55" s="63" t="s">
        <v>71</v>
      </c>
      <c r="H55" s="35">
        <f>SUM(H44:H54)</f>
        <v>3503.4719999999998</v>
      </c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x14ac:dyDescent="0.3">
      <c r="D56" s="2"/>
      <c r="E56" s="2"/>
      <c r="G56" s="3" t="s">
        <v>72</v>
      </c>
      <c r="H56" s="64">
        <v>1.5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3">
      <c r="D57" s="2"/>
      <c r="E57" s="2"/>
      <c r="G57" s="3"/>
      <c r="H57" s="64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25" t="s">
        <v>73</v>
      </c>
      <c r="B58" s="2"/>
      <c r="C58" s="2"/>
      <c r="E58" s="37"/>
      <c r="G58" s="1" t="s">
        <v>74</v>
      </c>
      <c r="H58" s="65">
        <v>1.75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2"/>
      <c r="B59" s="25" t="s">
        <v>75</v>
      </c>
      <c r="C59" s="30" t="s">
        <v>76</v>
      </c>
      <c r="D59" s="2"/>
      <c r="E59" s="2"/>
      <c r="F59" s="2"/>
      <c r="G59" s="1" t="s">
        <v>74</v>
      </c>
      <c r="H59" s="65">
        <v>2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56" t="s">
        <v>77</v>
      </c>
      <c r="B60" s="57"/>
      <c r="C60" s="2"/>
      <c r="D60" s="2"/>
      <c r="E60" s="2"/>
      <c r="F60" s="2"/>
      <c r="G60" s="3" t="s">
        <v>78</v>
      </c>
      <c r="H60" s="65">
        <v>2.5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57" t="s">
        <v>53</v>
      </c>
      <c r="B61" s="58">
        <f>+E33*C39</f>
        <v>1789.1125000000004</v>
      </c>
      <c r="C61" s="66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A62" s="57" t="s">
        <v>55</v>
      </c>
      <c r="B62" s="58">
        <f>+H55*H56</f>
        <v>5255.2079999999996</v>
      </c>
      <c r="C62" s="66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57" t="str">
        <f>+A47</f>
        <v xml:space="preserve">Pruebas de color </v>
      </c>
      <c r="B63" s="58">
        <f>+B47*H56</f>
        <v>345.89100000000008</v>
      </c>
      <c r="C63" s="66"/>
      <c r="F63" s="67" t="s">
        <v>79</v>
      </c>
      <c r="G63" s="37">
        <f>+B54</f>
        <v>20.566053333333333</v>
      </c>
      <c r="H63" s="68">
        <f>+G63*B43</f>
        <v>6169.8159999999998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57" t="str">
        <f>+A48</f>
        <v>Dummy</v>
      </c>
      <c r="B64" s="58">
        <v>0</v>
      </c>
      <c r="C64" s="66"/>
      <c r="F64" s="67" t="s">
        <v>80</v>
      </c>
      <c r="G64" s="37">
        <f>+C69</f>
        <v>29.034038333333331</v>
      </c>
      <c r="H64" s="68">
        <f>+G64*B43</f>
        <v>8710.2114999999994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7" t="str">
        <f>+A49</f>
        <v>Tabla de Suaje</v>
      </c>
      <c r="B65" s="58">
        <f>+B49*H56</f>
        <v>900</v>
      </c>
      <c r="C65" s="69"/>
      <c r="F65" s="70" t="s">
        <v>81</v>
      </c>
      <c r="G65" s="71">
        <f>+G64-G63</f>
        <v>8.4679849999999988</v>
      </c>
      <c r="H65" s="68">
        <f>+H64-H63</f>
        <v>2540.3954999999996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7" t="str">
        <f>+A50</f>
        <v>Empaque</v>
      </c>
      <c r="B66" s="58">
        <f>+B50*H56</f>
        <v>150</v>
      </c>
      <c r="C66" s="69"/>
      <c r="F66" s="83" t="s">
        <v>82</v>
      </c>
      <c r="G66" s="83"/>
      <c r="H66" s="72">
        <f>+(B69/100)*2.5</f>
        <v>217.75528750000001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7" t="str">
        <f>+A51</f>
        <v>Mensajeria</v>
      </c>
      <c r="B67" s="58">
        <f>+B51*H56</f>
        <v>270</v>
      </c>
      <c r="C67" s="69"/>
      <c r="G67" s="9"/>
      <c r="H67" s="71"/>
      <c r="I67" s="73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7"/>
      <c r="B68" s="58"/>
      <c r="C68" s="69"/>
      <c r="H68" s="4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6" t="s">
        <v>68</v>
      </c>
      <c r="B69" s="60">
        <f>SUM(B60:B68)</f>
        <v>8710.2114999999994</v>
      </c>
      <c r="C69" s="71">
        <f>+B69/B43</f>
        <v>29.034038333333331</v>
      </c>
      <c r="D69" s="74"/>
      <c r="E69" s="74"/>
      <c r="F69" s="73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.75" x14ac:dyDescent="0.3">
      <c r="D70" s="84"/>
      <c r="E70" s="84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6.5" x14ac:dyDescent="0.3">
      <c r="A71" s="25"/>
      <c r="C71" s="26"/>
      <c r="F71"/>
      <c r="G71"/>
      <c r="J71" s="16"/>
      <c r="K71" s="16"/>
      <c r="L71" s="16"/>
      <c r="M71" s="16"/>
      <c r="N71" s="16"/>
      <c r="O71" s="16"/>
      <c r="P71" s="16"/>
      <c r="Q71" s="16"/>
      <c r="R71" s="16"/>
    </row>
    <row r="72" spans="1:22" ht="15" thickBot="1" x14ac:dyDescent="0.35">
      <c r="A72" s="3" t="s">
        <v>83</v>
      </c>
    </row>
    <row r="73" spans="1:22" x14ac:dyDescent="0.3">
      <c r="A73" s="5" t="s">
        <v>84</v>
      </c>
      <c r="B73" s="6"/>
      <c r="C73" s="6"/>
      <c r="D73" s="6"/>
      <c r="E73" s="6"/>
      <c r="F73" s="6"/>
      <c r="G73" s="7"/>
    </row>
    <row r="74" spans="1:22" x14ac:dyDescent="0.3">
      <c r="A74" s="18">
        <f>+F15</f>
        <v>51.06</v>
      </c>
      <c r="B74" s="19">
        <f>+H15</f>
        <v>39</v>
      </c>
      <c r="C74" s="9" t="s">
        <v>85</v>
      </c>
      <c r="D74" s="19" t="s">
        <v>86</v>
      </c>
      <c r="E74" s="9" t="s">
        <v>87</v>
      </c>
      <c r="F74" s="21" t="s">
        <v>88</v>
      </c>
      <c r="G74" s="10"/>
    </row>
    <row r="75" spans="1:22" x14ac:dyDescent="0.3">
      <c r="A75" s="18">
        <f>0.516*0.39*C38</f>
        <v>140.86799999999999</v>
      </c>
      <c r="B75" s="75">
        <v>4</v>
      </c>
      <c r="C75" s="75">
        <f>+A75*B75</f>
        <v>563.47199999999998</v>
      </c>
      <c r="D75" s="75">
        <v>0</v>
      </c>
      <c r="E75" s="76">
        <f>+C75+D75</f>
        <v>563.47199999999998</v>
      </c>
      <c r="F75" s="77" t="s">
        <v>89</v>
      </c>
      <c r="G75" s="78">
        <v>550</v>
      </c>
    </row>
    <row r="76" spans="1:22" x14ac:dyDescent="0.3">
      <c r="A76" s="8"/>
      <c r="B76" s="75"/>
      <c r="C76" s="75"/>
      <c r="D76" s="75"/>
      <c r="E76" s="75"/>
      <c r="G76" s="78"/>
      <c r="J76" s="79"/>
    </row>
    <row r="77" spans="1:22" x14ac:dyDescent="0.3">
      <c r="A77" s="18">
        <f>+A74</f>
        <v>51.06</v>
      </c>
      <c r="B77" s="19">
        <f>+B74</f>
        <v>39</v>
      </c>
      <c r="C77" s="9" t="s">
        <v>85</v>
      </c>
      <c r="D77" s="19" t="s">
        <v>86</v>
      </c>
      <c r="E77" s="9" t="s">
        <v>87</v>
      </c>
      <c r="F77" s="21" t="s">
        <v>90</v>
      </c>
      <c r="G77" s="10"/>
    </row>
    <row r="78" spans="1:22" x14ac:dyDescent="0.3">
      <c r="A78" s="18">
        <f>0.45*0.597*C38</f>
        <v>188.05500000000001</v>
      </c>
      <c r="B78" s="75">
        <v>2.6</v>
      </c>
      <c r="C78" s="75">
        <f>+A78*B78</f>
        <v>488.94300000000004</v>
      </c>
      <c r="D78" s="75">
        <v>360</v>
      </c>
      <c r="E78" s="75">
        <f>+C78+D78</f>
        <v>848.94299999999998</v>
      </c>
      <c r="F78" s="77" t="s">
        <v>89</v>
      </c>
      <c r="G78" s="80">
        <f>1350+D78</f>
        <v>1710</v>
      </c>
    </row>
    <row r="79" spans="1:22" x14ac:dyDescent="0.3">
      <c r="A79" s="8"/>
      <c r="B79" s="9"/>
      <c r="C79" s="75"/>
      <c r="D79" s="75"/>
      <c r="E79" s="75"/>
      <c r="F79" s="21"/>
      <c r="G79" s="10"/>
    </row>
    <row r="80" spans="1:22" ht="15" thickBot="1" x14ac:dyDescent="0.35">
      <c r="A80" s="22"/>
      <c r="B80" s="23"/>
      <c r="C80" s="23"/>
      <c r="D80" s="23"/>
      <c r="E80" s="23"/>
      <c r="F80" s="23"/>
      <c r="G80" s="24"/>
    </row>
  </sheetData>
  <mergeCells count="2">
    <mergeCell ref="F66:G66"/>
    <mergeCell ref="D70:E70"/>
  </mergeCells>
  <pageMargins left="0.70866141732283472" right="0.70866141732283472" top="0.74803149606299213" bottom="0.74803149606299213" header="0.31496062992125984" footer="0.31496062992125984"/>
  <pageSetup scale="56" orientation="portrait" r:id="rId1"/>
  <headerFooter>
    <oddFooter>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Folders 300 couche ok</vt:lpstr>
      <vt:lpstr>Folders 500</vt:lpstr>
      <vt:lpstr>Folders 300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2017-08-31T23:56:08Z</cp:lastPrinted>
  <dcterms:created xsi:type="dcterms:W3CDTF">2017-08-31T23:33:58Z</dcterms:created>
  <dcterms:modified xsi:type="dcterms:W3CDTF">2017-10-03T17:48:24Z</dcterms:modified>
</cp:coreProperties>
</file>