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ecetario digital " sheetId="2" r:id="rId1"/>
    <sheet name="Recetario Offset" sheetId="1" r:id="rId2"/>
  </sheets>
  <calcPr calcId="145621"/>
</workbook>
</file>

<file path=xl/calcChain.xml><?xml version="1.0" encoding="utf-8"?>
<calcChain xmlns="http://schemas.openxmlformats.org/spreadsheetml/2006/main">
  <c r="E51" i="2" l="1"/>
  <c r="G58" i="2"/>
  <c r="B76" i="2"/>
  <c r="B79" i="2" s="1"/>
  <c r="A76" i="2"/>
  <c r="A79" i="2" s="1"/>
  <c r="B70" i="2"/>
  <c r="A70" i="2"/>
  <c r="B69" i="2"/>
  <c r="A69" i="2"/>
  <c r="A68" i="2"/>
  <c r="H59" i="2"/>
  <c r="H58" i="2"/>
  <c r="H57" i="2"/>
  <c r="H56" i="2"/>
  <c r="G55" i="2"/>
  <c r="E55" i="2"/>
  <c r="H55" i="2" s="1"/>
  <c r="H54" i="2"/>
  <c r="B54" i="2"/>
  <c r="B68" i="2" s="1"/>
  <c r="H53" i="2"/>
  <c r="H52" i="2"/>
  <c r="H51" i="2"/>
  <c r="G49" i="2"/>
  <c r="H49" i="2"/>
  <c r="C40" i="2"/>
  <c r="G43" i="2" s="1"/>
  <c r="E30" i="2"/>
  <c r="E31" i="2" s="1"/>
  <c r="E26" i="2"/>
  <c r="F26" i="2" s="1"/>
  <c r="C26" i="2"/>
  <c r="C27" i="2" s="1"/>
  <c r="H25" i="2"/>
  <c r="F25" i="2"/>
  <c r="G55" i="1"/>
  <c r="B54" i="1"/>
  <c r="B53" i="1"/>
  <c r="E55" i="1"/>
  <c r="D49" i="1"/>
  <c r="E35" i="1"/>
  <c r="E30" i="1"/>
  <c r="E32" i="2" l="1"/>
  <c r="E34" i="2" s="1"/>
  <c r="E35" i="2" s="1"/>
  <c r="H26" i="2"/>
  <c r="H27" i="2" s="1"/>
  <c r="F27" i="2"/>
  <c r="E27" i="2"/>
  <c r="C41" i="2"/>
  <c r="G49" i="1"/>
  <c r="B70" i="1"/>
  <c r="A70" i="1"/>
  <c r="B69" i="1"/>
  <c r="A69" i="1"/>
  <c r="B68" i="1"/>
  <c r="A68" i="1"/>
  <c r="H59" i="1"/>
  <c r="H58" i="1"/>
  <c r="H57" i="1"/>
  <c r="H56" i="1"/>
  <c r="H55" i="1"/>
  <c r="H54" i="1"/>
  <c r="H53" i="1"/>
  <c r="H52" i="1"/>
  <c r="H51" i="1"/>
  <c r="H50" i="1"/>
  <c r="C76" i="1"/>
  <c r="C79" i="1" s="1"/>
  <c r="B76" i="1"/>
  <c r="B79" i="1" s="1"/>
  <c r="H49" i="1"/>
  <c r="H61" i="1" s="1"/>
  <c r="C41" i="1"/>
  <c r="B80" i="1" s="1"/>
  <c r="D80" i="1" s="1"/>
  <c r="F80" i="1" s="1"/>
  <c r="F81" i="1" s="1"/>
  <c r="C40" i="1"/>
  <c r="G43" i="1" s="1"/>
  <c r="E31" i="1"/>
  <c r="E32" i="1" s="1"/>
  <c r="E34" i="1" s="1"/>
  <c r="E26" i="1"/>
  <c r="F26" i="1" s="1"/>
  <c r="C26" i="1"/>
  <c r="C27" i="1" s="1"/>
  <c r="H25" i="1"/>
  <c r="F25" i="1"/>
  <c r="E50" i="2" l="1"/>
  <c r="H50" i="2" s="1"/>
  <c r="H61" i="2" s="1"/>
  <c r="B51" i="2" s="1"/>
  <c r="A77" i="2"/>
  <c r="C42" i="2"/>
  <c r="A80" i="2"/>
  <c r="C80" i="2" s="1"/>
  <c r="E80" i="2" s="1"/>
  <c r="E81" i="2" s="1"/>
  <c r="C77" i="2"/>
  <c r="E77" i="2" s="1"/>
  <c r="E78" i="2" s="1"/>
  <c r="G44" i="2"/>
  <c r="H44" i="2" s="1"/>
  <c r="F27" i="1"/>
  <c r="H26" i="1"/>
  <c r="H27" i="1" s="1"/>
  <c r="B67" i="1"/>
  <c r="B51" i="1"/>
  <c r="E27" i="1"/>
  <c r="B77" i="1"/>
  <c r="D77" i="1" s="1"/>
  <c r="F77" i="1" s="1"/>
  <c r="F78" i="1" s="1"/>
  <c r="C42" i="1"/>
  <c r="C46" i="1" s="1"/>
  <c r="G44" i="1"/>
  <c r="H44" i="1" s="1"/>
  <c r="B67" i="2" l="1"/>
  <c r="C46" i="2"/>
  <c r="B50" i="2"/>
  <c r="B58" i="2" s="1"/>
  <c r="B60" i="2" s="1"/>
  <c r="H68" i="2" s="1"/>
  <c r="I68" i="2" s="1"/>
  <c r="B66" i="2"/>
  <c r="B50" i="1"/>
  <c r="B58" i="1" s="1"/>
  <c r="B66" i="1"/>
  <c r="B71" i="1" s="1"/>
  <c r="B71" i="2" l="1"/>
  <c r="I71" i="2" s="1"/>
  <c r="E63" i="2"/>
  <c r="D65" i="2"/>
  <c r="I52" i="2"/>
  <c r="I71" i="1"/>
  <c r="C71" i="1"/>
  <c r="I69" i="1" s="1"/>
  <c r="B60" i="1"/>
  <c r="H68" i="1" s="1"/>
  <c r="I68" i="1" s="1"/>
  <c r="D65" i="1"/>
  <c r="I52" i="1"/>
  <c r="E63" i="1"/>
  <c r="C71" i="2" l="1"/>
  <c r="H69" i="2" s="1"/>
  <c r="H70" i="2" s="1"/>
  <c r="I70" i="2" s="1"/>
  <c r="I69" i="2"/>
  <c r="H69" i="1"/>
  <c r="H70" i="1" s="1"/>
  <c r="I70" i="1" s="1"/>
</calcChain>
</file>

<file path=xl/sharedStrings.xml><?xml version="1.0" encoding="utf-8"?>
<sst xmlns="http://schemas.openxmlformats.org/spreadsheetml/2006/main" count="229" uniqueCount="109">
  <si>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</si>
  <si>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</si>
  <si>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</si>
  <si>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</si>
  <si>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</si>
  <si>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</si>
  <si>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</si>
  <si>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</si>
  <si>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</si>
  <si>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</si>
  <si>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</si>
  <si>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</si>
  <si>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tamaños x pliego</t>
  </si>
  <si>
    <t>tarjetas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</si>
  <si>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</si>
  <si>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</si>
  <si>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</si>
  <si>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</si>
  <si>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</si>
  <si>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</si>
  <si>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</si>
  <si>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</si>
  <si>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</si>
  <si>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</si>
  <si>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</si>
  <si>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</si>
  <si>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</si>
  <si>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</si>
  <si>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</si>
  <si>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</si>
  <si>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</si>
  <si>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</si>
  <si>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</si>
  <si>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</si>
  <si>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</si>
  <si>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</si>
  <si>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</si>
  <si>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</si>
  <si>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</si>
  <si>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</si>
  <si>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</si>
  <si>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</si>
  <si>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</si>
  <si>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</si>
  <si>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</si>
  <si>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</si>
  <si>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</si>
  <si>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</si>
  <si>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</si>
  <si>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</si>
  <si>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</si>
  <si>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</si>
  <si>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</si>
  <si>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</si>
  <si>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</si>
  <si>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</si>
  <si>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laminas</t>
  </si>
  <si>
    <t>Area</t>
  </si>
  <si>
    <t>arreglo</t>
  </si>
  <si>
    <t>total a pagar</t>
  </si>
  <si>
    <t>minimo 500.00</t>
  </si>
  <si>
    <t>Papel</t>
  </si>
  <si>
    <t>Tinta F</t>
  </si>
  <si>
    <t xml:space="preserve">laminado mate </t>
  </si>
  <si>
    <t>corte</t>
  </si>
  <si>
    <t>uv brillante registro</t>
  </si>
  <si>
    <t>P. de color</t>
  </si>
  <si>
    <t>Empaque</t>
  </si>
  <si>
    <t>Mensajeria</t>
  </si>
  <si>
    <t>UV plasta</t>
  </si>
  <si>
    <t>UV texturizado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</si>
  <si>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</si>
  <si>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</si>
  <si>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</si>
  <si>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</si>
  <si>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</si>
  <si>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</si>
  <si>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</si>
  <si>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</si>
  <si>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</si>
  <si>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</si>
  <si>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</si>
  <si>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</si>
  <si>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</si>
  <si>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</si>
  <si>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24 de mayo de 2017.</t>
  </si>
  <si>
    <t>Pernod Ricard</t>
  </si>
  <si>
    <t>Recetario Convención Sommeliers Chedraui</t>
  </si>
  <si>
    <t>tamaño 13 X 9 cm.</t>
  </si>
  <si>
    <t>polypap 18 ptos.</t>
  </si>
  <si>
    <t xml:space="preserve">10 hojas total </t>
  </si>
  <si>
    <t>impresas a 4 X 4 tintas + barniz de máquina OFFSET</t>
  </si>
  <si>
    <t>terminado refinado + perfore +</t>
  </si>
  <si>
    <t>anillo metálico</t>
  </si>
  <si>
    <t>Polypap</t>
  </si>
  <si>
    <t>Blanco</t>
  </si>
  <si>
    <t>18 pto.</t>
  </si>
  <si>
    <t>Tinta V</t>
  </si>
  <si>
    <t>Anillo Metálico</t>
  </si>
  <si>
    <t>Comisiones</t>
  </si>
  <si>
    <t>arreglo perfore</t>
  </si>
  <si>
    <t>perfore</t>
  </si>
  <si>
    <t>alce</t>
  </si>
  <si>
    <t>LAMINADOS + UV + EMPALME</t>
  </si>
  <si>
    <t xml:space="preserve">Sulfatada </t>
  </si>
  <si>
    <t>12 pto.</t>
  </si>
  <si>
    <t>mínimo</t>
  </si>
  <si>
    <t xml:space="preserve">sulfatada 12 pto. 2 caras </t>
  </si>
  <si>
    <t>impresas a 4 X 4 tintas DIGITAL + laminado mate 2 caras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</si>
</sst>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b/>
      <sz val="9"/>
      <color rgb="FFFF0000"/>
      <name val="Century Gothic"/>
      <family val="2"/>
    </font>
    <font>
      <b/>
      <sz val="12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12" applyNumberFormat="0" applyAlignment="0" applyProtection="0"/>
    <xf numFmtId="0" fontId="13" fillId="5" borderId="13" applyNumberFormat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7" borderId="17" applyNumberFormat="0" applyFont="0" applyAlignment="0" applyProtection="0"/>
    <xf numFmtId="44" fontId="19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0" fontId="9" fillId="0" borderId="0" xfId="0" applyFont="1"/>
    <xf numFmtId="9" fontId="7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44" fontId="10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44" fontId="20" fillId="0" borderId="5" xfId="13" applyFont="1" applyBorder="1" applyAlignment="1">
      <alignment vertical="center"/>
    </xf>
    <xf numFmtId="2" fontId="5" fillId="8" borderId="0" xfId="0" applyNumberFormat="1" applyFont="1" applyFill="1" applyBorder="1" applyAlignment="1">
      <alignment horizontal="center"/>
    </xf>
    <xf numFmtId="2" fontId="21" fillId="8" borderId="0" xfId="0" applyNumberFormat="1" applyFont="1" applyFill="1" applyBorder="1" applyAlignment="1">
      <alignment horizontal="right"/>
    </xf>
    <xf numFmtId="44" fontId="6" fillId="0" borderId="0" xfId="1" applyFont="1"/>
    <xf numFmtId="44" fontId="2" fillId="0" borderId="0" xfId="1" applyFont="1" applyBorder="1"/>
    <xf numFmtId="44" fontId="6" fillId="0" borderId="0" xfId="1" applyFont="1" applyBorder="1"/>
    <xf numFmtId="0" fontId="6" fillId="0" borderId="5" xfId="0" applyFont="1" applyBorder="1"/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topLeftCell="A61" zoomScale="80" zoomScaleNormal="80" workbookViewId="0">
      <selection activeCell="B72" sqref="B72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6" width="14.28515625" style="1" customWidth="1"/>
    <col min="7" max="7" width="13.42578125" style="1" customWidth="1"/>
    <col min="8" max="8" width="10.42578125" style="1" customWidth="1"/>
    <col min="9" max="9" width="16.85546875" style="1" customWidth="1"/>
    <col min="11" max="11" width="15.85546875" customWidth="1"/>
    <col min="13" max="13" width="14.140625" customWidth="1"/>
  </cols>
  <sheetData>
    <row r="1" spans="1:21" s="1" customFormat="1" ht="18.75" x14ac:dyDescent="0.3">
      <c r="J1" s="78" t="s">
        <v>0</v>
      </c>
      <c r="K1" s="3"/>
      <c r="L1" s="3"/>
      <c r="M1" s="3"/>
      <c r="N1" s="3"/>
      <c r="O1" s="3"/>
      <c r="P1" s="3"/>
    </row>
    <row r="2" spans="1:21" s="1" customFormat="1" x14ac:dyDescent="0.3">
      <c r="J2"/>
      <c r="K2"/>
      <c r="L2"/>
      <c r="M2"/>
      <c r="N2"/>
      <c r="O2"/>
      <c r="P2"/>
      <c r="Q2"/>
      <c r="R2"/>
    </row>
    <row r="3" spans="1:21" s="1" customFormat="1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s="1" customFormat="1" x14ac:dyDescent="0.3">
      <c r="J4"/>
      <c r="K4"/>
      <c r="L4"/>
      <c r="M4"/>
      <c r="N4"/>
      <c r="O4"/>
      <c r="P4"/>
      <c r="Q4"/>
      <c r="R4"/>
    </row>
    <row r="5" spans="1:21" s="1" customFormat="1" x14ac:dyDescent="0.3">
      <c r="A5" s="5"/>
      <c r="J5"/>
      <c r="K5"/>
      <c r="L5"/>
      <c r="M5"/>
      <c r="N5"/>
      <c r="O5"/>
      <c r="P5"/>
      <c r="Q5"/>
      <c r="R5"/>
    </row>
    <row r="6" spans="1:21" s="1" customFormat="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s="1" customFormat="1" x14ac:dyDescent="0.3">
      <c r="J7"/>
      <c r="K7"/>
      <c r="L7"/>
      <c r="M7"/>
      <c r="N7"/>
      <c r="O7"/>
      <c r="P7"/>
      <c r="Q7"/>
      <c r="R7"/>
    </row>
    <row r="8" spans="1:21" s="1" customFormat="1" x14ac:dyDescent="0.3">
      <c r="J8"/>
      <c r="K8"/>
      <c r="L8"/>
      <c r="M8"/>
      <c r="N8"/>
      <c r="O8"/>
      <c r="P8"/>
      <c r="Q8"/>
      <c r="R8"/>
    </row>
    <row r="9" spans="1:21" s="5" customFormat="1" x14ac:dyDescent="0.3">
      <c r="A9" s="5" t="s">
        <v>6</v>
      </c>
      <c r="C9" s="5" t="s">
        <v>85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s="1" customFormat="1" x14ac:dyDescent="0.3">
      <c r="J10"/>
      <c r="K10"/>
      <c r="L10"/>
      <c r="M10"/>
      <c r="N10"/>
      <c r="O10"/>
      <c r="P10"/>
      <c r="Q10"/>
      <c r="R10"/>
    </row>
    <row r="11" spans="1:21" s="1" customFormat="1" ht="16.5" thickBot="1" x14ac:dyDescent="0.35">
      <c r="A11" s="5" t="s">
        <v>8</v>
      </c>
      <c r="C11" s="1" t="s">
        <v>86</v>
      </c>
      <c r="F11" s="5" t="s">
        <v>1</v>
      </c>
      <c r="J11"/>
      <c r="K11"/>
      <c r="L11"/>
      <c r="M11"/>
      <c r="N11"/>
      <c r="O11"/>
      <c r="P11"/>
      <c r="Q11"/>
      <c r="R11"/>
    </row>
    <row r="12" spans="1:21" s="1" customFormat="1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s="1" customFormat="1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s="1" customFormat="1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s="1" customFormat="1" x14ac:dyDescent="0.3">
      <c r="A15" s="5" t="s">
        <v>10</v>
      </c>
      <c r="C15" s="16" t="s">
        <v>87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s="1" customFormat="1" x14ac:dyDescent="0.3">
      <c r="C16" s="19" t="s">
        <v>88</v>
      </c>
      <c r="D16" s="17"/>
      <c r="E16" s="17"/>
      <c r="F16" s="20">
        <v>47.5</v>
      </c>
      <c r="G16" s="21" t="s">
        <v>11</v>
      </c>
      <c r="H16" s="22">
        <v>33</v>
      </c>
      <c r="J16"/>
      <c r="K16"/>
      <c r="L16"/>
      <c r="M16"/>
      <c r="N16"/>
      <c r="O16"/>
      <c r="P16"/>
      <c r="Q16"/>
      <c r="R16"/>
    </row>
    <row r="17" spans="1:18" s="1" customFormat="1" x14ac:dyDescent="0.3">
      <c r="C17" s="19" t="s">
        <v>90</v>
      </c>
      <c r="D17" s="17"/>
      <c r="E17" s="17"/>
      <c r="F17" s="23">
        <v>1</v>
      </c>
      <c r="G17" s="24" t="s">
        <v>12</v>
      </c>
      <c r="H17" s="8"/>
      <c r="J17"/>
      <c r="K17"/>
      <c r="L17"/>
      <c r="M17"/>
      <c r="N17"/>
      <c r="O17"/>
      <c r="P17"/>
      <c r="Q17"/>
      <c r="R17"/>
    </row>
    <row r="18" spans="1:18" s="1" customFormat="1" x14ac:dyDescent="0.3">
      <c r="C18" s="19" t="s">
        <v>107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s="1" customFormat="1" x14ac:dyDescent="0.3">
      <c r="C19" s="25" t="s">
        <v>108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s="1" customFormat="1" x14ac:dyDescent="0.3">
      <c r="C20" s="17" t="s">
        <v>92</v>
      </c>
      <c r="D20" s="17"/>
      <c r="E20" s="17"/>
      <c r="F20" s="20">
        <v>13</v>
      </c>
      <c r="G20" s="21" t="s">
        <v>11</v>
      </c>
      <c r="H20" s="22">
        <v>9</v>
      </c>
      <c r="J20"/>
      <c r="K20"/>
      <c r="L20"/>
      <c r="M20"/>
      <c r="N20"/>
      <c r="O20"/>
      <c r="P20"/>
      <c r="Q20"/>
      <c r="R20"/>
    </row>
    <row r="21" spans="1:18" s="1" customFormat="1" x14ac:dyDescent="0.3">
      <c r="C21" s="17" t="s">
        <v>93</v>
      </c>
      <c r="D21" s="17"/>
      <c r="E21" s="17"/>
      <c r="F21" s="23">
        <v>1</v>
      </c>
      <c r="G21" s="24" t="s">
        <v>13</v>
      </c>
      <c r="H21" s="8"/>
      <c r="J21"/>
      <c r="K21"/>
      <c r="L21"/>
      <c r="M21"/>
      <c r="N21"/>
      <c r="O21"/>
      <c r="P21"/>
      <c r="Q21"/>
      <c r="R21"/>
    </row>
    <row r="22" spans="1:18" s="1" customFormat="1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s="1" customFormat="1" x14ac:dyDescent="0.3">
      <c r="A23" s="4" t="s">
        <v>15</v>
      </c>
      <c r="C23" s="26" t="s">
        <v>104</v>
      </c>
      <c r="D23" s="5" t="s">
        <v>16</v>
      </c>
      <c r="E23" s="27" t="s">
        <v>95</v>
      </c>
      <c r="F23" s="1" t="s">
        <v>105</v>
      </c>
      <c r="J23"/>
      <c r="K23"/>
      <c r="L23"/>
      <c r="M23"/>
      <c r="N23"/>
      <c r="O23"/>
      <c r="P23"/>
      <c r="Q23"/>
      <c r="R23"/>
    </row>
    <row r="24" spans="1:18" s="1" customFormat="1" x14ac:dyDescent="0.3">
      <c r="J24"/>
      <c r="K24"/>
      <c r="L24"/>
      <c r="M24"/>
      <c r="N24"/>
      <c r="O24"/>
      <c r="P24"/>
      <c r="Q24"/>
      <c r="R24"/>
    </row>
    <row r="25" spans="1:18" s="1" customFormat="1" x14ac:dyDescent="0.3">
      <c r="A25" s="4" t="s">
        <v>17</v>
      </c>
      <c r="C25" s="28">
        <v>71</v>
      </c>
      <c r="D25" s="27" t="s">
        <v>18</v>
      </c>
      <c r="E25" s="29">
        <v>95</v>
      </c>
      <c r="F25" s="30">
        <f>+C25</f>
        <v>71</v>
      </c>
      <c r="G25" s="31" t="s">
        <v>18</v>
      </c>
      <c r="H25" s="31">
        <f>+E25</f>
        <v>95</v>
      </c>
      <c r="J25"/>
      <c r="K25"/>
      <c r="L25"/>
      <c r="M25"/>
      <c r="N25"/>
      <c r="O25"/>
      <c r="P25"/>
      <c r="Q25"/>
      <c r="R25"/>
    </row>
    <row r="26" spans="1:18" s="1" customFormat="1" x14ac:dyDescent="0.3">
      <c r="A26" s="4" t="s">
        <v>19</v>
      </c>
      <c r="B26" s="3"/>
      <c r="C26" s="32">
        <f>+F16</f>
        <v>47.5</v>
      </c>
      <c r="D26" s="33" t="s">
        <v>18</v>
      </c>
      <c r="E26" s="32">
        <f>+H16</f>
        <v>33</v>
      </c>
      <c r="F26" s="34">
        <f>+E26</f>
        <v>33</v>
      </c>
      <c r="G26" s="34" t="s">
        <v>18</v>
      </c>
      <c r="H26" s="34">
        <f>+C26</f>
        <v>47.5</v>
      </c>
      <c r="I26" s="35"/>
      <c r="J26"/>
      <c r="K26"/>
      <c r="L26"/>
      <c r="M26"/>
      <c r="N26"/>
      <c r="O26"/>
      <c r="P26"/>
      <c r="Q26"/>
      <c r="R26"/>
    </row>
    <row r="27" spans="1:18" s="1" customFormat="1" ht="16.5" thickBot="1" x14ac:dyDescent="0.35">
      <c r="A27" s="3" t="s">
        <v>20</v>
      </c>
      <c r="B27" s="36"/>
      <c r="C27" s="37">
        <f>+C25/C26</f>
        <v>1.4947368421052631</v>
      </c>
      <c r="D27" s="38"/>
      <c r="E27" s="37">
        <f>+E25/E26</f>
        <v>2.8787878787878789</v>
      </c>
      <c r="F27" s="37">
        <f>+F25/F26</f>
        <v>2.1515151515151514</v>
      </c>
      <c r="G27" s="38"/>
      <c r="H27" s="37">
        <f>+H25/H26</f>
        <v>2</v>
      </c>
      <c r="I27" s="35"/>
      <c r="J27"/>
      <c r="K27"/>
      <c r="L27"/>
      <c r="M27"/>
      <c r="N27"/>
      <c r="O27"/>
      <c r="P27"/>
      <c r="Q27"/>
      <c r="R27"/>
    </row>
    <row r="28" spans="1:18" s="1" customFormat="1" ht="16.5" thickBot="1" x14ac:dyDescent="0.35">
      <c r="A28" s="3" t="s">
        <v>21</v>
      </c>
      <c r="B28" s="39"/>
      <c r="C28" s="40"/>
      <c r="D28" s="41">
        <v>2</v>
      </c>
      <c r="E28" s="42"/>
      <c r="F28" s="43"/>
      <c r="G28" s="44">
        <v>4</v>
      </c>
      <c r="H28" s="45" t="s">
        <v>22</v>
      </c>
      <c r="J28"/>
      <c r="K28"/>
      <c r="L28"/>
      <c r="M28"/>
      <c r="N28"/>
      <c r="O28"/>
      <c r="P28"/>
      <c r="Q28"/>
      <c r="R28"/>
    </row>
    <row r="29" spans="1:18" s="1" customFormat="1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</row>
    <row r="30" spans="1:18" s="1" customFormat="1" x14ac:dyDescent="0.3">
      <c r="A30" s="30" t="s">
        <v>23</v>
      </c>
      <c r="B30" s="30" t="s">
        <v>24</v>
      </c>
      <c r="D30" s="46" t="s">
        <v>25</v>
      </c>
      <c r="E30" s="47">
        <f>+F30/1000</f>
        <v>10.969000000000001</v>
      </c>
      <c r="F30" s="79">
        <v>10969.000000000002</v>
      </c>
      <c r="G30" s="1" t="s">
        <v>26</v>
      </c>
      <c r="H30" s="48">
        <v>0.5</v>
      </c>
      <c r="J30"/>
      <c r="K30"/>
      <c r="L30"/>
      <c r="M30"/>
      <c r="N30"/>
      <c r="O30"/>
      <c r="P30"/>
      <c r="Q30"/>
      <c r="R30"/>
    </row>
    <row r="31" spans="1:18" s="1" customFormat="1" x14ac:dyDescent="0.3">
      <c r="A31" s="3"/>
      <c r="B31" s="3"/>
      <c r="C31" s="3"/>
      <c r="D31" s="49" t="s">
        <v>27</v>
      </c>
      <c r="E31" s="47">
        <f>+H30*E30</f>
        <v>5.4845000000000006</v>
      </c>
      <c r="H31" s="48"/>
      <c r="I31" s="35"/>
      <c r="J31"/>
      <c r="K31"/>
      <c r="L31"/>
      <c r="M31"/>
      <c r="N31"/>
      <c r="O31"/>
      <c r="P31"/>
      <c r="Q31"/>
      <c r="R31"/>
    </row>
    <row r="32" spans="1:18" s="1" customFormat="1" x14ac:dyDescent="0.3">
      <c r="D32" s="49" t="s">
        <v>28</v>
      </c>
      <c r="E32" s="50">
        <f>+E30-E31</f>
        <v>5.4845000000000006</v>
      </c>
      <c r="I32" s="35"/>
      <c r="J32"/>
      <c r="K32"/>
      <c r="L32"/>
      <c r="M32"/>
      <c r="N32"/>
      <c r="O32"/>
      <c r="P32"/>
      <c r="Q32"/>
      <c r="R32"/>
    </row>
    <row r="33" spans="1:18" s="1" customFormat="1" x14ac:dyDescent="0.3">
      <c r="E33" s="26" t="s">
        <v>29</v>
      </c>
      <c r="F33" s="26" t="s">
        <v>30</v>
      </c>
      <c r="G33" s="26" t="s">
        <v>30</v>
      </c>
      <c r="H33" s="26" t="s">
        <v>30</v>
      </c>
      <c r="I33" s="35"/>
      <c r="J33"/>
      <c r="K33"/>
      <c r="L33"/>
      <c r="M33"/>
      <c r="N33"/>
      <c r="O33"/>
      <c r="P33"/>
      <c r="Q33"/>
      <c r="R33"/>
    </row>
    <row r="34" spans="1:18" s="1" customFormat="1" x14ac:dyDescent="0.3">
      <c r="D34" s="46" t="s">
        <v>31</v>
      </c>
      <c r="E34" s="51">
        <f>+E32</f>
        <v>5.4845000000000006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</row>
    <row r="35" spans="1:18" s="1" customFormat="1" x14ac:dyDescent="0.3">
      <c r="D35" s="46" t="s">
        <v>32</v>
      </c>
      <c r="E35" s="51">
        <f>+E34*1.15</f>
        <v>6.307175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</row>
    <row r="36" spans="1:18" s="1" customFormat="1" ht="16.5" thickBot="1" x14ac:dyDescent="0.35">
      <c r="A36" s="3"/>
      <c r="G36" s="46"/>
      <c r="J36"/>
      <c r="K36"/>
      <c r="L36"/>
      <c r="M36"/>
      <c r="N36"/>
      <c r="O36"/>
      <c r="P36"/>
      <c r="Q36"/>
      <c r="R36"/>
    </row>
    <row r="37" spans="1:18" s="1" customFormat="1" x14ac:dyDescent="0.3">
      <c r="A37" s="3"/>
      <c r="B37" s="26"/>
      <c r="C37" s="35"/>
      <c r="E37" s="10" t="s">
        <v>33</v>
      </c>
      <c r="F37" s="11" t="s">
        <v>34</v>
      </c>
      <c r="G37" s="11"/>
      <c r="H37" s="12"/>
      <c r="J37"/>
      <c r="K37"/>
      <c r="L37"/>
      <c r="M37"/>
      <c r="N37"/>
      <c r="O37"/>
      <c r="P37"/>
      <c r="Q37"/>
      <c r="R37"/>
    </row>
    <row r="38" spans="1:18" s="1" customFormat="1" ht="16.5" thickBot="1" x14ac:dyDescent="0.35">
      <c r="A38" s="4" t="s">
        <v>35</v>
      </c>
      <c r="C38" s="52">
        <v>4</v>
      </c>
      <c r="D38" s="53" t="s">
        <v>36</v>
      </c>
      <c r="E38" s="13"/>
      <c r="F38" s="14" t="s">
        <v>37</v>
      </c>
      <c r="G38" s="14"/>
      <c r="H38" s="15"/>
      <c r="J38"/>
      <c r="K38"/>
      <c r="L38"/>
      <c r="M38"/>
      <c r="N38"/>
      <c r="O38"/>
      <c r="P38"/>
      <c r="Q38"/>
      <c r="R38"/>
    </row>
    <row r="39" spans="1:18" s="1" customFormat="1" x14ac:dyDescent="0.3">
      <c r="A39" s="4"/>
      <c r="C39" s="26"/>
      <c r="D39" s="1" t="s">
        <v>38</v>
      </c>
      <c r="E39" s="3"/>
      <c r="F39" s="3"/>
      <c r="J39"/>
      <c r="K39"/>
      <c r="L39"/>
      <c r="M39"/>
      <c r="N39"/>
      <c r="O39"/>
      <c r="P39"/>
      <c r="Q39"/>
      <c r="R39"/>
    </row>
    <row r="40" spans="1:18" s="1" customFormat="1" x14ac:dyDescent="0.3">
      <c r="A40" s="4" t="s">
        <v>39</v>
      </c>
      <c r="B40" s="5"/>
      <c r="C40" s="54">
        <f>+B48/F17</f>
        <v>100</v>
      </c>
      <c r="D40" s="29">
        <v>70</v>
      </c>
      <c r="F40" s="49" t="s">
        <v>40</v>
      </c>
      <c r="G40" s="28">
        <v>1</v>
      </c>
      <c r="H40" s="3"/>
      <c r="J40"/>
      <c r="K40"/>
      <c r="L40"/>
      <c r="M40"/>
      <c r="N40"/>
      <c r="O40"/>
      <c r="P40"/>
      <c r="Q40"/>
      <c r="R40"/>
    </row>
    <row r="41" spans="1:18" s="1" customFormat="1" x14ac:dyDescent="0.3">
      <c r="A41" s="4" t="s">
        <v>41</v>
      </c>
      <c r="C41" s="39">
        <f>+C40+D40</f>
        <v>170</v>
      </c>
      <c r="F41" s="49" t="s">
        <v>42</v>
      </c>
      <c r="G41" s="28">
        <v>1</v>
      </c>
      <c r="H41" s="3"/>
      <c r="J41"/>
      <c r="K41"/>
      <c r="L41"/>
      <c r="M41"/>
      <c r="N41"/>
      <c r="O41"/>
      <c r="P41"/>
      <c r="Q41"/>
      <c r="R41"/>
    </row>
    <row r="42" spans="1:18" s="1" customFormat="1" x14ac:dyDescent="0.3">
      <c r="A42" s="4" t="s">
        <v>43</v>
      </c>
      <c r="C42" s="39">
        <f>+C41/C38</f>
        <v>42.5</v>
      </c>
      <c r="F42" s="49" t="s">
        <v>44</v>
      </c>
      <c r="G42" s="28"/>
      <c r="H42" s="3"/>
      <c r="J42"/>
      <c r="K42"/>
      <c r="L42"/>
      <c r="M42"/>
      <c r="N42"/>
      <c r="O42"/>
      <c r="P42"/>
      <c r="Q42"/>
      <c r="R42"/>
    </row>
    <row r="43" spans="1:18" s="1" customFormat="1" x14ac:dyDescent="0.3">
      <c r="A43" s="4"/>
      <c r="C43" s="26"/>
      <c r="F43" s="46" t="s">
        <v>45</v>
      </c>
      <c r="G43" s="28">
        <f>+C40/1000</f>
        <v>0.1</v>
      </c>
      <c r="H43" s="3"/>
      <c r="J43"/>
      <c r="K43"/>
      <c r="L43"/>
      <c r="M43"/>
      <c r="N43"/>
      <c r="O43"/>
      <c r="P43"/>
      <c r="Q43"/>
      <c r="R43"/>
    </row>
    <row r="44" spans="1:18" s="1" customFormat="1" x14ac:dyDescent="0.3">
      <c r="A44" s="4"/>
      <c r="C44" s="55"/>
      <c r="F44" s="49" t="s">
        <v>46</v>
      </c>
      <c r="G44" s="52">
        <f>+C41*F17</f>
        <v>170</v>
      </c>
      <c r="H44" s="3">
        <f>+G44*F19</f>
        <v>0</v>
      </c>
      <c r="J44"/>
      <c r="K44"/>
      <c r="L44"/>
      <c r="M44"/>
      <c r="N44"/>
      <c r="O44"/>
      <c r="P44"/>
      <c r="Q44"/>
      <c r="R44"/>
    </row>
    <row r="45" spans="1:18" s="1" customFormat="1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</row>
    <row r="46" spans="1:18" s="1" customFormat="1" x14ac:dyDescent="0.3">
      <c r="A46" s="4" t="s">
        <v>47</v>
      </c>
      <c r="C46" s="30">
        <f>+C42*C38</f>
        <v>170</v>
      </c>
      <c r="F46" s="49"/>
      <c r="G46" s="35"/>
      <c r="H46" s="3"/>
      <c r="J46"/>
      <c r="K46"/>
      <c r="L46"/>
      <c r="M46"/>
      <c r="N46"/>
      <c r="O46"/>
      <c r="P46"/>
      <c r="Q46"/>
      <c r="R46"/>
    </row>
    <row r="47" spans="1:18" s="1" customFormat="1" ht="14.25" x14ac:dyDescent="0.3">
      <c r="A47" s="3"/>
      <c r="B47" s="3"/>
      <c r="C47" s="3"/>
      <c r="D47" s="3"/>
      <c r="E47" s="3"/>
      <c r="H47" s="3"/>
    </row>
    <row r="48" spans="1:18" s="1" customFormat="1" ht="14.25" x14ac:dyDescent="0.3">
      <c r="A48" s="4" t="s">
        <v>48</v>
      </c>
      <c r="B48" s="26">
        <v>100</v>
      </c>
      <c r="C48" s="26"/>
      <c r="D48" s="30" t="s">
        <v>49</v>
      </c>
      <c r="E48" s="30" t="s">
        <v>50</v>
      </c>
      <c r="F48" s="30" t="s">
        <v>51</v>
      </c>
      <c r="G48" s="30" t="s">
        <v>52</v>
      </c>
      <c r="H48" s="30" t="s">
        <v>53</v>
      </c>
    </row>
    <row r="49" spans="1:9" s="1" customFormat="1" ht="14.25" x14ac:dyDescent="0.3">
      <c r="A49" s="56" t="s">
        <v>55</v>
      </c>
      <c r="B49" s="57"/>
      <c r="C49" s="3"/>
      <c r="D49" s="26">
        <v>0</v>
      </c>
      <c r="E49" s="26">
        <v>0</v>
      </c>
      <c r="F49" s="26" t="s">
        <v>56</v>
      </c>
      <c r="G49" s="35">
        <f>185+145</f>
        <v>330</v>
      </c>
      <c r="H49" s="35">
        <f>+(D49*E49)*G49</f>
        <v>0</v>
      </c>
    </row>
    <row r="50" spans="1:9" s="1" customFormat="1" ht="14.25" x14ac:dyDescent="0.3">
      <c r="A50" s="57" t="s">
        <v>61</v>
      </c>
      <c r="B50" s="58">
        <f>+E34*C42</f>
        <v>233.09125000000003</v>
      </c>
      <c r="C50" s="3"/>
      <c r="D50" s="26">
        <v>1</v>
      </c>
      <c r="E50" s="39">
        <f>+C41</f>
        <v>170</v>
      </c>
      <c r="F50" s="26" t="s">
        <v>62</v>
      </c>
      <c r="G50" s="35">
        <v>14</v>
      </c>
      <c r="H50" s="35">
        <f>+(D50*E50)*G50</f>
        <v>2380</v>
      </c>
    </row>
    <row r="51" spans="1:9" s="1" customFormat="1" ht="14.25" x14ac:dyDescent="0.3">
      <c r="A51" s="57" t="s">
        <v>14</v>
      </c>
      <c r="B51" s="58">
        <f>+H61</f>
        <v>5395</v>
      </c>
      <c r="C51" s="3"/>
      <c r="D51" s="26">
        <v>1</v>
      </c>
      <c r="E51" s="39">
        <f>+E50</f>
        <v>170</v>
      </c>
      <c r="F51" s="26" t="s">
        <v>97</v>
      </c>
      <c r="G51" s="35">
        <v>10</v>
      </c>
      <c r="H51" s="35">
        <f>+G51*E51*D51</f>
        <v>1700</v>
      </c>
    </row>
    <row r="52" spans="1:9" s="1" customFormat="1" ht="14.25" x14ac:dyDescent="0.3">
      <c r="A52" s="57"/>
      <c r="B52" s="58"/>
      <c r="C52" s="3"/>
      <c r="D52" s="26">
        <v>1</v>
      </c>
      <c r="E52" s="26">
        <v>1</v>
      </c>
      <c r="F52" s="26" t="s">
        <v>64</v>
      </c>
      <c r="G52" s="35">
        <v>150</v>
      </c>
      <c r="H52" s="35">
        <f t="shared" ref="H52:H58" si="0">+G52*E52*D52</f>
        <v>150</v>
      </c>
      <c r="I52" s="35">
        <f>+(B71/100)*0.2</f>
        <v>18.617109874999997</v>
      </c>
    </row>
    <row r="53" spans="1:9" s="1" customFormat="1" ht="14.25" x14ac:dyDescent="0.3">
      <c r="A53" s="60" t="s">
        <v>66</v>
      </c>
      <c r="B53" s="58">
        <v>0</v>
      </c>
      <c r="C53" s="3"/>
      <c r="D53" s="26">
        <v>1</v>
      </c>
      <c r="E53" s="26">
        <v>1</v>
      </c>
      <c r="F53" s="26" t="s">
        <v>100</v>
      </c>
      <c r="G53" s="35">
        <v>145</v>
      </c>
      <c r="H53" s="35">
        <f t="shared" si="0"/>
        <v>145</v>
      </c>
    </row>
    <row r="54" spans="1:9" s="1" customFormat="1" ht="14.25" x14ac:dyDescent="0.3">
      <c r="A54" s="60" t="s">
        <v>98</v>
      </c>
      <c r="B54" s="58">
        <f>+(3.2*B48)*1.1</f>
        <v>352</v>
      </c>
      <c r="C54" s="3"/>
      <c r="D54" s="26">
        <v>1</v>
      </c>
      <c r="E54" s="26">
        <v>1</v>
      </c>
      <c r="F54" s="26" t="s">
        <v>101</v>
      </c>
      <c r="G54" s="35">
        <v>145</v>
      </c>
      <c r="H54" s="35">
        <f t="shared" si="0"/>
        <v>145</v>
      </c>
    </row>
    <row r="55" spans="1:9" s="1" customFormat="1" ht="14.25" x14ac:dyDescent="0.3">
      <c r="A55" s="60" t="s">
        <v>67</v>
      </c>
      <c r="B55" s="58">
        <v>100</v>
      </c>
      <c r="D55" s="26">
        <v>1</v>
      </c>
      <c r="E55" s="26">
        <f>+B48*1.1</f>
        <v>110.00000000000001</v>
      </c>
      <c r="F55" s="26" t="s">
        <v>102</v>
      </c>
      <c r="G55" s="35">
        <f>0.25*10</f>
        <v>2.5</v>
      </c>
      <c r="H55" s="35">
        <f t="shared" si="0"/>
        <v>275.00000000000006</v>
      </c>
    </row>
    <row r="56" spans="1:9" s="1" customFormat="1" ht="14.25" x14ac:dyDescent="0.3">
      <c r="A56" s="60" t="s">
        <v>68</v>
      </c>
      <c r="B56" s="58">
        <v>180</v>
      </c>
      <c r="D56" s="26">
        <v>0</v>
      </c>
      <c r="E56" s="26">
        <v>0</v>
      </c>
      <c r="F56" s="26" t="s">
        <v>69</v>
      </c>
      <c r="G56" s="35">
        <v>1000</v>
      </c>
      <c r="H56" s="35">
        <f t="shared" si="0"/>
        <v>0</v>
      </c>
    </row>
    <row r="57" spans="1:9" x14ac:dyDescent="0.3">
      <c r="A57" s="60"/>
      <c r="B57" s="60"/>
      <c r="D57" s="26">
        <v>0</v>
      </c>
      <c r="E57" s="26">
        <v>0</v>
      </c>
      <c r="F57" s="26" t="s">
        <v>70</v>
      </c>
      <c r="G57" s="35">
        <v>0</v>
      </c>
      <c r="H57" s="35">
        <f t="shared" si="0"/>
        <v>0</v>
      </c>
    </row>
    <row r="58" spans="1:9" x14ac:dyDescent="0.3">
      <c r="A58" s="56" t="s">
        <v>71</v>
      </c>
      <c r="B58" s="61">
        <f>SUM(B50:B54)</f>
        <v>5980.0912500000004</v>
      </c>
      <c r="C58" s="3"/>
      <c r="D58" s="26">
        <v>1</v>
      </c>
      <c r="E58" s="26">
        <v>1</v>
      </c>
      <c r="F58" s="3" t="s">
        <v>72</v>
      </c>
      <c r="G58" s="35">
        <f>+F77</f>
        <v>600</v>
      </c>
      <c r="H58" s="35">
        <f t="shared" si="0"/>
        <v>600</v>
      </c>
    </row>
    <row r="59" spans="1:9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</row>
    <row r="60" spans="1:9" x14ac:dyDescent="0.3">
      <c r="A60" s="9"/>
      <c r="B60" s="37">
        <f>+B58/B48</f>
        <v>59.800912500000003</v>
      </c>
      <c r="C60" s="4" t="s">
        <v>73</v>
      </c>
      <c r="D60" s="3"/>
      <c r="E60" s="3"/>
      <c r="F60" s="3"/>
      <c r="G60" s="3"/>
    </row>
    <row r="61" spans="1:9" x14ac:dyDescent="0.3">
      <c r="A61" s="3"/>
      <c r="B61" s="3"/>
      <c r="D61" s="3"/>
      <c r="E61" s="3"/>
      <c r="F61" s="3"/>
      <c r="G61" s="63" t="s">
        <v>74</v>
      </c>
      <c r="H61" s="35">
        <f>SUM(H49:H60)</f>
        <v>5395</v>
      </c>
    </row>
    <row r="62" spans="1:9" x14ac:dyDescent="0.3">
      <c r="D62" s="3"/>
      <c r="E62" s="3"/>
      <c r="G62" s="5" t="s">
        <v>75</v>
      </c>
      <c r="H62" s="64">
        <v>1.5</v>
      </c>
    </row>
    <row r="63" spans="1:9" x14ac:dyDescent="0.3">
      <c r="A63" s="4" t="s">
        <v>76</v>
      </c>
      <c r="B63" s="3"/>
      <c r="C63" s="3"/>
      <c r="E63" s="37">
        <f>+B71/C40</f>
        <v>93.085549374999985</v>
      </c>
      <c r="G63" s="1" t="s">
        <v>77</v>
      </c>
      <c r="H63" s="65">
        <v>1.75</v>
      </c>
    </row>
    <row r="64" spans="1:9" x14ac:dyDescent="0.3">
      <c r="A64" s="3"/>
      <c r="B64" s="4" t="s">
        <v>78</v>
      </c>
      <c r="C64" s="30" t="s">
        <v>79</v>
      </c>
      <c r="D64" s="3"/>
      <c r="E64" s="3"/>
      <c r="F64" s="3"/>
      <c r="G64" s="1" t="s">
        <v>77</v>
      </c>
      <c r="H64" s="65">
        <v>2</v>
      </c>
    </row>
    <row r="65" spans="1:9" x14ac:dyDescent="0.3">
      <c r="A65" s="56" t="s">
        <v>80</v>
      </c>
      <c r="B65" s="57"/>
      <c r="C65" s="3"/>
      <c r="D65" s="3">
        <f>+B71*C68</f>
        <v>0</v>
      </c>
      <c r="E65" s="3"/>
      <c r="F65" s="3"/>
      <c r="G65" s="66" t="s">
        <v>81</v>
      </c>
      <c r="H65" s="67">
        <v>2.5</v>
      </c>
    </row>
    <row r="66" spans="1:9" x14ac:dyDescent="0.3">
      <c r="A66" s="57" t="s">
        <v>61</v>
      </c>
      <c r="B66" s="58">
        <f>+E35*C42</f>
        <v>268.05493749999999</v>
      </c>
      <c r="C66" s="68"/>
    </row>
    <row r="67" spans="1:9" x14ac:dyDescent="0.3">
      <c r="A67" s="57" t="s">
        <v>14</v>
      </c>
      <c r="B67" s="58">
        <f>+H61*H62</f>
        <v>8092.5</v>
      </c>
      <c r="C67" s="68"/>
    </row>
    <row r="68" spans="1:9" x14ac:dyDescent="0.3">
      <c r="A68" s="57" t="str">
        <f>+A54</f>
        <v>Anillo Metálico</v>
      </c>
      <c r="B68" s="58">
        <f>+B54*H62</f>
        <v>528</v>
      </c>
      <c r="C68" s="68"/>
      <c r="G68" s="69" t="s">
        <v>82</v>
      </c>
      <c r="H68" s="37">
        <f>+B60</f>
        <v>59.800912500000003</v>
      </c>
      <c r="I68" s="70">
        <f>+H68*B48</f>
        <v>5980.0912500000004</v>
      </c>
    </row>
    <row r="69" spans="1:9" x14ac:dyDescent="0.3">
      <c r="A69" s="57" t="str">
        <f>+A55</f>
        <v>Empaque</v>
      </c>
      <c r="B69" s="58">
        <f>+B55*H62</f>
        <v>150</v>
      </c>
      <c r="C69" s="71"/>
      <c r="G69" s="69" t="s">
        <v>83</v>
      </c>
      <c r="H69" s="37">
        <f>+C71</f>
        <v>93.085549374999985</v>
      </c>
      <c r="I69" s="70">
        <f>+B48*C71</f>
        <v>9308.5549374999991</v>
      </c>
    </row>
    <row r="70" spans="1:9" x14ac:dyDescent="0.3">
      <c r="A70" s="57" t="str">
        <f>+A56</f>
        <v>Mensajeria</v>
      </c>
      <c r="B70" s="58">
        <f>+B56*H62</f>
        <v>270</v>
      </c>
      <c r="C70" s="71"/>
      <c r="G70" s="72" t="s">
        <v>84</v>
      </c>
      <c r="H70" s="73">
        <f>+H69-H68</f>
        <v>33.284636874999983</v>
      </c>
      <c r="I70" s="74">
        <f>+B48*H70</f>
        <v>3328.4636874999983</v>
      </c>
    </row>
    <row r="71" spans="1:9" ht="16.5" x14ac:dyDescent="0.3">
      <c r="A71" s="56" t="s">
        <v>71</v>
      </c>
      <c r="B71" s="61">
        <f>SUM(B65:B70)</f>
        <v>9308.5549374999991</v>
      </c>
      <c r="C71" s="73">
        <f>+B71/B48</f>
        <v>93.085549374999985</v>
      </c>
      <c r="D71" s="75"/>
      <c r="E71" s="76"/>
      <c r="G71" s="80"/>
      <c r="H71" s="81" t="s">
        <v>99</v>
      </c>
      <c r="I71" s="82">
        <f>+(B71/100)*2.5</f>
        <v>232.71387343749996</v>
      </c>
    </row>
    <row r="72" spans="1:9" ht="16.5" x14ac:dyDescent="0.3">
      <c r="D72" s="77"/>
      <c r="E72" s="76"/>
      <c r="F72" s="74"/>
    </row>
    <row r="74" spans="1:9" ht="16.5" thickBot="1" x14ac:dyDescent="0.35">
      <c r="A74" s="5" t="s">
        <v>103</v>
      </c>
      <c r="H74"/>
      <c r="I74"/>
    </row>
    <row r="75" spans="1:9" x14ac:dyDescent="0.3">
      <c r="A75" s="10" t="s">
        <v>54</v>
      </c>
      <c r="B75" s="11"/>
      <c r="C75" s="11"/>
      <c r="D75" s="11"/>
      <c r="E75" s="11"/>
      <c r="F75" s="11"/>
      <c r="G75" s="12"/>
      <c r="H75"/>
      <c r="I75"/>
    </row>
    <row r="76" spans="1:9" x14ac:dyDescent="0.3">
      <c r="A76" s="20">
        <f>+F16</f>
        <v>47.5</v>
      </c>
      <c r="B76" s="21">
        <f>+H16</f>
        <v>33</v>
      </c>
      <c r="C76" s="7" t="s">
        <v>57</v>
      </c>
      <c r="D76" s="21" t="s">
        <v>58</v>
      </c>
      <c r="E76" s="7" t="s">
        <v>59</v>
      </c>
      <c r="F76" s="24" t="s">
        <v>63</v>
      </c>
      <c r="G76" s="8"/>
      <c r="H76"/>
      <c r="I76"/>
    </row>
    <row r="77" spans="1:9" x14ac:dyDescent="0.3">
      <c r="A77" s="20">
        <f>0.475*0.33*C41</f>
        <v>26.647500000000001</v>
      </c>
      <c r="B77" s="59">
        <v>4</v>
      </c>
      <c r="C77" s="21">
        <f>+A77*B77</f>
        <v>106.59</v>
      </c>
      <c r="D77" s="59">
        <v>0</v>
      </c>
      <c r="E77" s="59">
        <f>+C77+D77</f>
        <v>106.59</v>
      </c>
      <c r="F77" s="84">
        <v>600</v>
      </c>
      <c r="G77" s="85" t="s">
        <v>106</v>
      </c>
      <c r="H77"/>
      <c r="I77"/>
    </row>
    <row r="78" spans="1:9" x14ac:dyDescent="0.3">
      <c r="A78" s="6"/>
      <c r="B78" s="24"/>
      <c r="C78" s="7"/>
      <c r="D78" s="21"/>
      <c r="E78" s="59">
        <f>+E77/8</f>
        <v>13.32375</v>
      </c>
      <c r="G78" s="8"/>
      <c r="H78"/>
      <c r="I78"/>
    </row>
    <row r="79" spans="1:9" x14ac:dyDescent="0.3">
      <c r="A79" s="20">
        <f>+A76</f>
        <v>47.5</v>
      </c>
      <c r="B79" s="59">
        <f>+B76</f>
        <v>33</v>
      </c>
      <c r="C79" s="21"/>
      <c r="D79" s="59"/>
      <c r="E79" s="59"/>
      <c r="F79" s="24" t="s">
        <v>65</v>
      </c>
      <c r="G79" s="8"/>
      <c r="H79"/>
      <c r="I79"/>
    </row>
    <row r="80" spans="1:9" x14ac:dyDescent="0.3">
      <c r="A80" s="20">
        <f>0.36*0.7*C41</f>
        <v>42.84</v>
      </c>
      <c r="B80" s="59">
        <v>2.4</v>
      </c>
      <c r="C80" s="21">
        <f>+A80*B80</f>
        <v>102.816</v>
      </c>
      <c r="D80" s="59">
        <v>360</v>
      </c>
      <c r="E80" s="59">
        <f>+C80+D80</f>
        <v>462.81600000000003</v>
      </c>
      <c r="F80" s="83">
        <v>1800</v>
      </c>
      <c r="G80" s="85" t="s">
        <v>106</v>
      </c>
      <c r="H80"/>
      <c r="I80"/>
    </row>
    <row r="81" spans="1:9" x14ac:dyDescent="0.3">
      <c r="A81" s="6"/>
      <c r="B81" s="7"/>
      <c r="C81" s="7"/>
      <c r="D81" s="21"/>
      <c r="E81" s="59">
        <f>+E80/8</f>
        <v>57.852000000000004</v>
      </c>
      <c r="F81" s="7"/>
      <c r="G81" s="8"/>
      <c r="H81"/>
      <c r="I81"/>
    </row>
    <row r="82" spans="1:9" ht="16.5" thickBot="1" x14ac:dyDescent="0.35">
      <c r="A82" s="13"/>
      <c r="B82" s="14"/>
      <c r="C82" s="14"/>
      <c r="D82" s="14"/>
      <c r="E82" s="14"/>
      <c r="F82" s="14"/>
      <c r="G82" s="15"/>
      <c r="H82"/>
      <c r="I82"/>
    </row>
    <row r="83" spans="1:9" x14ac:dyDescent="0.3">
      <c r="H83"/>
      <c r="I83"/>
    </row>
    <row r="84" spans="1:9" x14ac:dyDescent="0.3">
      <c r="H84"/>
      <c r="I84"/>
    </row>
  </sheetData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opLeftCell="A30" zoomScale="80" zoomScaleNormal="80" workbookViewId="0">
      <selection activeCell="B54" sqref="B54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6" width="14.28515625" style="1" customWidth="1"/>
    <col min="7" max="7" width="13.42578125" style="1" customWidth="1"/>
    <col min="8" max="8" width="10.42578125" style="1" customWidth="1"/>
    <col min="9" max="9" width="16.85546875" style="1" customWidth="1"/>
    <col min="11" max="11" width="15.85546875" customWidth="1"/>
    <col min="13" max="13" width="14.140625" customWidth="1"/>
  </cols>
  <sheetData>
    <row r="1" spans="1:21" s="1" customFormat="1" ht="18.75" x14ac:dyDescent="0.3">
      <c r="J1" s="78" t="s">
        <v>0</v>
      </c>
      <c r="K1" s="3"/>
      <c r="L1" s="3"/>
      <c r="M1" s="3"/>
      <c r="N1" s="3"/>
      <c r="O1" s="3"/>
      <c r="P1" s="3"/>
    </row>
    <row r="2" spans="1:21" s="1" customFormat="1" x14ac:dyDescent="0.3">
      <c r="J2"/>
      <c r="K2"/>
      <c r="L2"/>
      <c r="M2"/>
      <c r="N2"/>
      <c r="O2"/>
      <c r="P2"/>
      <c r="Q2"/>
      <c r="R2"/>
    </row>
    <row r="3" spans="1:21" s="1" customFormat="1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s="1" customFormat="1" x14ac:dyDescent="0.3">
      <c r="J4"/>
      <c r="K4"/>
      <c r="L4"/>
      <c r="M4"/>
      <c r="N4"/>
      <c r="O4"/>
      <c r="P4"/>
      <c r="Q4"/>
      <c r="R4"/>
    </row>
    <row r="5" spans="1:21" s="1" customFormat="1" x14ac:dyDescent="0.3">
      <c r="A5" s="5"/>
      <c r="J5"/>
      <c r="K5"/>
      <c r="L5"/>
      <c r="M5"/>
      <c r="N5"/>
      <c r="O5"/>
      <c r="P5"/>
      <c r="Q5"/>
      <c r="R5"/>
    </row>
    <row r="6" spans="1:21" s="1" customFormat="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s="1" customFormat="1" x14ac:dyDescent="0.3">
      <c r="J7"/>
      <c r="K7"/>
      <c r="L7"/>
      <c r="M7"/>
      <c r="N7"/>
      <c r="O7"/>
      <c r="P7"/>
      <c r="Q7"/>
      <c r="R7"/>
    </row>
    <row r="8" spans="1:21" s="1" customFormat="1" x14ac:dyDescent="0.3">
      <c r="J8"/>
      <c r="K8"/>
      <c r="L8"/>
      <c r="M8"/>
      <c r="N8"/>
      <c r="O8"/>
      <c r="P8"/>
      <c r="Q8"/>
      <c r="R8"/>
    </row>
    <row r="9" spans="1:21" s="5" customFormat="1" x14ac:dyDescent="0.3">
      <c r="A9" s="5" t="s">
        <v>6</v>
      </c>
      <c r="C9" s="5" t="s">
        <v>85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s="1" customFormat="1" x14ac:dyDescent="0.3">
      <c r="J10"/>
      <c r="K10"/>
      <c r="L10"/>
      <c r="M10"/>
      <c r="N10"/>
      <c r="O10"/>
      <c r="P10"/>
      <c r="Q10"/>
      <c r="R10"/>
    </row>
    <row r="11" spans="1:21" s="1" customFormat="1" ht="16.5" thickBot="1" x14ac:dyDescent="0.35">
      <c r="A11" s="5" t="s">
        <v>8</v>
      </c>
      <c r="C11" s="1" t="s">
        <v>86</v>
      </c>
      <c r="F11" s="5" t="s">
        <v>1</v>
      </c>
      <c r="J11"/>
      <c r="K11"/>
      <c r="L11"/>
      <c r="M11"/>
      <c r="N11"/>
      <c r="O11"/>
      <c r="P11"/>
      <c r="Q11"/>
      <c r="R11"/>
    </row>
    <row r="12" spans="1:21" s="1" customFormat="1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s="1" customFormat="1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s="1" customFormat="1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s="1" customFormat="1" x14ac:dyDescent="0.3">
      <c r="A15" s="5" t="s">
        <v>10</v>
      </c>
      <c r="C15" s="16" t="s">
        <v>87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s="1" customFormat="1" x14ac:dyDescent="0.3">
      <c r="C16" s="19" t="s">
        <v>88</v>
      </c>
      <c r="D16" s="17"/>
      <c r="E16" s="17"/>
      <c r="F16" s="20">
        <v>50</v>
      </c>
      <c r="G16" s="21" t="s">
        <v>11</v>
      </c>
      <c r="H16" s="22">
        <v>35</v>
      </c>
      <c r="J16"/>
      <c r="K16"/>
      <c r="L16"/>
      <c r="M16"/>
      <c r="N16"/>
      <c r="O16"/>
      <c r="P16"/>
      <c r="Q16"/>
      <c r="R16"/>
    </row>
    <row r="17" spans="1:18" s="1" customFormat="1" x14ac:dyDescent="0.3">
      <c r="C17" s="19" t="s">
        <v>90</v>
      </c>
      <c r="D17" s="17"/>
      <c r="E17" s="17"/>
      <c r="F17" s="23">
        <v>2</v>
      </c>
      <c r="G17" s="24" t="s">
        <v>12</v>
      </c>
      <c r="H17" s="8"/>
      <c r="J17"/>
      <c r="K17"/>
      <c r="L17"/>
      <c r="M17"/>
      <c r="N17"/>
      <c r="O17"/>
      <c r="P17"/>
      <c r="Q17"/>
      <c r="R17"/>
    </row>
    <row r="18" spans="1:18" s="1" customFormat="1" x14ac:dyDescent="0.3">
      <c r="C18" s="19" t="s">
        <v>89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s="1" customFormat="1" x14ac:dyDescent="0.3">
      <c r="C19" s="25" t="s">
        <v>91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s="1" customFormat="1" x14ac:dyDescent="0.3">
      <c r="C20" s="17" t="s">
        <v>92</v>
      </c>
      <c r="D20" s="17"/>
      <c r="E20" s="17"/>
      <c r="F20" s="20">
        <v>13</v>
      </c>
      <c r="G20" s="21" t="s">
        <v>11</v>
      </c>
      <c r="H20" s="22">
        <v>9</v>
      </c>
      <c r="J20"/>
      <c r="K20"/>
      <c r="L20"/>
      <c r="M20"/>
      <c r="N20"/>
      <c r="O20"/>
      <c r="P20"/>
      <c r="Q20"/>
      <c r="R20"/>
    </row>
    <row r="21" spans="1:18" s="1" customFormat="1" x14ac:dyDescent="0.3">
      <c r="C21" s="17" t="s">
        <v>93</v>
      </c>
      <c r="D21" s="17"/>
      <c r="E21" s="17"/>
      <c r="F21" s="23">
        <v>1</v>
      </c>
      <c r="G21" s="24" t="s">
        <v>13</v>
      </c>
      <c r="H21" s="8"/>
      <c r="J21"/>
      <c r="K21"/>
      <c r="L21"/>
      <c r="M21"/>
      <c r="N21"/>
      <c r="O21"/>
      <c r="P21"/>
      <c r="Q21"/>
      <c r="R21"/>
    </row>
    <row r="22" spans="1:18" s="1" customFormat="1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s="1" customFormat="1" x14ac:dyDescent="0.3">
      <c r="A23" s="4" t="s">
        <v>15</v>
      </c>
      <c r="C23" s="26" t="s">
        <v>94</v>
      </c>
      <c r="D23" s="5" t="s">
        <v>16</v>
      </c>
      <c r="E23" s="27" t="s">
        <v>95</v>
      </c>
      <c r="F23" s="1" t="s">
        <v>96</v>
      </c>
      <c r="J23"/>
      <c r="K23"/>
      <c r="L23"/>
      <c r="M23"/>
      <c r="N23"/>
      <c r="O23"/>
      <c r="P23"/>
      <c r="Q23"/>
      <c r="R23"/>
    </row>
    <row r="24" spans="1:18" s="1" customFormat="1" x14ac:dyDescent="0.3">
      <c r="J24"/>
      <c r="K24"/>
      <c r="L24"/>
      <c r="M24"/>
      <c r="N24"/>
      <c r="O24"/>
      <c r="P24"/>
      <c r="Q24"/>
      <c r="R24"/>
    </row>
    <row r="25" spans="1:18" s="1" customFormat="1" x14ac:dyDescent="0.3">
      <c r="A25" s="4" t="s">
        <v>17</v>
      </c>
      <c r="C25" s="28">
        <v>70</v>
      </c>
      <c r="D25" s="27" t="s">
        <v>18</v>
      </c>
      <c r="E25" s="29">
        <v>95</v>
      </c>
      <c r="F25" s="30">
        <f>+C25</f>
        <v>70</v>
      </c>
      <c r="G25" s="31" t="s">
        <v>18</v>
      </c>
      <c r="H25" s="31">
        <f>+E25</f>
        <v>95</v>
      </c>
      <c r="J25"/>
      <c r="K25"/>
      <c r="L25"/>
      <c r="M25"/>
      <c r="N25"/>
      <c r="O25"/>
      <c r="P25"/>
      <c r="Q25"/>
      <c r="R25"/>
    </row>
    <row r="26" spans="1:18" s="1" customFormat="1" x14ac:dyDescent="0.3">
      <c r="A26" s="4" t="s">
        <v>19</v>
      </c>
      <c r="B26" s="3"/>
      <c r="C26" s="32">
        <f>+F16</f>
        <v>50</v>
      </c>
      <c r="D26" s="33" t="s">
        <v>18</v>
      </c>
      <c r="E26" s="32">
        <f>+H16</f>
        <v>35</v>
      </c>
      <c r="F26" s="34">
        <f>+E26</f>
        <v>35</v>
      </c>
      <c r="G26" s="34" t="s">
        <v>18</v>
      </c>
      <c r="H26" s="34">
        <f>+C26</f>
        <v>50</v>
      </c>
      <c r="I26" s="35"/>
      <c r="J26"/>
      <c r="K26"/>
      <c r="L26"/>
      <c r="M26"/>
      <c r="N26"/>
      <c r="O26"/>
      <c r="P26"/>
      <c r="Q26"/>
      <c r="R26"/>
    </row>
    <row r="27" spans="1:18" s="1" customFormat="1" ht="16.5" thickBot="1" x14ac:dyDescent="0.35">
      <c r="A27" s="3" t="s">
        <v>20</v>
      </c>
      <c r="B27" s="36"/>
      <c r="C27" s="37">
        <f>+C25/C26</f>
        <v>1.4</v>
      </c>
      <c r="D27" s="38"/>
      <c r="E27" s="37">
        <f>+E25/E26</f>
        <v>2.7142857142857144</v>
      </c>
      <c r="F27" s="37">
        <f>+F25/F26</f>
        <v>2</v>
      </c>
      <c r="G27" s="38"/>
      <c r="H27" s="37">
        <f>+H25/H26</f>
        <v>1.9</v>
      </c>
      <c r="I27" s="35"/>
      <c r="J27"/>
      <c r="K27"/>
      <c r="L27"/>
      <c r="M27"/>
      <c r="N27"/>
      <c r="O27"/>
      <c r="P27"/>
      <c r="Q27"/>
      <c r="R27"/>
    </row>
    <row r="28" spans="1:18" s="1" customFormat="1" ht="16.5" thickBot="1" x14ac:dyDescent="0.35">
      <c r="A28" s="3" t="s">
        <v>21</v>
      </c>
      <c r="B28" s="39"/>
      <c r="C28" s="40"/>
      <c r="D28" s="41">
        <v>2</v>
      </c>
      <c r="E28" s="42"/>
      <c r="F28" s="43"/>
      <c r="G28" s="44">
        <v>2</v>
      </c>
      <c r="H28" s="45" t="s">
        <v>22</v>
      </c>
      <c r="J28"/>
      <c r="K28"/>
      <c r="L28"/>
      <c r="M28"/>
      <c r="N28"/>
      <c r="O28"/>
      <c r="P28"/>
      <c r="Q28"/>
      <c r="R28"/>
    </row>
    <row r="29" spans="1:18" s="1" customFormat="1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</row>
    <row r="30" spans="1:18" s="1" customFormat="1" x14ac:dyDescent="0.3">
      <c r="A30" s="30" t="s">
        <v>23</v>
      </c>
      <c r="B30" s="30" t="s">
        <v>24</v>
      </c>
      <c r="D30" s="46" t="s">
        <v>25</v>
      </c>
      <c r="E30" s="47">
        <f>+F30/1000</f>
        <v>64.110000000000014</v>
      </c>
      <c r="F30" s="79">
        <v>64110.000000000007</v>
      </c>
      <c r="G30" s="1" t="s">
        <v>26</v>
      </c>
      <c r="H30" s="48">
        <v>0.5</v>
      </c>
      <c r="J30"/>
      <c r="K30"/>
      <c r="L30"/>
      <c r="M30"/>
      <c r="N30"/>
      <c r="O30"/>
      <c r="P30"/>
      <c r="Q30"/>
      <c r="R30"/>
    </row>
    <row r="31" spans="1:18" s="1" customFormat="1" x14ac:dyDescent="0.3">
      <c r="A31" s="3"/>
      <c r="B31" s="3"/>
      <c r="C31" s="3"/>
      <c r="D31" s="49" t="s">
        <v>27</v>
      </c>
      <c r="E31" s="47">
        <f>+H30*E30</f>
        <v>32.055000000000007</v>
      </c>
      <c r="H31" s="48"/>
      <c r="I31" s="35"/>
      <c r="J31"/>
      <c r="K31"/>
      <c r="L31"/>
      <c r="M31"/>
      <c r="N31"/>
      <c r="O31"/>
      <c r="P31"/>
      <c r="Q31"/>
      <c r="R31"/>
    </row>
    <row r="32" spans="1:18" s="1" customFormat="1" x14ac:dyDescent="0.3">
      <c r="D32" s="49" t="s">
        <v>28</v>
      </c>
      <c r="E32" s="50">
        <f>+E30-E31</f>
        <v>32.055000000000007</v>
      </c>
      <c r="I32" s="35"/>
      <c r="J32"/>
      <c r="K32"/>
      <c r="L32"/>
      <c r="M32"/>
      <c r="N32"/>
      <c r="O32"/>
      <c r="P32"/>
      <c r="Q32"/>
      <c r="R32"/>
    </row>
    <row r="33" spans="1:18" s="1" customFormat="1" x14ac:dyDescent="0.3">
      <c r="E33" s="26" t="s">
        <v>29</v>
      </c>
      <c r="F33" s="26" t="s">
        <v>30</v>
      </c>
      <c r="G33" s="26" t="s">
        <v>30</v>
      </c>
      <c r="H33" s="26" t="s">
        <v>30</v>
      </c>
      <c r="I33" s="35"/>
      <c r="J33"/>
      <c r="K33"/>
      <c r="L33"/>
      <c r="M33"/>
      <c r="N33"/>
      <c r="O33"/>
      <c r="P33"/>
      <c r="Q33"/>
      <c r="R33"/>
    </row>
    <row r="34" spans="1:18" s="1" customFormat="1" x14ac:dyDescent="0.3">
      <c r="D34" s="46" t="s">
        <v>31</v>
      </c>
      <c r="E34" s="51">
        <f>+E32</f>
        <v>32.055000000000007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</row>
    <row r="35" spans="1:18" s="1" customFormat="1" x14ac:dyDescent="0.3">
      <c r="D35" s="46" t="s">
        <v>32</v>
      </c>
      <c r="E35" s="51">
        <f>+E34*1.15</f>
        <v>36.863250000000008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</row>
    <row r="36" spans="1:18" s="1" customFormat="1" ht="16.5" thickBot="1" x14ac:dyDescent="0.35">
      <c r="A36" s="3"/>
      <c r="G36" s="46"/>
      <c r="J36"/>
      <c r="K36"/>
      <c r="L36"/>
      <c r="M36"/>
      <c r="N36"/>
      <c r="O36"/>
      <c r="P36"/>
      <c r="Q36"/>
      <c r="R36"/>
    </row>
    <row r="37" spans="1:18" s="1" customFormat="1" x14ac:dyDescent="0.3">
      <c r="A37" s="3"/>
      <c r="B37" s="26"/>
      <c r="C37" s="35"/>
      <c r="E37" s="10" t="s">
        <v>33</v>
      </c>
      <c r="F37" s="11" t="s">
        <v>34</v>
      </c>
      <c r="G37" s="11"/>
      <c r="H37" s="12"/>
      <c r="J37"/>
      <c r="K37"/>
      <c r="L37"/>
      <c r="M37"/>
      <c r="N37"/>
      <c r="O37"/>
      <c r="P37"/>
      <c r="Q37"/>
      <c r="R37"/>
    </row>
    <row r="38" spans="1:18" s="1" customFormat="1" ht="16.5" thickBot="1" x14ac:dyDescent="0.35">
      <c r="A38" s="4" t="s">
        <v>35</v>
      </c>
      <c r="C38" s="52">
        <v>2</v>
      </c>
      <c r="D38" s="53" t="s">
        <v>36</v>
      </c>
      <c r="E38" s="13"/>
      <c r="F38" s="14" t="s">
        <v>37</v>
      </c>
      <c r="G38" s="14"/>
      <c r="H38" s="15"/>
      <c r="J38"/>
      <c r="K38"/>
      <c r="L38"/>
      <c r="M38"/>
      <c r="N38"/>
      <c r="O38"/>
      <c r="P38"/>
      <c r="Q38"/>
      <c r="R38"/>
    </row>
    <row r="39" spans="1:18" s="1" customFormat="1" x14ac:dyDescent="0.3">
      <c r="A39" s="4"/>
      <c r="C39" s="26"/>
      <c r="D39" s="1" t="s">
        <v>38</v>
      </c>
      <c r="E39" s="3"/>
      <c r="F39" s="3"/>
      <c r="J39"/>
      <c r="K39"/>
      <c r="L39"/>
      <c r="M39"/>
      <c r="N39"/>
      <c r="O39"/>
      <c r="P39"/>
      <c r="Q39"/>
      <c r="R39"/>
    </row>
    <row r="40" spans="1:18" s="1" customFormat="1" x14ac:dyDescent="0.3">
      <c r="A40" s="4" t="s">
        <v>39</v>
      </c>
      <c r="B40" s="5"/>
      <c r="C40" s="54">
        <f>+B48/F17</f>
        <v>50</v>
      </c>
      <c r="D40" s="29">
        <v>300</v>
      </c>
      <c r="F40" s="49" t="s">
        <v>40</v>
      </c>
      <c r="G40" s="28">
        <v>1</v>
      </c>
      <c r="H40" s="3"/>
      <c r="J40"/>
      <c r="K40"/>
      <c r="L40"/>
      <c r="M40"/>
      <c r="N40"/>
      <c r="O40"/>
      <c r="P40"/>
      <c r="Q40"/>
      <c r="R40"/>
    </row>
    <row r="41" spans="1:18" s="1" customFormat="1" x14ac:dyDescent="0.3">
      <c r="A41" s="4" t="s">
        <v>41</v>
      </c>
      <c r="C41" s="39">
        <f>+C40+D40</f>
        <v>350</v>
      </c>
      <c r="F41" s="49" t="s">
        <v>42</v>
      </c>
      <c r="G41" s="28">
        <v>1</v>
      </c>
      <c r="H41" s="3"/>
      <c r="J41"/>
      <c r="K41"/>
      <c r="L41"/>
      <c r="M41"/>
      <c r="N41"/>
      <c r="O41"/>
      <c r="P41"/>
      <c r="Q41"/>
      <c r="R41"/>
    </row>
    <row r="42" spans="1:18" s="1" customFormat="1" x14ac:dyDescent="0.3">
      <c r="A42" s="4" t="s">
        <v>43</v>
      </c>
      <c r="C42" s="39">
        <f>+C41/C38</f>
        <v>175</v>
      </c>
      <c r="F42" s="49" t="s">
        <v>44</v>
      </c>
      <c r="G42" s="28"/>
      <c r="H42" s="3"/>
      <c r="J42"/>
      <c r="K42"/>
      <c r="L42"/>
      <c r="M42"/>
      <c r="N42"/>
      <c r="O42"/>
      <c r="P42"/>
      <c r="Q42"/>
      <c r="R42"/>
    </row>
    <row r="43" spans="1:18" s="1" customFormat="1" x14ac:dyDescent="0.3">
      <c r="A43" s="4"/>
      <c r="C43" s="26"/>
      <c r="F43" s="46" t="s">
        <v>45</v>
      </c>
      <c r="G43" s="28">
        <f>+C40/1000</f>
        <v>0.05</v>
      </c>
      <c r="H43" s="3"/>
      <c r="J43"/>
      <c r="K43"/>
      <c r="L43"/>
      <c r="M43"/>
      <c r="N43"/>
      <c r="O43"/>
      <c r="P43"/>
      <c r="Q43"/>
      <c r="R43"/>
    </row>
    <row r="44" spans="1:18" s="1" customFormat="1" x14ac:dyDescent="0.3">
      <c r="A44" s="4"/>
      <c r="C44" s="55"/>
      <c r="F44" s="49" t="s">
        <v>46</v>
      </c>
      <c r="G44" s="52">
        <f>+C41*F17</f>
        <v>700</v>
      </c>
      <c r="H44" s="3">
        <f>+G44*F19</f>
        <v>0</v>
      </c>
      <c r="J44"/>
      <c r="K44"/>
      <c r="L44"/>
      <c r="M44"/>
      <c r="N44"/>
      <c r="O44"/>
      <c r="P44"/>
      <c r="Q44"/>
      <c r="R44"/>
    </row>
    <row r="45" spans="1:18" s="1" customFormat="1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</row>
    <row r="46" spans="1:18" s="1" customFormat="1" x14ac:dyDescent="0.3">
      <c r="A46" s="4" t="s">
        <v>47</v>
      </c>
      <c r="C46" s="30">
        <f>+C42*C38</f>
        <v>350</v>
      </c>
      <c r="F46" s="49"/>
      <c r="G46" s="35"/>
      <c r="H46" s="3"/>
      <c r="J46"/>
      <c r="K46"/>
      <c r="L46"/>
      <c r="M46"/>
      <c r="N46"/>
      <c r="O46"/>
      <c r="P46"/>
      <c r="Q46"/>
      <c r="R46"/>
    </row>
    <row r="47" spans="1:18" s="1" customFormat="1" ht="14.25" x14ac:dyDescent="0.3">
      <c r="A47" s="3"/>
      <c r="B47" s="3"/>
      <c r="C47" s="3"/>
      <c r="D47" s="3"/>
      <c r="E47" s="3"/>
      <c r="H47" s="3"/>
    </row>
    <row r="48" spans="1:18" s="1" customFormat="1" ht="14.25" x14ac:dyDescent="0.3">
      <c r="A48" s="4" t="s">
        <v>48</v>
      </c>
      <c r="B48" s="26">
        <v>100</v>
      </c>
      <c r="C48" s="26"/>
      <c r="D48" s="30" t="s">
        <v>49</v>
      </c>
      <c r="E48" s="30" t="s">
        <v>50</v>
      </c>
      <c r="F48" s="30" t="s">
        <v>51</v>
      </c>
      <c r="G48" s="30" t="s">
        <v>52</v>
      </c>
      <c r="H48" s="30" t="s">
        <v>53</v>
      </c>
    </row>
    <row r="49" spans="1:9" s="1" customFormat="1" ht="14.25" x14ac:dyDescent="0.3">
      <c r="A49" s="56" t="s">
        <v>55</v>
      </c>
      <c r="B49" s="57"/>
      <c r="C49" s="3"/>
      <c r="D49" s="26">
        <f>+D50+D51</f>
        <v>10</v>
      </c>
      <c r="E49" s="26">
        <v>1</v>
      </c>
      <c r="F49" s="26" t="s">
        <v>56</v>
      </c>
      <c r="G49" s="35">
        <f>185+145</f>
        <v>330</v>
      </c>
      <c r="H49" s="35">
        <f>+(D49*E49)*G49</f>
        <v>3300</v>
      </c>
    </row>
    <row r="50" spans="1:9" s="1" customFormat="1" ht="14.25" x14ac:dyDescent="0.3">
      <c r="A50" s="57" t="s">
        <v>61</v>
      </c>
      <c r="B50" s="58">
        <f>+E34*C42</f>
        <v>5609.6250000000009</v>
      </c>
      <c r="C50" s="3"/>
      <c r="D50" s="26">
        <v>5</v>
      </c>
      <c r="E50" s="26">
        <v>1</v>
      </c>
      <c r="F50" s="26" t="s">
        <v>62</v>
      </c>
      <c r="G50" s="35">
        <v>275</v>
      </c>
      <c r="H50" s="35">
        <f>+(D50*E50)*G50</f>
        <v>1375</v>
      </c>
    </row>
    <row r="51" spans="1:9" s="1" customFormat="1" ht="14.25" x14ac:dyDescent="0.3">
      <c r="A51" s="57" t="s">
        <v>14</v>
      </c>
      <c r="B51" s="58">
        <f>+H61</f>
        <v>6765</v>
      </c>
      <c r="C51" s="3"/>
      <c r="D51" s="26">
        <v>5</v>
      </c>
      <c r="E51" s="26">
        <v>1</v>
      </c>
      <c r="F51" s="26" t="s">
        <v>97</v>
      </c>
      <c r="G51" s="35">
        <v>275</v>
      </c>
      <c r="H51" s="35">
        <f>+G51*E51*D51</f>
        <v>1375</v>
      </c>
    </row>
    <row r="52" spans="1:9" s="1" customFormat="1" ht="14.25" x14ac:dyDescent="0.3">
      <c r="A52" s="57"/>
      <c r="B52" s="58"/>
      <c r="C52" s="3"/>
      <c r="D52" s="26">
        <v>1</v>
      </c>
      <c r="E52" s="26">
        <v>1</v>
      </c>
      <c r="F52" s="26" t="s">
        <v>64</v>
      </c>
      <c r="G52" s="35">
        <v>150</v>
      </c>
      <c r="H52" s="35">
        <f t="shared" ref="H52:H58" si="0">+G52*E52*D52</f>
        <v>150</v>
      </c>
      <c r="I52" s="35">
        <f>+(B71/100)*0.2</f>
        <v>35.093137500000005</v>
      </c>
    </row>
    <row r="53" spans="1:9" s="1" customFormat="1" ht="14.25" x14ac:dyDescent="0.3">
      <c r="A53" s="60" t="s">
        <v>66</v>
      </c>
      <c r="B53" s="58">
        <f>+(((F16*H16)*0.14)*2)</f>
        <v>490.00000000000006</v>
      </c>
      <c r="C53" s="3"/>
      <c r="D53" s="26">
        <v>1</v>
      </c>
      <c r="E53" s="26">
        <v>1</v>
      </c>
      <c r="F53" s="26" t="s">
        <v>100</v>
      </c>
      <c r="G53" s="35">
        <v>145</v>
      </c>
      <c r="H53" s="35">
        <f t="shared" si="0"/>
        <v>145</v>
      </c>
    </row>
    <row r="54" spans="1:9" s="1" customFormat="1" ht="14.25" x14ac:dyDescent="0.3">
      <c r="A54" s="60" t="s">
        <v>98</v>
      </c>
      <c r="B54" s="58">
        <f>+(3.2*B48)*1.1</f>
        <v>352</v>
      </c>
      <c r="C54" s="3"/>
      <c r="D54" s="26">
        <v>1</v>
      </c>
      <c r="E54" s="26">
        <v>1</v>
      </c>
      <c r="F54" s="26" t="s">
        <v>101</v>
      </c>
      <c r="G54" s="35">
        <v>145</v>
      </c>
      <c r="H54" s="35">
        <f t="shared" si="0"/>
        <v>145</v>
      </c>
    </row>
    <row r="55" spans="1:9" s="1" customFormat="1" ht="14.25" x14ac:dyDescent="0.3">
      <c r="A55" s="60" t="s">
        <v>67</v>
      </c>
      <c r="B55" s="58">
        <v>100</v>
      </c>
      <c r="D55" s="26">
        <v>1</v>
      </c>
      <c r="E55" s="26">
        <f>+B48*1.1</f>
        <v>110.00000000000001</v>
      </c>
      <c r="F55" s="26" t="s">
        <v>102</v>
      </c>
      <c r="G55" s="35">
        <f>0.25*10</f>
        <v>2.5</v>
      </c>
      <c r="H55" s="35">
        <f t="shared" si="0"/>
        <v>275.00000000000006</v>
      </c>
    </row>
    <row r="56" spans="1:9" s="1" customFormat="1" ht="14.25" x14ac:dyDescent="0.3">
      <c r="A56" s="60" t="s">
        <v>68</v>
      </c>
      <c r="B56" s="58">
        <v>180</v>
      </c>
      <c r="D56" s="26">
        <v>0</v>
      </c>
      <c r="E56" s="26">
        <v>0</v>
      </c>
      <c r="F56" s="26" t="s">
        <v>69</v>
      </c>
      <c r="G56" s="35">
        <v>1000</v>
      </c>
      <c r="H56" s="35">
        <f t="shared" si="0"/>
        <v>0</v>
      </c>
    </row>
    <row r="57" spans="1:9" x14ac:dyDescent="0.3">
      <c r="A57" s="60"/>
      <c r="B57" s="60"/>
      <c r="D57" s="26">
        <v>0</v>
      </c>
      <c r="E57" s="26">
        <v>0</v>
      </c>
      <c r="F57" s="26" t="s">
        <v>70</v>
      </c>
      <c r="G57" s="35">
        <v>0</v>
      </c>
      <c r="H57" s="35">
        <f t="shared" si="0"/>
        <v>0</v>
      </c>
    </row>
    <row r="58" spans="1:9" x14ac:dyDescent="0.3">
      <c r="A58" s="56" t="s">
        <v>71</v>
      </c>
      <c r="B58" s="61">
        <f>SUM(B50:B54)</f>
        <v>13216.625</v>
      </c>
      <c r="C58" s="3"/>
      <c r="D58" s="26">
        <v>0</v>
      </c>
      <c r="E58" s="26">
        <v>0</v>
      </c>
      <c r="F58" s="3" t="s">
        <v>72</v>
      </c>
      <c r="G58" s="35">
        <v>1000</v>
      </c>
      <c r="H58" s="35">
        <f t="shared" si="0"/>
        <v>0</v>
      </c>
    </row>
    <row r="59" spans="1:9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</row>
    <row r="60" spans="1:9" x14ac:dyDescent="0.3">
      <c r="A60" s="9"/>
      <c r="B60" s="37">
        <f>+B58/B48</f>
        <v>132.16624999999999</v>
      </c>
      <c r="C60" s="4" t="s">
        <v>73</v>
      </c>
      <c r="D60" s="3"/>
      <c r="E60" s="3"/>
      <c r="F60" s="3"/>
      <c r="G60" s="3"/>
    </row>
    <row r="61" spans="1:9" x14ac:dyDescent="0.3">
      <c r="A61" s="3"/>
      <c r="B61" s="3"/>
      <c r="D61" s="3"/>
      <c r="E61" s="3"/>
      <c r="F61" s="3"/>
      <c r="G61" s="63" t="s">
        <v>74</v>
      </c>
      <c r="H61" s="35">
        <f>SUM(H49:H60)</f>
        <v>6765</v>
      </c>
    </row>
    <row r="62" spans="1:9" x14ac:dyDescent="0.3">
      <c r="D62" s="3"/>
      <c r="E62" s="3"/>
      <c r="G62" s="5" t="s">
        <v>75</v>
      </c>
      <c r="H62" s="64">
        <v>1.5</v>
      </c>
    </row>
    <row r="63" spans="1:9" x14ac:dyDescent="0.3">
      <c r="A63" s="4" t="s">
        <v>76</v>
      </c>
      <c r="B63" s="3"/>
      <c r="C63" s="3"/>
      <c r="E63" s="37">
        <f>+B71/C40</f>
        <v>350.93137500000006</v>
      </c>
      <c r="G63" s="1" t="s">
        <v>77</v>
      </c>
      <c r="H63" s="65">
        <v>1.75</v>
      </c>
    </row>
    <row r="64" spans="1:9" x14ac:dyDescent="0.3">
      <c r="A64" s="3"/>
      <c r="B64" s="4" t="s">
        <v>78</v>
      </c>
      <c r="C64" s="30" t="s">
        <v>79</v>
      </c>
      <c r="D64" s="3"/>
      <c r="E64" s="3"/>
      <c r="F64" s="3"/>
      <c r="G64" s="1" t="s">
        <v>77</v>
      </c>
      <c r="H64" s="65">
        <v>2</v>
      </c>
    </row>
    <row r="65" spans="1:9" x14ac:dyDescent="0.3">
      <c r="A65" s="56" t="s">
        <v>80</v>
      </c>
      <c r="B65" s="57"/>
      <c r="C65" s="3"/>
      <c r="D65" s="3">
        <f>+B71*C68</f>
        <v>0</v>
      </c>
      <c r="E65" s="3"/>
      <c r="F65" s="3"/>
      <c r="G65" s="66" t="s">
        <v>81</v>
      </c>
      <c r="H65" s="67">
        <v>2.5</v>
      </c>
    </row>
    <row r="66" spans="1:9" x14ac:dyDescent="0.3">
      <c r="A66" s="57" t="s">
        <v>61</v>
      </c>
      <c r="B66" s="58">
        <f>+E35*C42</f>
        <v>6451.0687500000013</v>
      </c>
      <c r="C66" s="68"/>
    </row>
    <row r="67" spans="1:9" x14ac:dyDescent="0.3">
      <c r="A67" s="57" t="s">
        <v>14</v>
      </c>
      <c r="B67" s="58">
        <f>+H61*H62</f>
        <v>10147.5</v>
      </c>
      <c r="C67" s="68"/>
    </row>
    <row r="68" spans="1:9" x14ac:dyDescent="0.3">
      <c r="A68" s="57" t="str">
        <f>+A54</f>
        <v>Anillo Metálico</v>
      </c>
      <c r="B68" s="58">
        <f>+B54*H62</f>
        <v>528</v>
      </c>
      <c r="C68" s="68"/>
      <c r="G68" s="69" t="s">
        <v>82</v>
      </c>
      <c r="H68" s="37">
        <f>+B60</f>
        <v>132.16624999999999</v>
      </c>
      <c r="I68" s="70">
        <f>+H68*B48</f>
        <v>13216.625</v>
      </c>
    </row>
    <row r="69" spans="1:9" x14ac:dyDescent="0.3">
      <c r="A69" s="57" t="str">
        <f>+A55</f>
        <v>Empaque</v>
      </c>
      <c r="B69" s="58">
        <f>+B55*H62</f>
        <v>150</v>
      </c>
      <c r="C69" s="71"/>
      <c r="G69" s="69" t="s">
        <v>83</v>
      </c>
      <c r="H69" s="37">
        <f>+C71</f>
        <v>175.46568750000003</v>
      </c>
      <c r="I69" s="70">
        <f>+B48*C71</f>
        <v>17546.568750000002</v>
      </c>
    </row>
    <row r="70" spans="1:9" x14ac:dyDescent="0.3">
      <c r="A70" s="57" t="str">
        <f>+A56</f>
        <v>Mensajeria</v>
      </c>
      <c r="B70" s="58">
        <f>+B56*H62</f>
        <v>270</v>
      </c>
      <c r="C70" s="71"/>
      <c r="G70" s="72" t="s">
        <v>84</v>
      </c>
      <c r="H70" s="73">
        <f>+H69-H68</f>
        <v>43.299437500000039</v>
      </c>
      <c r="I70" s="74">
        <f>+B48*H70</f>
        <v>4329.943750000004</v>
      </c>
    </row>
    <row r="71" spans="1:9" ht="16.5" x14ac:dyDescent="0.3">
      <c r="A71" s="56" t="s">
        <v>71</v>
      </c>
      <c r="B71" s="61">
        <f>SUM(B65:B70)</f>
        <v>17546.568750000002</v>
      </c>
      <c r="C71" s="73">
        <f>+B71/B48</f>
        <v>175.46568750000003</v>
      </c>
      <c r="D71" s="75"/>
      <c r="E71" s="76"/>
      <c r="G71" s="80"/>
      <c r="H71" s="81" t="s">
        <v>99</v>
      </c>
      <c r="I71" s="82">
        <f>+(B71/100)*2.5</f>
        <v>438.66421875000009</v>
      </c>
    </row>
    <row r="72" spans="1:9" ht="16.5" x14ac:dyDescent="0.3">
      <c r="D72" s="77"/>
      <c r="E72" s="76"/>
      <c r="F72" s="74"/>
    </row>
    <row r="74" spans="1:9" ht="16.5" thickBot="1" x14ac:dyDescent="0.35">
      <c r="A74" s="5" t="s">
        <v>103</v>
      </c>
    </row>
    <row r="75" spans="1:9" x14ac:dyDescent="0.3">
      <c r="A75" s="10"/>
      <c r="B75" s="11" t="s">
        <v>54</v>
      </c>
      <c r="C75" s="11"/>
      <c r="D75" s="11"/>
      <c r="E75" s="11"/>
      <c r="F75" s="11"/>
      <c r="G75" s="11"/>
      <c r="H75" s="11"/>
      <c r="I75" s="12"/>
    </row>
    <row r="76" spans="1:9" x14ac:dyDescent="0.3">
      <c r="A76" s="6"/>
      <c r="B76" s="21">
        <f>+F16</f>
        <v>50</v>
      </c>
      <c r="C76" s="21">
        <f>+H16</f>
        <v>35</v>
      </c>
      <c r="D76" s="7" t="s">
        <v>57</v>
      </c>
      <c r="E76" s="21" t="s">
        <v>58</v>
      </c>
      <c r="F76" s="7" t="s">
        <v>59</v>
      </c>
      <c r="G76" s="7" t="s">
        <v>60</v>
      </c>
      <c r="H76" s="7"/>
      <c r="I76" s="8"/>
    </row>
    <row r="77" spans="1:9" x14ac:dyDescent="0.3">
      <c r="A77" s="6"/>
      <c r="B77" s="21">
        <f>0.514*0.47*C41</f>
        <v>84.552999999999997</v>
      </c>
      <c r="C77" s="59">
        <v>3.4</v>
      </c>
      <c r="D77" s="21">
        <f>+B77*C77</f>
        <v>287.48019999999997</v>
      </c>
      <c r="E77" s="59">
        <v>0</v>
      </c>
      <c r="F77" s="59">
        <f>+D77+E77</f>
        <v>287.48019999999997</v>
      </c>
      <c r="G77" s="24" t="s">
        <v>63</v>
      </c>
      <c r="H77" s="7"/>
      <c r="I77" s="8"/>
    </row>
    <row r="78" spans="1:9" x14ac:dyDescent="0.3">
      <c r="A78" s="6"/>
      <c r="B78" s="7"/>
      <c r="C78" s="24"/>
      <c r="D78" s="7"/>
      <c r="E78" s="21"/>
      <c r="F78" s="59">
        <f>+F77/8</f>
        <v>35.935024999999996</v>
      </c>
      <c r="G78" s="7"/>
      <c r="H78" s="7"/>
      <c r="I78" s="8"/>
    </row>
    <row r="79" spans="1:9" x14ac:dyDescent="0.3">
      <c r="A79" s="6"/>
      <c r="B79" s="21">
        <f>+B76</f>
        <v>50</v>
      </c>
      <c r="C79" s="59">
        <f>+C76</f>
        <v>35</v>
      </c>
      <c r="D79" s="21"/>
      <c r="E79" s="59"/>
      <c r="F79" s="59"/>
      <c r="G79" s="24"/>
      <c r="H79" s="7"/>
      <c r="I79" s="8"/>
    </row>
    <row r="80" spans="1:9" x14ac:dyDescent="0.3">
      <c r="A80" s="6"/>
      <c r="B80" s="21">
        <f>0.36*0.7*C41</f>
        <v>88.2</v>
      </c>
      <c r="C80" s="59">
        <v>2.4</v>
      </c>
      <c r="D80" s="21">
        <f>+B80*C80</f>
        <v>211.68</v>
      </c>
      <c r="E80" s="59">
        <v>360</v>
      </c>
      <c r="F80" s="59">
        <f>+D80+E80</f>
        <v>571.68000000000006</v>
      </c>
      <c r="G80" s="24" t="s">
        <v>65</v>
      </c>
      <c r="H80" s="7"/>
      <c r="I80" s="8"/>
    </row>
    <row r="81" spans="1:9" x14ac:dyDescent="0.3">
      <c r="A81" s="6"/>
      <c r="B81" s="7"/>
      <c r="C81" s="7"/>
      <c r="D81" s="7"/>
      <c r="E81" s="21"/>
      <c r="F81" s="59">
        <f>+F80/8</f>
        <v>71.460000000000008</v>
      </c>
      <c r="G81" s="7"/>
      <c r="H81" s="7"/>
      <c r="I81" s="8"/>
    </row>
    <row r="82" spans="1:9" ht="16.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</sheetData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Recetario digital </vt:lpstr>
      <vt:lpstr>Recetario Offset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2017-05-25T00:23:56Z</cp:lastPrinted>
  <dcterms:created xsi:type="dcterms:W3CDTF">2017-05-24T22:26:46Z</dcterms:created>
  <dcterms:modified xsi:type="dcterms:W3CDTF">2017-06-09T18:18:18Z</dcterms:modified>
</cp:coreProperties>
</file>