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tickers" sheetId="1" r:id="rId1"/>
  </sheets>
  <calcPr calcId="145621"/>
</workbook>
</file>

<file path=xl/calcChain.xml><?xml version="1.0" encoding="utf-8"?>
<calcChain xmlns="http://schemas.openxmlformats.org/spreadsheetml/2006/main">
  <c r="E32" i="1" l="1"/>
  <c r="C42" i="1"/>
  <c r="H15" i="1" l="1"/>
  <c r="F15" i="1"/>
  <c r="A63" i="1" l="1"/>
  <c r="B64" i="1"/>
  <c r="B46" i="1"/>
  <c r="C23" i="1"/>
  <c r="B77" i="1"/>
  <c r="B74" i="1"/>
  <c r="B66" i="1"/>
  <c r="A66" i="1"/>
  <c r="B65" i="1"/>
  <c r="A65" i="1"/>
  <c r="A64" i="1"/>
  <c r="B62" i="1"/>
  <c r="A62" i="1"/>
  <c r="H52" i="1"/>
  <c r="G51" i="1"/>
  <c r="H51" i="1" s="1"/>
  <c r="H50" i="1"/>
  <c r="H49" i="1"/>
  <c r="H48" i="1"/>
  <c r="H47" i="1"/>
  <c r="G46" i="1"/>
  <c r="H46" i="1" s="1"/>
  <c r="G45" i="1"/>
  <c r="H45" i="1" s="1"/>
  <c r="H44" i="1"/>
  <c r="G43" i="1"/>
  <c r="H43" i="1" s="1"/>
  <c r="C36" i="1"/>
  <c r="G38" i="1" s="1"/>
  <c r="E27" i="1"/>
  <c r="E28" i="1" s="1"/>
  <c r="H22" i="1"/>
  <c r="F22" i="1"/>
  <c r="B73" i="1"/>
  <c r="B76" i="1" s="1"/>
  <c r="H54" i="1" l="1"/>
  <c r="B45" i="1" s="1"/>
  <c r="E29" i="1"/>
  <c r="E31" i="1" s="1"/>
  <c r="C24" i="1"/>
  <c r="H23" i="1"/>
  <c r="H24" i="1" s="1"/>
  <c r="E23" i="1"/>
  <c r="A73" i="1"/>
  <c r="A76" i="1" s="1"/>
  <c r="C37" i="1"/>
  <c r="A77" i="1" s="1"/>
  <c r="C77" i="1" s="1"/>
  <c r="E77" i="1" s="1"/>
  <c r="B61" i="1" l="1"/>
  <c r="A74" i="1"/>
  <c r="C74" i="1" s="1"/>
  <c r="E74" i="1" s="1"/>
  <c r="G39" i="1"/>
  <c r="C38" i="1"/>
  <c r="B60" i="1" s="1"/>
  <c r="F23" i="1"/>
  <c r="F24" i="1" s="1"/>
  <c r="E24" i="1"/>
  <c r="B68" i="1" l="1"/>
  <c r="D68" i="1" s="1"/>
  <c r="C40" i="1"/>
  <c r="B44" i="1"/>
  <c r="B52" i="1" s="1"/>
  <c r="B53" i="1" s="1"/>
  <c r="H62" i="1" s="1"/>
  <c r="I62" i="1" s="1"/>
  <c r="C68" i="1" l="1"/>
  <c r="H63" i="1" s="1"/>
  <c r="I65" i="1"/>
  <c r="I47" i="1"/>
  <c r="H64" i="1" l="1"/>
  <c r="I63" i="1"/>
  <c r="I64" i="1" s="1"/>
</calcChain>
</file>

<file path=xl/sharedStrings.xml><?xml version="1.0" encoding="utf-8"?>
<sst xmlns="http://schemas.openxmlformats.org/spreadsheetml/2006/main" count="114" uniqueCount="100">
  <si>
    <t>Presupuesto</t>
  </si>
  <si>
    <t>Elabora</t>
  </si>
  <si>
    <t>Lourdes Velasco</t>
  </si>
  <si>
    <t>Fecha</t>
  </si>
  <si>
    <t>ODT</t>
  </si>
  <si>
    <t>Cliente</t>
  </si>
  <si>
    <t>Observaciones</t>
  </si>
  <si>
    <t>Proyecto</t>
  </si>
  <si>
    <t>Descripción</t>
  </si>
  <si>
    <t>Tamaño extendido</t>
  </si>
  <si>
    <t>X</t>
  </si>
  <si>
    <t>por tamaño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</si>
  <si>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</si>
  <si>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</si>
  <si>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</si>
  <si>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</si>
  <si>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</si>
  <si>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</si>
  <si>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</si>
  <si>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</si>
  <si>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</si>
  <si>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</si>
  <si>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</si>
  <si>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</si>
  <si>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</si>
  <si>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</si>
  <si>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</si>
  <si>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</si>
  <si>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</si>
  <si>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Tamaños por pliego</t>
  </si>
  <si>
    <t>* manual</t>
  </si>
  <si>
    <t>Nota p/offset</t>
  </si>
  <si>
    <t xml:space="preserve">500 piezas siempre de sobrante para correr, </t>
  </si>
  <si>
    <t>Para correr</t>
  </si>
  <si>
    <t xml:space="preserve">aun cuando sean menos de 100 tiros. 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</si>
  <si>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</si>
  <si>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</si>
  <si>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</si>
  <si>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</si>
  <si>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</si>
  <si>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</si>
  <si>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</si>
  <si>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</si>
  <si>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</si>
  <si>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</si>
  <si>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</si>
  <si>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</si>
  <si>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</si>
  <si>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</si>
  <si>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</si>
  <si>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 xml:space="preserve">arreglo </t>
  </si>
  <si>
    <t>Papel</t>
  </si>
  <si>
    <t>Imp F</t>
  </si>
  <si>
    <t>Impresión</t>
  </si>
  <si>
    <t>lamina y arreglo</t>
  </si>
  <si>
    <t xml:space="preserve">Pruebas de color </t>
  </si>
  <si>
    <t>Tinta F y V</t>
  </si>
  <si>
    <t>listón + REMACHE</t>
  </si>
  <si>
    <t>corte</t>
  </si>
  <si>
    <t>arreglo suaje</t>
  </si>
  <si>
    <t>Empaque</t>
  </si>
  <si>
    <t>SUAJE</t>
  </si>
  <si>
    <t>Mensajeria</t>
  </si>
  <si>
    <t>armado + pegado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</si>
  <si>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</si>
  <si>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</si>
  <si>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</si>
  <si>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</si>
  <si>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</si>
  <si>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</si>
  <si>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</si>
  <si>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</si>
  <si>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</si>
  <si>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</si>
  <si>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</si>
  <si>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</si>
  <si>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</si>
  <si>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</si>
  <si>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</si>
  <si>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Comisiones</t>
  </si>
  <si>
    <t>LAMINADOS7 BARNIZ UV/ EMPALMES</t>
  </si>
  <si>
    <t>area + cantidad de hojas</t>
  </si>
  <si>
    <t>Area</t>
  </si>
  <si>
    <t>arreglo</t>
  </si>
  <si>
    <t>total a pagar</t>
  </si>
  <si>
    <t xml:space="preserve">minimo </t>
  </si>
  <si>
    <t>EMPALME</t>
  </si>
  <si>
    <t>Televisa</t>
  </si>
  <si>
    <t>PlayCity</t>
  </si>
  <si>
    <t>Planilla etiquetas</t>
  </si>
  <si>
    <t>tamaño 21.6 X  27.9 cm.</t>
  </si>
  <si>
    <t>adhesivo couche blanco mate</t>
  </si>
  <si>
    <t>terminado suajado</t>
  </si>
  <si>
    <t xml:space="preserve">Couche </t>
  </si>
  <si>
    <t>Blanco</t>
  </si>
  <si>
    <t>LUMEN</t>
  </si>
  <si>
    <t>Tabla de Suaje</t>
  </si>
  <si>
    <t xml:space="preserve">LAMINADO MATE </t>
  </si>
  <si>
    <t>impresas a  2 X 0 tinta offset</t>
  </si>
  <si>
    <t>23 de junio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</si>
</sst>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2" applyNumberFormat="0" applyAlignment="0" applyProtection="0"/>
    <xf numFmtId="0" fontId="15" fillId="6" borderId="13" applyNumberFormat="0" applyAlignment="0" applyProtection="0"/>
    <xf numFmtId="0" fontId="16" fillId="7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9" fillId="0" borderId="0"/>
    <xf numFmtId="0" fontId="9" fillId="8" borderId="17" applyNumberFormat="0" applyFont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8" fillId="2" borderId="10" xfId="0" applyNumberFormat="1" applyFont="1" applyFill="1" applyBorder="1" applyAlignment="1">
      <alignment horizontal="center"/>
    </xf>
    <xf numFmtId="164" fontId="8" fillId="0" borderId="0" xfId="0" applyNumberFormat="1" applyFont="1" applyAlignment="1"/>
    <xf numFmtId="0" fontId="8" fillId="0" borderId="0" xfId="0" applyFont="1" applyAlignment="1"/>
    <xf numFmtId="0" fontId="8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8" fillId="0" borderId="0" xfId="0" applyFont="1"/>
    <xf numFmtId="0" fontId="6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Border="1"/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44" fontId="4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44" fontId="2" fillId="0" borderId="0" xfId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44" fontId="4" fillId="0" borderId="5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12" fillId="0" borderId="0" xfId="0" applyFont="1"/>
    <xf numFmtId="44" fontId="4" fillId="0" borderId="0" xfId="1" applyFont="1" applyBorder="1" applyAlignment="1">
      <alignment horizontal="center"/>
    </xf>
    <xf numFmtId="44" fontId="10" fillId="9" borderId="8" xfId="3" applyFont="1" applyFill="1" applyBorder="1" applyAlignment="1">
      <alignment vertical="center"/>
    </xf>
    <xf numFmtId="44" fontId="8" fillId="0" borderId="0" xfId="1" applyFont="1" applyAlignment="1">
      <alignment wrapText="1"/>
    </xf>
    <xf numFmtId="2" fontId="11" fillId="4" borderId="0" xfId="0" applyNumberFormat="1" applyFont="1" applyFill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</cellXfs>
  <cellStyles count="14">
    <cellStyle name="Advertencia" xfId="4"/>
    <cellStyle name="Calcular" xfId="5"/>
    <cellStyle name="Celda comprob." xfId="6"/>
    <cellStyle name="Correcto" xfId="7"/>
    <cellStyle name="Encabez. 1" xfId="8"/>
    <cellStyle name="Encabez. 2" xfId="9"/>
    <cellStyle name="Encabezado 3" xfId="10"/>
    <cellStyle name="Explicación" xfId="11"/>
    <cellStyle name="Moneda" xfId="1" builtinId="4"/>
    <cellStyle name="Moneda 6" xfId="3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9"/>
  <sheetViews>
    <sheetView tabSelected="1" topLeftCell="A43" zoomScale="85" zoomScaleNormal="85" workbookViewId="0">
      <selection activeCell="G47" sqref="G47"/>
    </sheetView>
  </sheetViews>
  <sheetFormatPr baseColWidth="10" defaultRowHeight="14.25" x14ac:dyDescent="0.3"/>
  <cols>
    <col min="1" max="1" width="14.5703125" style="1" customWidth="1"/>
    <col min="2" max="2" width="13.42578125" style="1" bestFit="1" customWidth="1"/>
    <col min="3" max="3" width="13.42578125" style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99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87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C12" s="1" t="s">
        <v>88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6.5" x14ac:dyDescent="0.3">
      <c r="A14" s="3" t="s">
        <v>8</v>
      </c>
      <c r="C14" s="11" t="s">
        <v>89</v>
      </c>
      <c r="D14" s="12"/>
      <c r="E14" s="12"/>
      <c r="F14" s="13" t="s">
        <v>9</v>
      </c>
      <c r="G14" s="9"/>
      <c r="H14" s="10"/>
      <c r="I14" s="14"/>
      <c r="J14" s="15"/>
      <c r="K14" s="16"/>
      <c r="L14"/>
      <c r="M14"/>
      <c r="N14"/>
      <c r="O14"/>
      <c r="P14"/>
      <c r="Q14"/>
      <c r="R14"/>
    </row>
    <row r="15" spans="1:21" ht="15.75" x14ac:dyDescent="0.3">
      <c r="C15" s="17" t="s">
        <v>90</v>
      </c>
      <c r="D15" s="17"/>
      <c r="E15" s="12"/>
      <c r="F15" s="18">
        <f>(1+F18+1)*2</f>
        <v>47.2</v>
      </c>
      <c r="G15" s="19" t="s">
        <v>10</v>
      </c>
      <c r="H15" s="20">
        <f>1+H18+1</f>
        <v>29.9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91</v>
      </c>
      <c r="D16" s="12"/>
      <c r="E16" s="12"/>
      <c r="F16" s="13">
        <v>1</v>
      </c>
      <c r="G16" s="21" t="s">
        <v>11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98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92</v>
      </c>
      <c r="D18" s="12"/>
      <c r="E18" s="12"/>
      <c r="F18" s="18">
        <v>21.6</v>
      </c>
      <c r="G18" s="19" t="s">
        <v>10</v>
      </c>
      <c r="H18" s="20">
        <v>27.9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7"/>
      <c r="D19" s="12"/>
      <c r="E19" s="12"/>
      <c r="F19" s="22"/>
      <c r="G19" s="23"/>
      <c r="H19" s="24"/>
      <c r="J19"/>
      <c r="K19"/>
      <c r="L19"/>
      <c r="M19"/>
      <c r="N19"/>
      <c r="O19"/>
      <c r="P19"/>
    </row>
    <row r="20" spans="1:18" ht="15.75" x14ac:dyDescent="0.3">
      <c r="A20" s="25" t="s">
        <v>12</v>
      </c>
      <c r="C20" s="26" t="s">
        <v>93</v>
      </c>
      <c r="D20" s="3" t="s">
        <v>13</v>
      </c>
      <c r="E20" s="27" t="s">
        <v>94</v>
      </c>
      <c r="J20"/>
      <c r="K20"/>
      <c r="L20"/>
      <c r="M20"/>
      <c r="N20"/>
      <c r="O20"/>
      <c r="P20"/>
    </row>
    <row r="22" spans="1:18" x14ac:dyDescent="0.3">
      <c r="A22" s="25" t="s">
        <v>14</v>
      </c>
      <c r="C22" s="28">
        <v>51</v>
      </c>
      <c r="D22" s="27" t="s">
        <v>15</v>
      </c>
      <c r="E22" s="29">
        <v>66</v>
      </c>
      <c r="F22" s="30">
        <f>+C22</f>
        <v>51</v>
      </c>
      <c r="G22" s="31" t="s">
        <v>15</v>
      </c>
      <c r="H22" s="31">
        <f>+E22</f>
        <v>66</v>
      </c>
    </row>
    <row r="23" spans="1:18" x14ac:dyDescent="0.3">
      <c r="A23" s="25" t="s">
        <v>16</v>
      </c>
      <c r="B23" s="2"/>
      <c r="C23" s="32">
        <f>+F15</f>
        <v>47.2</v>
      </c>
      <c r="D23" s="33" t="s">
        <v>15</v>
      </c>
      <c r="E23" s="32">
        <f>+H15</f>
        <v>29.9</v>
      </c>
      <c r="F23" s="34">
        <f>+E23</f>
        <v>29.9</v>
      </c>
      <c r="G23" s="34" t="s">
        <v>15</v>
      </c>
      <c r="H23" s="34">
        <f>+C23</f>
        <v>47.2</v>
      </c>
      <c r="I23" s="35"/>
    </row>
    <row r="24" spans="1:18" ht="15" thickBot="1" x14ac:dyDescent="0.35">
      <c r="A24" s="2" t="s">
        <v>17</v>
      </c>
      <c r="B24" s="36"/>
      <c r="C24" s="37">
        <f>+C22/C23</f>
        <v>1.0805084745762712</v>
      </c>
      <c r="D24" s="38"/>
      <c r="E24" s="37">
        <f>+E22/E23</f>
        <v>2.2073578595317729</v>
      </c>
      <c r="F24" s="37">
        <f>+F22/F23</f>
        <v>1.705685618729097</v>
      </c>
      <c r="G24" s="38"/>
      <c r="H24" s="37">
        <f>+H22/H23</f>
        <v>1.3983050847457625</v>
      </c>
      <c r="I24" s="35"/>
    </row>
    <row r="25" spans="1:18" ht="15" thickBot="1" x14ac:dyDescent="0.35">
      <c r="A25" s="2" t="s">
        <v>18</v>
      </c>
      <c r="B25" s="39"/>
      <c r="C25" s="40"/>
      <c r="D25" s="41">
        <v>2</v>
      </c>
      <c r="E25" s="42"/>
      <c r="F25" s="43"/>
      <c r="G25" s="44">
        <v>1</v>
      </c>
      <c r="H25" s="45" t="s">
        <v>19</v>
      </c>
    </row>
    <row r="26" spans="1:18" x14ac:dyDescent="0.3">
      <c r="A26" s="2"/>
      <c r="B26" s="26"/>
      <c r="C26" s="35"/>
      <c r="G26" s="46"/>
      <c r="H26" s="35"/>
    </row>
    <row r="27" spans="1:18" ht="15" thickBot="1" x14ac:dyDescent="0.35">
      <c r="A27" s="30" t="s">
        <v>20</v>
      </c>
      <c r="B27" s="30" t="s">
        <v>95</v>
      </c>
      <c r="D27" s="46" t="s">
        <v>21</v>
      </c>
      <c r="E27" s="47">
        <f>+F27/1000</f>
        <v>8.5</v>
      </c>
      <c r="F27" s="80">
        <v>8500</v>
      </c>
      <c r="G27" s="1" t="s">
        <v>22</v>
      </c>
      <c r="H27" s="48">
        <v>0.5</v>
      </c>
    </row>
    <row r="28" spans="1:18" ht="15.75" x14ac:dyDescent="0.3">
      <c r="A28" s="2"/>
      <c r="B28" s="2"/>
      <c r="C28" s="2"/>
      <c r="D28" s="49" t="s">
        <v>23</v>
      </c>
      <c r="E28" s="47">
        <f>+H27*E27</f>
        <v>4.25</v>
      </c>
      <c r="H28" s="48"/>
      <c r="I28" s="35"/>
      <c r="Q28"/>
      <c r="R28"/>
    </row>
    <row r="29" spans="1:18" ht="15.75" x14ac:dyDescent="0.3">
      <c r="D29" s="49" t="s">
        <v>24</v>
      </c>
      <c r="E29" s="50">
        <f>+E27-E28</f>
        <v>4.25</v>
      </c>
      <c r="I29" s="35"/>
      <c r="Q29"/>
      <c r="R29"/>
    </row>
    <row r="30" spans="1:18" ht="15.75" x14ac:dyDescent="0.3">
      <c r="E30" s="26" t="s">
        <v>25</v>
      </c>
      <c r="F30" s="26" t="s">
        <v>26</v>
      </c>
      <c r="G30" s="26" t="s">
        <v>26</v>
      </c>
      <c r="H30" s="26" t="s">
        <v>26</v>
      </c>
      <c r="I30" s="35"/>
      <c r="Q30"/>
      <c r="R30"/>
    </row>
    <row r="31" spans="1:18" ht="15.75" x14ac:dyDescent="0.3">
      <c r="D31" s="46" t="s">
        <v>27</v>
      </c>
      <c r="E31" s="51">
        <f>+E29</f>
        <v>4.25</v>
      </c>
      <c r="F31" s="51">
        <v>0</v>
      </c>
      <c r="G31" s="51">
        <v>0</v>
      </c>
      <c r="H31" s="51">
        <v>0</v>
      </c>
      <c r="Q31"/>
      <c r="R31"/>
    </row>
    <row r="32" spans="1:18" ht="15.75" x14ac:dyDescent="0.3">
      <c r="D32" s="46" t="s">
        <v>28</v>
      </c>
      <c r="E32" s="51">
        <f>+E31*1.1</f>
        <v>4.6750000000000007</v>
      </c>
      <c r="F32" s="51">
        <v>0</v>
      </c>
      <c r="G32" s="51">
        <v>0</v>
      </c>
      <c r="H32" s="51">
        <v>0</v>
      </c>
      <c r="Q32"/>
      <c r="R32"/>
    </row>
    <row r="33" spans="1:22" ht="16.5" thickBot="1" x14ac:dyDescent="0.35">
      <c r="A33" s="2"/>
      <c r="G33" s="46"/>
      <c r="Q33"/>
      <c r="R33"/>
    </row>
    <row r="34" spans="1:22" ht="15.75" x14ac:dyDescent="0.3">
      <c r="A34" s="25" t="s">
        <v>29</v>
      </c>
      <c r="C34" s="52">
        <v>2</v>
      </c>
      <c r="D34" s="53" t="s">
        <v>30</v>
      </c>
      <c r="E34" s="5" t="s">
        <v>31</v>
      </c>
      <c r="F34" s="6" t="s">
        <v>32</v>
      </c>
      <c r="G34" s="6"/>
      <c r="H34" s="7"/>
      <c r="Q34"/>
      <c r="R34"/>
    </row>
    <row r="35" spans="1:22" ht="16.5" thickBot="1" x14ac:dyDescent="0.35">
      <c r="A35" s="25"/>
      <c r="C35" s="26"/>
      <c r="D35" s="1" t="s">
        <v>33</v>
      </c>
      <c r="E35" s="22"/>
      <c r="F35" s="23" t="s">
        <v>34</v>
      </c>
      <c r="G35" s="23"/>
      <c r="H35" s="24"/>
      <c r="Q35"/>
      <c r="R35"/>
    </row>
    <row r="36" spans="1:22" ht="15.75" x14ac:dyDescent="0.3">
      <c r="A36" s="25" t="s">
        <v>35</v>
      </c>
      <c r="B36" s="3"/>
      <c r="C36" s="54">
        <f>+B42/F16</f>
        <v>17000</v>
      </c>
      <c r="D36" s="29">
        <v>500</v>
      </c>
      <c r="F36" s="49" t="s">
        <v>36</v>
      </c>
      <c r="G36" s="28">
        <v>1</v>
      </c>
      <c r="H36" s="2"/>
      <c r="Q36"/>
      <c r="R36"/>
    </row>
    <row r="37" spans="1:22" ht="15.75" x14ac:dyDescent="0.3">
      <c r="A37" s="25" t="s">
        <v>37</v>
      </c>
      <c r="C37" s="39">
        <f>+C36+D36</f>
        <v>17500</v>
      </c>
      <c r="F37" s="49" t="s">
        <v>38</v>
      </c>
      <c r="G37" s="28">
        <v>1</v>
      </c>
      <c r="H37" s="2"/>
      <c r="Q37"/>
      <c r="R37"/>
    </row>
    <row r="38" spans="1:22" ht="15.75" x14ac:dyDescent="0.3">
      <c r="A38" s="25" t="s">
        <v>39</v>
      </c>
      <c r="C38" s="39">
        <f>+C37/C34</f>
        <v>8750</v>
      </c>
      <c r="F38" s="46" t="s">
        <v>40</v>
      </c>
      <c r="G38" s="28">
        <f>+C36/1000</f>
        <v>17</v>
      </c>
      <c r="H38" s="2"/>
      <c r="Q38"/>
      <c r="R38"/>
    </row>
    <row r="39" spans="1:22" ht="15.75" x14ac:dyDescent="0.3">
      <c r="A39" s="25"/>
      <c r="C39" s="26"/>
      <c r="F39" s="49" t="s">
        <v>41</v>
      </c>
      <c r="G39" s="55">
        <f>+C37*F16</f>
        <v>17500</v>
      </c>
      <c r="H39" s="2"/>
      <c r="Q39"/>
      <c r="R39"/>
    </row>
    <row r="40" spans="1:22" ht="15.75" x14ac:dyDescent="0.3">
      <c r="A40" s="25" t="s">
        <v>42</v>
      </c>
      <c r="C40" s="30">
        <f>+C38*C34</f>
        <v>17500</v>
      </c>
      <c r="F40" s="49"/>
      <c r="G40" s="35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5" t="s">
        <v>43</v>
      </c>
      <c r="B42" s="26">
        <v>17000</v>
      </c>
      <c r="C42" s="26">
        <f>+B42*2</f>
        <v>34000</v>
      </c>
      <c r="D42" s="30" t="s">
        <v>44</v>
      </c>
      <c r="E42" s="30" t="s">
        <v>45</v>
      </c>
      <c r="F42" s="30" t="s">
        <v>46</v>
      </c>
      <c r="G42" s="30" t="s">
        <v>47</v>
      </c>
      <c r="H42" s="30" t="s">
        <v>48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6" t="s">
        <v>49</v>
      </c>
      <c r="B43" s="57"/>
      <c r="C43" s="2"/>
      <c r="D43" s="26">
        <v>2</v>
      </c>
      <c r="E43" s="26">
        <v>1</v>
      </c>
      <c r="F43" s="26" t="s">
        <v>50</v>
      </c>
      <c r="G43" s="35">
        <f>185+145</f>
        <v>330</v>
      </c>
      <c r="H43" s="35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7" t="s">
        <v>51</v>
      </c>
      <c r="B44" s="58">
        <f>+E31*C38</f>
        <v>37187.5</v>
      </c>
      <c r="C44" s="2"/>
      <c r="D44" s="26">
        <v>17</v>
      </c>
      <c r="E44" s="26">
        <v>1</v>
      </c>
      <c r="F44" s="26" t="s">
        <v>52</v>
      </c>
      <c r="G44" s="35">
        <v>145</v>
      </c>
      <c r="H44" s="35">
        <f>+(D44*E44)*G44</f>
        <v>2465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7" t="s">
        <v>53</v>
      </c>
      <c r="B45" s="58">
        <f>+H54</f>
        <v>8800</v>
      </c>
      <c r="C45" s="2"/>
      <c r="D45" s="26">
        <v>0</v>
      </c>
      <c r="E45" s="26">
        <v>0</v>
      </c>
      <c r="F45" s="26" t="s">
        <v>54</v>
      </c>
      <c r="G45" s="35">
        <f>185+145</f>
        <v>330</v>
      </c>
      <c r="H45" s="35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7" t="s">
        <v>55</v>
      </c>
      <c r="B46" s="58">
        <f>100*2</f>
        <v>200</v>
      </c>
      <c r="C46" s="2"/>
      <c r="D46" s="26">
        <v>0</v>
      </c>
      <c r="E46" s="26">
        <v>0</v>
      </c>
      <c r="F46" s="26" t="s">
        <v>56</v>
      </c>
      <c r="G46" s="35">
        <f>145*2</f>
        <v>290</v>
      </c>
      <c r="H46" s="35">
        <f>+G46*E46*D46</f>
        <v>0</v>
      </c>
      <c r="I46" s="1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9" t="s">
        <v>57</v>
      </c>
      <c r="B47" s="58">
        <v>0</v>
      </c>
      <c r="C47" s="2"/>
      <c r="D47" s="26">
        <v>1</v>
      </c>
      <c r="E47" s="26">
        <v>1</v>
      </c>
      <c r="F47" s="26" t="s">
        <v>58</v>
      </c>
      <c r="G47" s="35">
        <v>600</v>
      </c>
      <c r="H47" s="35">
        <f>+(D47*E47)*G47</f>
        <v>600</v>
      </c>
      <c r="I47" s="35">
        <f>+B68/100</f>
        <v>564.31250000000011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9" t="s">
        <v>96</v>
      </c>
      <c r="B48" s="58">
        <v>750</v>
      </c>
      <c r="C48" s="2"/>
      <c r="D48" s="26">
        <v>1</v>
      </c>
      <c r="E48" s="26">
        <v>1</v>
      </c>
      <c r="F48" s="26" t="s">
        <v>59</v>
      </c>
      <c r="G48" s="35">
        <v>145</v>
      </c>
      <c r="H48" s="35">
        <f>+(D48*E48)*G48</f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9" t="s">
        <v>60</v>
      </c>
      <c r="B49" s="58">
        <v>400</v>
      </c>
      <c r="D49" s="26">
        <v>1</v>
      </c>
      <c r="E49" s="26">
        <v>34</v>
      </c>
      <c r="F49" s="26" t="s">
        <v>61</v>
      </c>
      <c r="G49" s="35">
        <v>145</v>
      </c>
      <c r="H49" s="35">
        <f>+(D49*E49)*G49</f>
        <v>4930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9" t="s">
        <v>62</v>
      </c>
      <c r="B50" s="58">
        <v>200</v>
      </c>
      <c r="D50" s="26">
        <v>0</v>
      </c>
      <c r="E50" s="26">
        <v>0</v>
      </c>
      <c r="F50" s="26" t="s">
        <v>63</v>
      </c>
      <c r="G50" s="35">
        <v>25</v>
      </c>
      <c r="H50" s="35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9"/>
      <c r="B51" s="59"/>
      <c r="D51" s="26">
        <v>0</v>
      </c>
      <c r="E51" s="26">
        <v>0</v>
      </c>
      <c r="F51" s="26" t="s">
        <v>64</v>
      </c>
      <c r="G51" s="35">
        <f>+G74</f>
        <v>1200</v>
      </c>
      <c r="H51" s="35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6" t="s">
        <v>65</v>
      </c>
      <c r="B52" s="60">
        <f>SUM(B44:B51)</f>
        <v>47537.5</v>
      </c>
      <c r="C52" s="2"/>
      <c r="D52" s="26">
        <v>0</v>
      </c>
      <c r="E52" s="26">
        <v>0</v>
      </c>
      <c r="F52" s="61" t="s">
        <v>66</v>
      </c>
      <c r="G52" s="35">
        <v>380</v>
      </c>
      <c r="H52" s="35">
        <f>+G52*E52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2"/>
      <c r="B53" s="37">
        <f>+B52/B42</f>
        <v>2.7963235294117648</v>
      </c>
      <c r="C53" s="25" t="s">
        <v>67</v>
      </c>
      <c r="D53" s="2"/>
      <c r="E53" s="2"/>
      <c r="F53" s="2"/>
      <c r="G53" s="2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2"/>
      <c r="B54" s="2"/>
      <c r="D54" s="2"/>
      <c r="E54" s="2"/>
      <c r="F54" s="2"/>
      <c r="G54" s="63" t="s">
        <v>68</v>
      </c>
      <c r="H54" s="35">
        <f>SUM(H43:H53)</f>
        <v>8800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2"/>
      <c r="E55" s="2"/>
      <c r="G55" s="3" t="s">
        <v>69</v>
      </c>
      <c r="H55" s="64">
        <v>1.5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G56" s="3"/>
      <c r="H56" s="64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25" t="s">
        <v>70</v>
      </c>
      <c r="B57" s="2"/>
      <c r="C57" s="2"/>
      <c r="E57" s="37"/>
      <c r="G57" s="1" t="s">
        <v>71</v>
      </c>
      <c r="H57" s="65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"/>
      <c r="B58" s="25" t="s">
        <v>72</v>
      </c>
      <c r="C58" s="30" t="s">
        <v>73</v>
      </c>
      <c r="D58" s="2"/>
      <c r="E58" s="2"/>
      <c r="F58" s="2"/>
      <c r="G58" s="1" t="s">
        <v>71</v>
      </c>
      <c r="H58" s="65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6" t="s">
        <v>74</v>
      </c>
      <c r="B59" s="57"/>
      <c r="C59" s="2"/>
      <c r="D59" s="2"/>
      <c r="E59" s="2"/>
      <c r="F59" s="2"/>
      <c r="G59" s="3" t="s">
        <v>75</v>
      </c>
      <c r="H59" s="65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7" t="s">
        <v>51</v>
      </c>
      <c r="B60" s="58">
        <f>+E32*C38</f>
        <v>40906.250000000007</v>
      </c>
      <c r="C60" s="66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7" t="s">
        <v>53</v>
      </c>
      <c r="B61" s="58">
        <f>+H54*H55</f>
        <v>13200</v>
      </c>
      <c r="C61" s="6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7" t="str">
        <f>+A46</f>
        <v xml:space="preserve">Pruebas de color </v>
      </c>
      <c r="B62" s="58">
        <f>+B46*H55</f>
        <v>300</v>
      </c>
      <c r="C62" s="66"/>
      <c r="G62" s="67" t="s">
        <v>76</v>
      </c>
      <c r="H62" s="37">
        <f>+B53</f>
        <v>2.7963235294117648</v>
      </c>
      <c r="I62" s="68">
        <f>+H62*B42</f>
        <v>47537.5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7" t="str">
        <f>+A47</f>
        <v>listón + REMACHE</v>
      </c>
      <c r="B63" s="58">
        <v>0</v>
      </c>
      <c r="C63" s="66"/>
      <c r="G63" s="67" t="s">
        <v>77</v>
      </c>
      <c r="H63" s="37">
        <f>+C68</f>
        <v>3.3194852941176474</v>
      </c>
      <c r="I63" s="68">
        <f>+H63*B42</f>
        <v>56431.250000000007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7" t="str">
        <f>+A48</f>
        <v>Tabla de Suaje</v>
      </c>
      <c r="B64" s="58">
        <f>+B48*H55</f>
        <v>1125</v>
      </c>
      <c r="C64" s="69"/>
      <c r="G64" s="70" t="s">
        <v>78</v>
      </c>
      <c r="H64" s="71">
        <f>+H63-H62</f>
        <v>0.5231617647058826</v>
      </c>
      <c r="I64" s="68">
        <f>+I63-I62</f>
        <v>8893.7500000000073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7" t="str">
        <f>+A49</f>
        <v>Empaque</v>
      </c>
      <c r="B65" s="58">
        <f>+B49*H55</f>
        <v>600</v>
      </c>
      <c r="C65" s="69"/>
      <c r="G65" s="82" t="s">
        <v>79</v>
      </c>
      <c r="H65" s="82"/>
      <c r="I65" s="72">
        <f>+(B68/100)*2.5</f>
        <v>1410.7812500000002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7" t="str">
        <f>+A50</f>
        <v>Mensajeria</v>
      </c>
      <c r="B66" s="58">
        <f>+B50*H55</f>
        <v>300</v>
      </c>
      <c r="C66" s="69"/>
      <c r="G66" s="9"/>
      <c r="H66" s="71"/>
      <c r="I66" s="7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7"/>
      <c r="B67" s="58"/>
      <c r="C67" s="69"/>
      <c r="H67" s="48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6" t="s">
        <v>65</v>
      </c>
      <c r="B68" s="60">
        <f>SUM(B59:B67)</f>
        <v>56431.250000000007</v>
      </c>
      <c r="C68" s="71">
        <f>+B68/B42</f>
        <v>3.3194852941176474</v>
      </c>
      <c r="D68" s="81">
        <f>+B68/C42</f>
        <v>1.6597426470588237</v>
      </c>
      <c r="E68" s="81"/>
      <c r="F68" s="7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83"/>
      <c r="E69" s="8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x14ac:dyDescent="0.3">
      <c r="A70" s="25"/>
      <c r="C70" s="26"/>
      <c r="F70"/>
      <c r="G70"/>
      <c r="J70" s="16"/>
      <c r="K70" s="16"/>
      <c r="L70" s="16"/>
      <c r="M70" s="16"/>
      <c r="N70" s="16"/>
      <c r="O70" s="16"/>
      <c r="P70" s="16"/>
      <c r="Q70" s="16"/>
      <c r="R70" s="16"/>
    </row>
    <row r="71" spans="1:22" ht="15" thickBot="1" x14ac:dyDescent="0.35">
      <c r="A71" s="3" t="s">
        <v>80</v>
      </c>
    </row>
    <row r="72" spans="1:22" x14ac:dyDescent="0.3">
      <c r="A72" s="5" t="s">
        <v>81</v>
      </c>
      <c r="B72" s="6"/>
      <c r="C72" s="6"/>
      <c r="D72" s="6"/>
      <c r="E72" s="6"/>
      <c r="F72" s="6"/>
      <c r="G72" s="7"/>
    </row>
    <row r="73" spans="1:22" x14ac:dyDescent="0.3">
      <c r="A73" s="18">
        <f>+F15</f>
        <v>47.2</v>
      </c>
      <c r="B73" s="19">
        <f>+H15</f>
        <v>29.9</v>
      </c>
      <c r="C73" s="9" t="s">
        <v>82</v>
      </c>
      <c r="D73" s="19" t="s">
        <v>83</v>
      </c>
      <c r="E73" s="9" t="s">
        <v>84</v>
      </c>
      <c r="F73" s="21" t="s">
        <v>97</v>
      </c>
      <c r="G73" s="10"/>
    </row>
    <row r="74" spans="1:22" x14ac:dyDescent="0.3">
      <c r="A74" s="18">
        <f>0.482*0.395*C37</f>
        <v>3331.8250000000003</v>
      </c>
      <c r="B74" s="74">
        <f>4*3</f>
        <v>12</v>
      </c>
      <c r="C74" s="74">
        <f>+A74*B74</f>
        <v>39981.9</v>
      </c>
      <c r="D74" s="74">
        <v>0</v>
      </c>
      <c r="E74" s="74">
        <f>+C74+D74</f>
        <v>39981.9</v>
      </c>
      <c r="F74" s="75" t="s">
        <v>85</v>
      </c>
      <c r="G74" s="76">
        <v>1200</v>
      </c>
    </row>
    <row r="75" spans="1:22" x14ac:dyDescent="0.3">
      <c r="A75" s="8"/>
      <c r="B75" s="74"/>
      <c r="C75" s="74"/>
      <c r="D75" s="74"/>
      <c r="E75" s="74"/>
      <c r="G75" s="77"/>
      <c r="J75" s="78"/>
    </row>
    <row r="76" spans="1:22" x14ac:dyDescent="0.3">
      <c r="A76" s="18">
        <f>+A73</f>
        <v>47.2</v>
      </c>
      <c r="B76" s="19">
        <f>+B73</f>
        <v>29.9</v>
      </c>
      <c r="C76" s="9" t="s">
        <v>82</v>
      </c>
      <c r="D76" s="19" t="s">
        <v>83</v>
      </c>
      <c r="E76" s="9" t="s">
        <v>84</v>
      </c>
      <c r="F76" s="21" t="s">
        <v>86</v>
      </c>
      <c r="G76" s="10"/>
    </row>
    <row r="77" spans="1:22" x14ac:dyDescent="0.3">
      <c r="A77" s="18">
        <f>0.463*0.503*C37</f>
        <v>4075.5575000000003</v>
      </c>
      <c r="B77" s="74">
        <f>4.1*2</f>
        <v>8.1999999999999993</v>
      </c>
      <c r="C77" s="74">
        <f>+A77*B77</f>
        <v>33419.571499999998</v>
      </c>
      <c r="D77" s="74">
        <v>0</v>
      </c>
      <c r="E77" s="79">
        <f>+C77+D77</f>
        <v>33419.571499999998</v>
      </c>
      <c r="F77" s="75" t="s">
        <v>85</v>
      </c>
      <c r="G77" s="77">
        <v>550</v>
      </c>
    </row>
    <row r="78" spans="1:22" x14ac:dyDescent="0.3">
      <c r="A78" s="8"/>
      <c r="B78" s="9"/>
      <c r="C78" s="74"/>
      <c r="D78" s="74"/>
      <c r="E78" s="74"/>
      <c r="F78" s="21"/>
      <c r="G78" s="10"/>
    </row>
    <row r="79" spans="1:22" ht="15" thickBot="1" x14ac:dyDescent="0.35">
      <c r="A79" s="22"/>
      <c r="B79" s="23"/>
      <c r="C79" s="23"/>
      <c r="D79" s="23"/>
      <c r="E79" s="23"/>
      <c r="F79" s="23"/>
      <c r="G79" s="24"/>
    </row>
  </sheetData>
  <mergeCells count="2">
    <mergeCell ref="G65:H65"/>
    <mergeCell ref="D69:E69"/>
  </mergeCells>
  <pageMargins left="0.70866141732283472" right="0.70866141732283472" top="0.74803149606299213" bottom="0.74803149606299213" header="0.31496062992125984" footer="0.31496062992125984"/>
  <pageSetup scale="57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Stickers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2017-06-23T23:51:27Z</cp:lastPrinted>
  <dcterms:created xsi:type="dcterms:W3CDTF">2017-06-08T00:40:48Z</dcterms:created>
  <dcterms:modified xsi:type="dcterms:W3CDTF">2017-06-24T00:03:01Z</dcterms:modified>
</cp:coreProperties>
</file>