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icker planilla 500" sheetId="1" r:id="rId1"/>
  </sheets>
  <calcPr calcId="145621"/>
</workbook>
</file>

<file path=xl/calcChain.xml><?xml version="1.0" encoding="utf-8"?>
<calcChain xmlns="http://schemas.openxmlformats.org/spreadsheetml/2006/main">
  <c r="G57" i="1" l="1"/>
  <c r="I16" i="1" l="1"/>
  <c r="G16" i="1"/>
  <c r="E35" i="1"/>
  <c r="C40" i="1"/>
  <c r="C41" i="1"/>
  <c r="B80" i="1"/>
  <c r="D80" i="1"/>
  <c r="F80" i="1" s="1"/>
  <c r="H58" i="1"/>
  <c r="H50" i="1"/>
  <c r="H54" i="1"/>
  <c r="H56" i="1"/>
  <c r="C42" i="1"/>
  <c r="E31" i="1"/>
  <c r="E32" i="1"/>
  <c r="E34" i="1"/>
  <c r="B66" i="1"/>
  <c r="H49" i="1"/>
  <c r="H51" i="1"/>
  <c r="H52" i="1"/>
  <c r="H53" i="1"/>
  <c r="H55" i="1"/>
  <c r="H57" i="1"/>
  <c r="H61" i="1" s="1"/>
  <c r="H59" i="1"/>
  <c r="B53" i="1"/>
  <c r="B68" i="1"/>
  <c r="B69" i="1"/>
  <c r="B70" i="1"/>
  <c r="B71" i="1"/>
  <c r="B50" i="1"/>
  <c r="A71" i="1"/>
  <c r="A70" i="1"/>
  <c r="A69" i="1"/>
  <c r="A68" i="1"/>
  <c r="B83" i="1"/>
  <c r="D83" i="1"/>
  <c r="F83" i="1"/>
  <c r="C79" i="1"/>
  <c r="C82" i="1"/>
  <c r="B79" i="1"/>
  <c r="B82" i="1"/>
  <c r="A79" i="1"/>
  <c r="A82" i="1"/>
  <c r="C46" i="1"/>
  <c r="G44" i="1"/>
  <c r="G43" i="1"/>
  <c r="C43" i="1"/>
  <c r="H25" i="1"/>
  <c r="C26" i="1"/>
  <c r="H26" i="1"/>
  <c r="H27" i="1"/>
  <c r="F25" i="1"/>
  <c r="E26" i="1"/>
  <c r="F26" i="1"/>
  <c r="F27" i="1"/>
  <c r="E27" i="1"/>
  <c r="C27" i="1"/>
  <c r="B51" i="1" l="1"/>
  <c r="B58" i="1" s="1"/>
  <c r="B60" i="1" s="1"/>
  <c r="G69" i="1" s="1"/>
  <c r="H69" i="1" s="1"/>
  <c r="B67" i="1"/>
  <c r="B73" i="1" s="1"/>
  <c r="H72" i="1" l="1"/>
  <c r="D65" i="1"/>
  <c r="I54" i="1"/>
  <c r="C73" i="1"/>
  <c r="G70" i="1" s="1"/>
  <c r="E63" i="1"/>
  <c r="G71" i="1" l="1"/>
  <c r="H71" i="1" s="1"/>
  <c r="H70" i="1"/>
</calcChain>
</file>

<file path=xl/sharedStrings.xml><?xml version="1.0" encoding="utf-8"?>
<sst xmlns="http://schemas.openxmlformats.org/spreadsheetml/2006/main" count="116" uniqueCount="101">
  <si>
    <t>Presupuesto</t>
  </si>
  <si>
    <t>Lourdes Velasco</t>
  </si>
  <si>
    <t>Fecha</t>
  </si>
  <si>
    <t>ODT</t>
  </si>
  <si>
    <t>Cliente</t>
  </si>
  <si>
    <t>Proyecto</t>
  </si>
  <si>
    <t>Descripción</t>
  </si>
  <si>
    <t>Tamaño extendido</t>
  </si>
  <si>
    <t xml:space="preserve"> </t>
  </si>
  <si>
    <t>X</t>
  </si>
  <si>
    <t>por tamaño</t>
  </si>
  <si>
    <t>Impresión</t>
  </si>
  <si>
    <t>Papel:</t>
  </si>
  <si>
    <t xml:space="preserve">Color </t>
  </si>
  <si>
    <t>Medida pliego</t>
  </si>
  <si>
    <t xml:space="preserve">X </t>
  </si>
  <si>
    <t>Tamaño Extendido</t>
  </si>
  <si>
    <t>Precio</t>
  </si>
  <si>
    <t xml:space="preserve">Salen por lado </t>
  </si>
  <si>
    <t>Tabla de suaje</t>
  </si>
  <si>
    <t xml:space="preserve">Tamaños por pliego </t>
  </si>
  <si>
    <t>* calculo manual</t>
  </si>
  <si>
    <t>Proveedor:</t>
  </si>
  <si>
    <t>LOZANO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</si>
  <si>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</si>
  <si>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</si>
  <si>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</si>
  <si>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</si>
  <si>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</si>
  <si>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</si>
  <si>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</si>
  <si>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</si>
  <si>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</si>
  <si>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</si>
  <si>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</si>
  <si>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</si>
  <si>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</si>
  <si>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</si>
  <si>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</si>
  <si>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>Formato impresión</t>
  </si>
  <si>
    <t xml:space="preserve">Tamaños a correr </t>
  </si>
  <si>
    <t>Salen por tamaño</t>
  </si>
  <si>
    <t>Pliegos Requeridos</t>
  </si>
  <si>
    <t>Cientos a imprimir</t>
  </si>
  <si>
    <t>Cantidad de piezas a imp.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</si>
  <si>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</si>
  <si>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</si>
  <si>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</si>
  <si>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</si>
  <si>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</si>
  <si>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</si>
  <si>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</si>
  <si>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</si>
  <si>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</si>
  <si>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>area + cantidad de hojas</t>
  </si>
  <si>
    <t xml:space="preserve">Costos </t>
  </si>
  <si>
    <t>Arreglo + Lam</t>
  </si>
  <si>
    <t>Area</t>
  </si>
  <si>
    <t>arreglo</t>
  </si>
  <si>
    <t>total a pagar</t>
  </si>
  <si>
    <t>Papel</t>
  </si>
  <si>
    <t>Imp F</t>
  </si>
  <si>
    <t xml:space="preserve">laminado mate </t>
  </si>
  <si>
    <t>Arreglo HS</t>
  </si>
  <si>
    <t>HS</t>
  </si>
  <si>
    <t>Tinta MET</t>
  </si>
  <si>
    <t>Prueba de Color</t>
  </si>
  <si>
    <t>corte</t>
  </si>
  <si>
    <t>Empaque</t>
  </si>
  <si>
    <t>arreglo suaje</t>
  </si>
  <si>
    <t>Mensajeria</t>
  </si>
  <si>
    <t>suajado</t>
  </si>
  <si>
    <t>Total</t>
  </si>
  <si>
    <t>Laminado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</si>
  <si>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</si>
  <si>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</si>
  <si>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</si>
  <si>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</si>
  <si>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</si>
  <si>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</si>
  <si>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</si>
  <si>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Urgencia</t>
  </si>
  <si>
    <t>Costo</t>
  </si>
  <si>
    <t>Precio final</t>
  </si>
  <si>
    <t>Utilidad</t>
  </si>
  <si>
    <t>Comisiones</t>
  </si>
  <si>
    <t>Elabora:</t>
  </si>
  <si>
    <t>Medidas</t>
  </si>
  <si>
    <t>LAMINADOS Y UV</t>
  </si>
  <si>
    <t>Swatch</t>
  </si>
  <si>
    <t>Planilla Sticker</t>
  </si>
  <si>
    <t>tamaño 38 X 25 cm.</t>
  </si>
  <si>
    <t xml:space="preserve">adhesivo couche </t>
  </si>
  <si>
    <t xml:space="preserve">impreso a 4 X 0 tintas offset </t>
  </si>
  <si>
    <t>terminado suajado figuras</t>
  </si>
  <si>
    <t xml:space="preserve">Adhesivo Couche </t>
  </si>
  <si>
    <t>Blanco Mate</t>
  </si>
  <si>
    <t>uv brillante a registro + glitter</t>
  </si>
  <si>
    <t xml:space="preserve">minimo </t>
  </si>
  <si>
    <t>UV Glitter a Reg</t>
  </si>
  <si>
    <t>14 de noviembre de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</si>
</sst>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sz val="9"/>
      <color rgb="FFFF0000"/>
      <name val="Century Gothic"/>
      <family val="2"/>
    </font>
    <font>
      <i/>
      <sz val="9"/>
      <name val="Century Gothic"/>
      <family val="2"/>
    </font>
    <font>
      <sz val="11"/>
      <color theme="1"/>
      <name val="Century Gothic"/>
      <family val="2"/>
    </font>
    <font>
      <sz val="9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rgb="FFFF0000"/>
      <name val="Century Gothic"/>
      <family val="2"/>
    </font>
    <font>
      <sz val="8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5" borderId="12" applyNumberFormat="0" applyAlignment="0" applyProtection="0"/>
    <xf numFmtId="0" fontId="16" fillId="6" borderId="13" applyNumberFormat="0" applyAlignment="0" applyProtection="0"/>
    <xf numFmtId="0" fontId="17" fillId="7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2" fillId="8" borderId="17" applyNumberFormat="0" applyFont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2" fontId="5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6" fillId="0" borderId="4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4" fillId="2" borderId="0" xfId="0" applyNumberFormat="1" applyFont="1" applyFill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6" fillId="0" borderId="0" xfId="0" applyNumberFormat="1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2" fontId="7" fillId="0" borderId="0" xfId="0" applyNumberFormat="1" applyFont="1" applyAlignment="1"/>
    <xf numFmtId="0" fontId="4" fillId="0" borderId="0" xfId="0" applyFont="1" applyAlignment="1">
      <alignment horizontal="center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5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0" borderId="11" xfId="0" applyFont="1" applyBorder="1"/>
    <xf numFmtId="0" fontId="4" fillId="0" borderId="11" xfId="0" applyFont="1" applyBorder="1"/>
    <xf numFmtId="2" fontId="4" fillId="0" borderId="11" xfId="0" applyNumberFormat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0" fontId="9" fillId="0" borderId="0" xfId="0" applyFont="1"/>
    <xf numFmtId="0" fontId="2" fillId="0" borderId="11" xfId="0" applyFont="1" applyBorder="1"/>
    <xf numFmtId="2" fontId="4" fillId="0" borderId="0" xfId="0" applyNumberFormat="1" applyFont="1" applyAlignment="1">
      <alignment horizontal="left"/>
    </xf>
    <xf numFmtId="2" fontId="5" fillId="0" borderId="11" xfId="0" applyNumberFormat="1" applyFont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9" fontId="6" fillId="0" borderId="0" xfId="0" applyNumberFormat="1" applyFont="1"/>
    <xf numFmtId="9" fontId="2" fillId="0" borderId="0" xfId="0" applyNumberFormat="1" applyFont="1"/>
    <xf numFmtId="0" fontId="5" fillId="0" borderId="0" xfId="0" applyFont="1" applyAlignment="1">
      <alignment horizontal="right"/>
    </xf>
    <xf numFmtId="2" fontId="2" fillId="0" borderId="0" xfId="0" applyNumberFormat="1" applyFont="1" applyAlignment="1">
      <alignment horizontal="left"/>
    </xf>
    <xf numFmtId="2" fontId="5" fillId="3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10" fillId="4" borderId="0" xfId="0" applyFont="1" applyFill="1"/>
    <xf numFmtId="2" fontId="11" fillId="4" borderId="0" xfId="0" applyNumberFormat="1" applyFont="1" applyFill="1" applyBorder="1" applyAlignment="1">
      <alignment horizontal="right"/>
    </xf>
    <xf numFmtId="44" fontId="11" fillId="4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right"/>
    </xf>
    <xf numFmtId="0" fontId="6" fillId="0" borderId="7" xfId="0" applyFont="1" applyBorder="1"/>
    <xf numFmtId="44" fontId="6" fillId="0" borderId="5" xfId="1" applyFont="1" applyBorder="1"/>
  </cellXfs>
  <cellStyles count="13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41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abSelected="1" zoomScale="80" zoomScaleNormal="80" workbookViewId="0">
      <selection activeCell="C18" sqref="C18"/>
    </sheetView>
  </sheetViews>
  <sheetFormatPr baseColWidth="10" defaultRowHeight="14.25" x14ac:dyDescent="0.3"/>
  <cols>
    <col min="1" max="1" width="13.140625" style="1" customWidth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3.140625" style="1" customWidth="1"/>
    <col min="9" max="10" width="8.140625" style="1" customWidth="1"/>
    <col min="11" max="11" width="9" style="1" customWidth="1"/>
    <col min="12" max="12" width="10.7109375" style="1" customWidth="1"/>
    <col min="13" max="13" width="9.28515625" style="1" customWidth="1"/>
    <col min="14" max="14" width="11.42578125" style="1"/>
    <col min="15" max="15" width="10.7109375" style="1" customWidth="1"/>
    <col min="16" max="17" width="11.42578125" style="1"/>
    <col min="18" max="18" width="15.5703125" style="1" customWidth="1"/>
    <col min="19" max="16384" width="11.42578125" style="1"/>
  </cols>
  <sheetData>
    <row r="1" spans="1:21" ht="18.75" x14ac:dyDescent="0.3">
      <c r="F1" s="2"/>
      <c r="L1" s="3"/>
      <c r="M1" s="3"/>
      <c r="N1" s="3"/>
      <c r="O1" s="3"/>
      <c r="P1" s="3"/>
      <c r="Q1" s="3"/>
    </row>
    <row r="2" spans="1:21" ht="15.75" x14ac:dyDescent="0.3">
      <c r="K2"/>
      <c r="L2"/>
      <c r="M2"/>
      <c r="N2"/>
      <c r="O2"/>
      <c r="P2"/>
      <c r="Q2"/>
    </row>
    <row r="3" spans="1:21" ht="15.75" x14ac:dyDescent="0.3">
      <c r="K3"/>
      <c r="L3"/>
      <c r="M3"/>
      <c r="N3"/>
      <c r="O3"/>
      <c r="P3"/>
      <c r="Q3"/>
      <c r="R3"/>
      <c r="S3"/>
      <c r="T3" s="3"/>
      <c r="U3" s="3"/>
    </row>
    <row r="4" spans="1:21" ht="15.75" x14ac:dyDescent="0.3">
      <c r="K4"/>
      <c r="L4"/>
      <c r="M4"/>
      <c r="N4"/>
      <c r="O4"/>
      <c r="P4"/>
      <c r="Q4"/>
      <c r="R4"/>
      <c r="S4"/>
    </row>
    <row r="5" spans="1:21" ht="15.75" x14ac:dyDescent="0.3">
      <c r="A5" s="5"/>
      <c r="K5"/>
      <c r="L5"/>
      <c r="M5"/>
      <c r="N5"/>
      <c r="O5"/>
      <c r="P5"/>
      <c r="Q5"/>
      <c r="R5"/>
      <c r="S5"/>
    </row>
    <row r="6" spans="1:21" ht="19.5" thickBot="1" x14ac:dyDescent="0.35">
      <c r="A6" s="2" t="s">
        <v>0</v>
      </c>
      <c r="H6" s="80" t="s">
        <v>86</v>
      </c>
      <c r="I6" s="81" t="s">
        <v>1</v>
      </c>
      <c r="J6" s="24"/>
      <c r="K6"/>
      <c r="L6"/>
      <c r="M6"/>
      <c r="N6"/>
      <c r="O6"/>
      <c r="P6"/>
      <c r="Q6"/>
      <c r="R6"/>
      <c r="S6"/>
    </row>
    <row r="7" spans="1:21" ht="15.75" x14ac:dyDescent="0.3">
      <c r="A7" s="5" t="s">
        <v>3</v>
      </c>
      <c r="K7"/>
      <c r="L7"/>
      <c r="M7"/>
      <c r="N7"/>
      <c r="O7"/>
      <c r="P7"/>
      <c r="Q7"/>
      <c r="R7"/>
      <c r="S7"/>
    </row>
    <row r="8" spans="1:21" ht="15.75" x14ac:dyDescent="0.3">
      <c r="K8"/>
      <c r="L8"/>
      <c r="M8"/>
      <c r="N8"/>
      <c r="O8"/>
      <c r="P8"/>
      <c r="Q8"/>
      <c r="R8"/>
      <c r="S8"/>
    </row>
    <row r="9" spans="1:21" s="5" customFormat="1" ht="15.75" x14ac:dyDescent="0.3">
      <c r="A9" s="5" t="s">
        <v>2</v>
      </c>
      <c r="C9" s="5" t="s">
        <v>100</v>
      </c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5" t="s">
        <v>4</v>
      </c>
      <c r="C11" s="1" t="s">
        <v>89</v>
      </c>
      <c r="G11" s="5" t="s">
        <v>87</v>
      </c>
      <c r="K11"/>
      <c r="L11"/>
      <c r="M11"/>
      <c r="N11"/>
      <c r="O11"/>
      <c r="P11"/>
      <c r="Q11"/>
      <c r="R11"/>
      <c r="S11"/>
    </row>
    <row r="12" spans="1:21" ht="15.75" x14ac:dyDescent="0.3">
      <c r="A12" s="5"/>
      <c r="G12" s="6"/>
      <c r="H12" s="7"/>
      <c r="I12" s="8"/>
      <c r="K12"/>
      <c r="L12"/>
      <c r="M12"/>
      <c r="N12"/>
      <c r="O12"/>
      <c r="P12"/>
      <c r="Q12"/>
      <c r="R12"/>
      <c r="S12"/>
    </row>
    <row r="13" spans="1:21" ht="15.75" x14ac:dyDescent="0.3">
      <c r="A13" s="5" t="s">
        <v>5</v>
      </c>
      <c r="G13" s="9"/>
      <c r="H13" s="10"/>
      <c r="I13" s="11"/>
      <c r="K13"/>
      <c r="L13"/>
      <c r="M13"/>
      <c r="N13"/>
      <c r="O13"/>
      <c r="P13"/>
      <c r="Q13"/>
      <c r="R13"/>
      <c r="S13"/>
    </row>
    <row r="14" spans="1:21" ht="15.75" x14ac:dyDescent="0.3">
      <c r="A14" s="5"/>
      <c r="G14" s="9"/>
      <c r="H14" s="10"/>
      <c r="I14" s="11"/>
      <c r="K14"/>
      <c r="L14"/>
      <c r="M14"/>
      <c r="N14"/>
      <c r="O14"/>
      <c r="P14"/>
      <c r="Q14"/>
      <c r="R14"/>
      <c r="S14"/>
    </row>
    <row r="15" spans="1:21" ht="15.75" x14ac:dyDescent="0.3">
      <c r="A15" s="5" t="s">
        <v>6</v>
      </c>
      <c r="C15" s="12" t="s">
        <v>90</v>
      </c>
      <c r="D15" s="13"/>
      <c r="E15" s="13"/>
      <c r="G15" s="14" t="s">
        <v>7</v>
      </c>
      <c r="H15" s="10"/>
      <c r="I15" s="11"/>
      <c r="K15"/>
      <c r="L15"/>
      <c r="M15"/>
      <c r="N15"/>
      <c r="O15"/>
      <c r="P15"/>
      <c r="Q15"/>
      <c r="R15"/>
      <c r="S15"/>
    </row>
    <row r="16" spans="1:21" ht="15.75" x14ac:dyDescent="0.3">
      <c r="C16" s="15" t="s">
        <v>91</v>
      </c>
      <c r="D16" s="13"/>
      <c r="E16" s="13" t="s">
        <v>8</v>
      </c>
      <c r="G16" s="16">
        <f>1+G20+1</f>
        <v>40</v>
      </c>
      <c r="H16" s="17" t="s">
        <v>9</v>
      </c>
      <c r="I16" s="18">
        <f>1+I20+1</f>
        <v>27</v>
      </c>
      <c r="K16"/>
      <c r="L16"/>
      <c r="M16"/>
      <c r="N16"/>
      <c r="O16"/>
      <c r="P16"/>
      <c r="Q16"/>
      <c r="R16"/>
      <c r="S16"/>
    </row>
    <row r="17" spans="1:19" ht="15.75" x14ac:dyDescent="0.3">
      <c r="C17" s="15" t="s">
        <v>92</v>
      </c>
      <c r="D17" s="13"/>
      <c r="E17" s="13"/>
      <c r="G17" s="14">
        <v>1</v>
      </c>
      <c r="H17" s="19" t="s">
        <v>10</v>
      </c>
      <c r="I17" s="11"/>
      <c r="K17"/>
      <c r="L17"/>
      <c r="M17"/>
      <c r="N17"/>
      <c r="O17"/>
      <c r="P17"/>
      <c r="Q17"/>
      <c r="R17"/>
      <c r="S17"/>
    </row>
    <row r="18" spans="1:19" ht="15.75" x14ac:dyDescent="0.3">
      <c r="C18" s="15" t="s">
        <v>93</v>
      </c>
      <c r="D18" s="13"/>
      <c r="E18" s="13"/>
      <c r="G18" s="9"/>
      <c r="H18" s="10"/>
      <c r="I18" s="11"/>
      <c r="K18"/>
      <c r="L18"/>
      <c r="M18"/>
      <c r="N18"/>
      <c r="O18"/>
      <c r="P18"/>
      <c r="Q18"/>
    </row>
    <row r="19" spans="1:19" ht="15.75" x14ac:dyDescent="0.3">
      <c r="C19" s="15" t="s">
        <v>94</v>
      </c>
      <c r="D19" s="13"/>
      <c r="E19" s="13"/>
      <c r="G19" s="16"/>
      <c r="H19" s="10"/>
      <c r="I19" s="18"/>
      <c r="K19"/>
      <c r="L19"/>
      <c r="M19"/>
      <c r="N19"/>
      <c r="O19"/>
      <c r="P19"/>
      <c r="Q19"/>
    </row>
    <row r="20" spans="1:19" ht="15.75" x14ac:dyDescent="0.3">
      <c r="C20" s="22"/>
      <c r="D20" s="13"/>
      <c r="E20" s="13"/>
      <c r="G20" s="16">
        <v>38</v>
      </c>
      <c r="H20" s="17" t="s">
        <v>9</v>
      </c>
      <c r="I20" s="18">
        <v>25</v>
      </c>
      <c r="K20"/>
      <c r="L20"/>
      <c r="M20"/>
      <c r="N20"/>
      <c r="O20"/>
      <c r="P20"/>
      <c r="Q20"/>
    </row>
    <row r="21" spans="1:19" ht="15.75" x14ac:dyDescent="0.3">
      <c r="C21" s="22"/>
      <c r="D21" s="13"/>
      <c r="E21" s="13"/>
      <c r="G21" s="14">
        <v>1</v>
      </c>
      <c r="H21" s="19" t="s">
        <v>10</v>
      </c>
      <c r="I21" s="11"/>
      <c r="K21"/>
      <c r="L21"/>
      <c r="M21"/>
      <c r="N21"/>
      <c r="O21"/>
      <c r="P21"/>
      <c r="Q21"/>
    </row>
    <row r="22" spans="1:19" ht="16.5" thickBot="1" x14ac:dyDescent="0.35">
      <c r="C22" s="13"/>
      <c r="D22" s="13"/>
      <c r="E22" s="13"/>
      <c r="G22" s="23"/>
      <c r="H22" s="24"/>
      <c r="I22" s="25"/>
      <c r="K22"/>
      <c r="L22"/>
      <c r="M22"/>
      <c r="N22"/>
      <c r="O22"/>
      <c r="P22"/>
      <c r="Q22"/>
    </row>
    <row r="23" spans="1:19" ht="15.75" x14ac:dyDescent="0.3">
      <c r="A23" s="4" t="s">
        <v>12</v>
      </c>
      <c r="C23" s="26" t="s">
        <v>95</v>
      </c>
      <c r="D23" s="5" t="s">
        <v>13</v>
      </c>
      <c r="E23" s="27" t="s">
        <v>96</v>
      </c>
      <c r="K23"/>
      <c r="L23"/>
      <c r="M23"/>
      <c r="N23"/>
      <c r="O23"/>
      <c r="P23"/>
      <c r="Q23"/>
    </row>
    <row r="24" spans="1:19" ht="15.75" x14ac:dyDescent="0.3">
      <c r="K24"/>
      <c r="L24"/>
      <c r="M24"/>
      <c r="N24"/>
      <c r="O24"/>
      <c r="P24"/>
      <c r="Q24"/>
      <c r="R24"/>
    </row>
    <row r="25" spans="1:19" ht="15.75" x14ac:dyDescent="0.3">
      <c r="A25" s="4" t="s">
        <v>14</v>
      </c>
      <c r="C25" s="28">
        <v>51</v>
      </c>
      <c r="D25" s="27" t="s">
        <v>15</v>
      </c>
      <c r="E25" s="29">
        <v>66</v>
      </c>
      <c r="F25" s="30">
        <f>+C25</f>
        <v>51</v>
      </c>
      <c r="G25" s="31" t="s">
        <v>15</v>
      </c>
      <c r="H25" s="31">
        <f>+E25</f>
        <v>66</v>
      </c>
      <c r="K25"/>
      <c r="L25"/>
      <c r="M25"/>
      <c r="N25"/>
      <c r="O25"/>
      <c r="P25"/>
      <c r="Q25"/>
      <c r="R25"/>
      <c r="S25" s="10"/>
    </row>
    <row r="26" spans="1:19" ht="15.75" x14ac:dyDescent="0.3">
      <c r="A26" s="4" t="s">
        <v>16</v>
      </c>
      <c r="B26" s="3"/>
      <c r="C26" s="32">
        <f>+G16</f>
        <v>40</v>
      </c>
      <c r="D26" s="33" t="s">
        <v>15</v>
      </c>
      <c r="E26" s="32">
        <f>+I16</f>
        <v>27</v>
      </c>
      <c r="F26" s="34">
        <f>+E26</f>
        <v>27</v>
      </c>
      <c r="G26" s="34" t="s">
        <v>15</v>
      </c>
      <c r="H26" s="34">
        <f>+C26</f>
        <v>40</v>
      </c>
      <c r="I26" s="35"/>
      <c r="J26" s="35"/>
      <c r="K26"/>
      <c r="L26"/>
      <c r="M26"/>
      <c r="N26"/>
      <c r="O26"/>
      <c r="P26"/>
      <c r="Q26"/>
      <c r="R26"/>
      <c r="S26" s="10"/>
    </row>
    <row r="27" spans="1:19" ht="16.5" thickBot="1" x14ac:dyDescent="0.35">
      <c r="A27" s="3" t="s">
        <v>18</v>
      </c>
      <c r="B27" s="36"/>
      <c r="C27" s="37">
        <f>+C25/C26</f>
        <v>1.2749999999999999</v>
      </c>
      <c r="D27" s="38"/>
      <c r="E27" s="37">
        <f>+E25/E26</f>
        <v>2.4444444444444446</v>
      </c>
      <c r="F27" s="37">
        <f>+F25/F26</f>
        <v>1.8888888888888888</v>
      </c>
      <c r="G27" s="38"/>
      <c r="H27" s="37">
        <f>+H25/H26</f>
        <v>1.65</v>
      </c>
      <c r="I27" s="35"/>
      <c r="J27" s="35"/>
      <c r="K27"/>
      <c r="L27"/>
      <c r="M27"/>
      <c r="N27"/>
      <c r="O27"/>
      <c r="P27"/>
      <c r="Q27"/>
      <c r="R27"/>
      <c r="S27" s="10"/>
    </row>
    <row r="28" spans="1:19" ht="16.5" thickBot="1" x14ac:dyDescent="0.35">
      <c r="A28" s="3" t="s">
        <v>20</v>
      </c>
      <c r="B28" s="39"/>
      <c r="C28" s="40"/>
      <c r="D28" s="41">
        <v>2</v>
      </c>
      <c r="E28" s="42"/>
      <c r="F28" s="43"/>
      <c r="G28" s="44">
        <v>1</v>
      </c>
      <c r="H28" s="45" t="s">
        <v>21</v>
      </c>
      <c r="K28"/>
      <c r="L28"/>
      <c r="M28"/>
      <c r="N28"/>
      <c r="O28"/>
      <c r="P28"/>
      <c r="Q28"/>
      <c r="R28"/>
      <c r="S28" s="10"/>
    </row>
    <row r="29" spans="1:19" ht="15.75" x14ac:dyDescent="0.3">
      <c r="A29" s="3"/>
      <c r="B29" s="46"/>
      <c r="C29" s="35"/>
      <c r="G29" s="20"/>
      <c r="H29" s="35"/>
      <c r="K29"/>
      <c r="L29"/>
      <c r="M29"/>
      <c r="N29"/>
      <c r="O29"/>
      <c r="P29"/>
      <c r="Q29"/>
      <c r="R29"/>
      <c r="S29" s="10"/>
    </row>
    <row r="30" spans="1:19" ht="15.75" x14ac:dyDescent="0.3">
      <c r="A30" s="30" t="s">
        <v>22</v>
      </c>
      <c r="B30" s="30" t="s">
        <v>23</v>
      </c>
      <c r="D30" s="20" t="s">
        <v>24</v>
      </c>
      <c r="E30" s="47">
        <v>8.5730000000000004</v>
      </c>
      <c r="G30" s="1" t="s">
        <v>25</v>
      </c>
      <c r="H30" s="48">
        <v>0.5</v>
      </c>
      <c r="K30"/>
      <c r="L30"/>
      <c r="M30"/>
      <c r="N30"/>
      <c r="O30"/>
      <c r="P30"/>
      <c r="Q30"/>
      <c r="R30"/>
      <c r="S30" s="10"/>
    </row>
    <row r="31" spans="1:19" ht="15.75" x14ac:dyDescent="0.3">
      <c r="A31" s="3"/>
      <c r="B31" s="3"/>
      <c r="C31" s="3"/>
      <c r="D31" s="49" t="s">
        <v>26</v>
      </c>
      <c r="E31" s="47">
        <f>+H30*E30</f>
        <v>4.2865000000000002</v>
      </c>
      <c r="H31" s="48"/>
      <c r="I31" s="35"/>
      <c r="J31" s="35"/>
      <c r="K31"/>
      <c r="L31"/>
      <c r="M31"/>
      <c r="N31"/>
      <c r="O31"/>
      <c r="P31"/>
      <c r="Q31"/>
      <c r="R31"/>
      <c r="S31" s="10"/>
    </row>
    <row r="32" spans="1:19" ht="15.75" x14ac:dyDescent="0.3">
      <c r="D32" s="49" t="s">
        <v>27</v>
      </c>
      <c r="E32" s="50">
        <f>+E30-E31</f>
        <v>4.2865000000000002</v>
      </c>
      <c r="I32" s="35"/>
      <c r="J32" s="35"/>
      <c r="K32"/>
      <c r="L32"/>
      <c r="M32"/>
      <c r="N32"/>
      <c r="O32"/>
      <c r="P32"/>
      <c r="Q32"/>
      <c r="R32"/>
      <c r="S32" s="10"/>
    </row>
    <row r="33" spans="1:19" ht="15.75" x14ac:dyDescent="0.3">
      <c r="E33" s="46" t="s">
        <v>28</v>
      </c>
      <c r="F33" s="46" t="s">
        <v>29</v>
      </c>
      <c r="G33" s="46" t="s">
        <v>29</v>
      </c>
      <c r="H33" s="46" t="s">
        <v>29</v>
      </c>
      <c r="I33" s="35"/>
      <c r="J33" s="35"/>
      <c r="K33"/>
      <c r="L33"/>
      <c r="M33"/>
      <c r="N33"/>
      <c r="O33"/>
      <c r="P33"/>
      <c r="Q33"/>
      <c r="R33"/>
      <c r="S33" s="10"/>
    </row>
    <row r="34" spans="1:19" ht="15.75" x14ac:dyDescent="0.3">
      <c r="D34" s="20" t="s">
        <v>30</v>
      </c>
      <c r="E34" s="51">
        <f>+E32</f>
        <v>4.2865000000000002</v>
      </c>
      <c r="F34" s="51">
        <v>0</v>
      </c>
      <c r="G34" s="51">
        <v>0</v>
      </c>
      <c r="H34" s="51">
        <v>0</v>
      </c>
      <c r="K34"/>
      <c r="L34"/>
      <c r="M34"/>
      <c r="N34"/>
      <c r="O34"/>
      <c r="P34"/>
      <c r="Q34"/>
      <c r="R34"/>
      <c r="S34" s="10"/>
    </row>
    <row r="35" spans="1:19" ht="15.75" x14ac:dyDescent="0.3">
      <c r="D35" s="20" t="s">
        <v>31</v>
      </c>
      <c r="E35" s="51">
        <f>+E34*1.2</f>
        <v>5.1437999999999997</v>
      </c>
      <c r="F35" s="51">
        <v>0</v>
      </c>
      <c r="G35" s="51">
        <v>0</v>
      </c>
      <c r="H35" s="51">
        <v>0</v>
      </c>
      <c r="K35"/>
      <c r="L35"/>
      <c r="M35"/>
      <c r="N35"/>
      <c r="O35"/>
      <c r="P35"/>
      <c r="Q35"/>
      <c r="R35"/>
      <c r="S35" s="10"/>
    </row>
    <row r="36" spans="1:19" ht="16.5" thickBot="1" x14ac:dyDescent="0.35">
      <c r="A36" s="3"/>
      <c r="G36" s="20"/>
      <c r="K36"/>
      <c r="L36"/>
      <c r="M36"/>
      <c r="N36"/>
      <c r="O36"/>
      <c r="P36"/>
      <c r="Q36"/>
      <c r="R36"/>
      <c r="S36" s="10"/>
    </row>
    <row r="37" spans="1:19" ht="15.75" x14ac:dyDescent="0.3">
      <c r="A37" s="3"/>
      <c r="B37" s="46"/>
      <c r="C37" s="35"/>
      <c r="E37" s="6" t="s">
        <v>32</v>
      </c>
      <c r="F37" s="7" t="s">
        <v>33</v>
      </c>
      <c r="G37" s="7"/>
      <c r="H37" s="8"/>
      <c r="K37"/>
      <c r="L37"/>
      <c r="M37"/>
      <c r="N37"/>
      <c r="O37"/>
      <c r="P37"/>
      <c r="Q37"/>
      <c r="R37"/>
      <c r="S37" s="10"/>
    </row>
    <row r="38" spans="1:19" ht="16.5" thickBot="1" x14ac:dyDescent="0.35">
      <c r="A38" s="4" t="s">
        <v>34</v>
      </c>
      <c r="C38" s="52">
        <v>2</v>
      </c>
      <c r="D38" s="53" t="s">
        <v>35</v>
      </c>
      <c r="E38" s="23"/>
      <c r="F38" s="24" t="s">
        <v>36</v>
      </c>
      <c r="G38" s="24"/>
      <c r="H38" s="25"/>
      <c r="K38"/>
      <c r="L38"/>
      <c r="M38"/>
      <c r="N38"/>
      <c r="O38"/>
      <c r="P38"/>
      <c r="Q38"/>
      <c r="R38"/>
      <c r="S38" s="10"/>
    </row>
    <row r="39" spans="1:19" ht="15.75" x14ac:dyDescent="0.3">
      <c r="A39" s="4"/>
      <c r="C39" s="46"/>
      <c r="D39" s="1" t="s">
        <v>37</v>
      </c>
      <c r="E39" s="3"/>
      <c r="F39" s="3"/>
      <c r="K39"/>
      <c r="L39"/>
      <c r="M39"/>
      <c r="N39"/>
      <c r="O39"/>
      <c r="P39"/>
      <c r="Q39"/>
      <c r="R39"/>
      <c r="S39" s="10"/>
    </row>
    <row r="40" spans="1:19" ht="15.75" x14ac:dyDescent="0.3">
      <c r="A40" s="4" t="s">
        <v>38</v>
      </c>
      <c r="B40" s="5"/>
      <c r="C40" s="54">
        <f>+B48/G17</f>
        <v>500</v>
      </c>
      <c r="D40" s="29">
        <v>400</v>
      </c>
      <c r="F40" s="49" t="s">
        <v>39</v>
      </c>
      <c r="G40" s="28">
        <v>1</v>
      </c>
      <c r="H40" s="3"/>
      <c r="K40"/>
      <c r="L40"/>
      <c r="M40"/>
      <c r="N40"/>
      <c r="O40"/>
      <c r="P40"/>
      <c r="Q40"/>
      <c r="R40"/>
      <c r="S40" s="10"/>
    </row>
    <row r="41" spans="1:19" ht="15.75" x14ac:dyDescent="0.3">
      <c r="A41" s="4" t="s">
        <v>40</v>
      </c>
      <c r="C41" s="39">
        <f>+C40+D40</f>
        <v>900</v>
      </c>
      <c r="F41" s="49" t="s">
        <v>41</v>
      </c>
      <c r="G41" s="28">
        <v>2</v>
      </c>
      <c r="H41" s="3"/>
      <c r="K41"/>
      <c r="L41"/>
      <c r="M41"/>
      <c r="N41"/>
      <c r="O41"/>
      <c r="P41"/>
      <c r="Q41"/>
      <c r="R41"/>
      <c r="S41" s="10"/>
    </row>
    <row r="42" spans="1:19" ht="15.75" x14ac:dyDescent="0.3">
      <c r="A42" s="4" t="s">
        <v>42</v>
      </c>
      <c r="C42" s="39">
        <f>+C41/C38</f>
        <v>450</v>
      </c>
      <c r="F42" s="49" t="s">
        <v>43</v>
      </c>
      <c r="G42" s="28"/>
      <c r="H42" s="3"/>
      <c r="K42"/>
      <c r="L42"/>
      <c r="M42"/>
      <c r="N42"/>
      <c r="O42"/>
      <c r="P42"/>
      <c r="Q42"/>
      <c r="R42"/>
      <c r="S42" s="10"/>
    </row>
    <row r="43" spans="1:19" ht="15.75" x14ac:dyDescent="0.3">
      <c r="A43" s="4" t="s">
        <v>44</v>
      </c>
      <c r="C43" s="46">
        <f>+(C42*C38)*G17</f>
        <v>900</v>
      </c>
      <c r="F43" s="20" t="s">
        <v>45</v>
      </c>
      <c r="G43" s="28">
        <f>+C40/1000</f>
        <v>0.5</v>
      </c>
      <c r="H43" s="3"/>
      <c r="K43"/>
      <c r="L43"/>
      <c r="M43"/>
      <c r="N43"/>
      <c r="O43"/>
      <c r="P43"/>
      <c r="Q43"/>
      <c r="R43"/>
      <c r="S43" s="10"/>
    </row>
    <row r="44" spans="1:19" x14ac:dyDescent="0.3">
      <c r="A44" s="4"/>
      <c r="C44" s="56"/>
      <c r="F44" s="49" t="s">
        <v>46</v>
      </c>
      <c r="G44" s="52">
        <f>+C41</f>
        <v>900</v>
      </c>
      <c r="H44" s="3"/>
      <c r="N44" s="10"/>
      <c r="O44" s="55"/>
      <c r="P44" s="17"/>
      <c r="Q44" s="17"/>
      <c r="R44" s="10"/>
      <c r="S44" s="10"/>
    </row>
    <row r="45" spans="1:19" x14ac:dyDescent="0.3">
      <c r="A45" s="4"/>
      <c r="C45" s="46"/>
      <c r="E45" s="49"/>
      <c r="F45" s="49"/>
      <c r="G45" s="35"/>
      <c r="I45" s="3"/>
      <c r="J45" s="3"/>
      <c r="N45" s="10"/>
      <c r="O45" s="55"/>
      <c r="P45" s="17"/>
      <c r="Q45" s="17"/>
      <c r="R45" s="10"/>
      <c r="S45" s="10"/>
    </row>
    <row r="46" spans="1:19" x14ac:dyDescent="0.3">
      <c r="A46" s="4" t="s">
        <v>47</v>
      </c>
      <c r="C46" s="30">
        <f>+C42*C38</f>
        <v>900</v>
      </c>
      <c r="F46" s="49"/>
      <c r="G46" s="35"/>
      <c r="H46" s="3"/>
      <c r="N46" s="10"/>
      <c r="O46" s="55"/>
      <c r="P46" s="17"/>
      <c r="Q46" s="17"/>
      <c r="R46" s="10"/>
      <c r="S46" s="10"/>
    </row>
    <row r="47" spans="1:19" x14ac:dyDescent="0.3">
      <c r="A47" s="3"/>
      <c r="B47" s="3"/>
      <c r="C47" s="3"/>
      <c r="D47" s="3"/>
      <c r="E47" s="3"/>
      <c r="H47" s="3"/>
    </row>
    <row r="48" spans="1:19" x14ac:dyDescent="0.3">
      <c r="A48" s="4" t="s">
        <v>48</v>
      </c>
      <c r="B48" s="46">
        <v>500</v>
      </c>
      <c r="C48" s="46"/>
      <c r="D48" s="30" t="s">
        <v>49</v>
      </c>
      <c r="E48" s="30" t="s">
        <v>50</v>
      </c>
      <c r="F48" s="30" t="s">
        <v>51</v>
      </c>
      <c r="G48" s="30" t="s">
        <v>52</v>
      </c>
      <c r="H48" s="30" t="s">
        <v>53</v>
      </c>
    </row>
    <row r="49" spans="1:21" x14ac:dyDescent="0.3">
      <c r="A49" s="57" t="s">
        <v>55</v>
      </c>
      <c r="B49" s="58"/>
      <c r="C49" s="3"/>
      <c r="D49" s="46">
        <v>4</v>
      </c>
      <c r="E49" s="46">
        <v>1</v>
      </c>
      <c r="F49" s="46" t="s">
        <v>56</v>
      </c>
      <c r="G49" s="35">
        <v>295</v>
      </c>
      <c r="H49" s="35">
        <f>+(D49*E49)*G49</f>
        <v>1180</v>
      </c>
    </row>
    <row r="50" spans="1:21" x14ac:dyDescent="0.3">
      <c r="A50" s="58" t="s">
        <v>60</v>
      </c>
      <c r="B50" s="59">
        <f>+E34*C42</f>
        <v>1928.9250000000002</v>
      </c>
      <c r="C50" s="3"/>
      <c r="D50" s="46">
        <v>5</v>
      </c>
      <c r="E50" s="46">
        <v>1</v>
      </c>
      <c r="F50" s="46" t="s">
        <v>61</v>
      </c>
      <c r="G50" s="35">
        <v>160</v>
      </c>
      <c r="H50" s="35">
        <f t="shared" ref="H50:H58" si="0">+(D50*E50)*G50</f>
        <v>800</v>
      </c>
    </row>
    <row r="51" spans="1:21" x14ac:dyDescent="0.3">
      <c r="A51" s="58" t="s">
        <v>11</v>
      </c>
      <c r="B51" s="59">
        <f>+H61</f>
        <v>4330</v>
      </c>
      <c r="C51" s="3"/>
      <c r="D51" s="46">
        <v>0</v>
      </c>
      <c r="E51" s="46">
        <v>0</v>
      </c>
      <c r="F51" s="46" t="s">
        <v>63</v>
      </c>
      <c r="G51" s="35">
        <v>160</v>
      </c>
      <c r="H51" s="35">
        <f>+(D51*E51)*G51</f>
        <v>0</v>
      </c>
    </row>
    <row r="52" spans="1:21" x14ac:dyDescent="0.3">
      <c r="A52" s="58"/>
      <c r="B52" s="59"/>
      <c r="C52" s="3"/>
      <c r="D52" s="46">
        <v>0</v>
      </c>
      <c r="E52" s="46">
        <v>0</v>
      </c>
      <c r="F52" s="46" t="s">
        <v>64</v>
      </c>
      <c r="G52" s="35">
        <v>200</v>
      </c>
      <c r="H52" s="35">
        <f>+(D52*E52)*G52</f>
        <v>0</v>
      </c>
      <c r="J52" s="35"/>
    </row>
    <row r="53" spans="1:21" ht="16.5" x14ac:dyDescent="0.3">
      <c r="A53" s="58" t="s">
        <v>19</v>
      </c>
      <c r="B53" s="59">
        <f>700+100</f>
        <v>800</v>
      </c>
      <c r="C53" s="3"/>
      <c r="D53" s="46">
        <v>0</v>
      </c>
      <c r="E53" s="46">
        <v>0</v>
      </c>
      <c r="F53" s="46" t="s">
        <v>65</v>
      </c>
      <c r="G53" s="35">
        <v>500</v>
      </c>
      <c r="H53" s="35">
        <f t="shared" si="0"/>
        <v>0</v>
      </c>
      <c r="I53" s="61"/>
      <c r="J53" s="61"/>
    </row>
    <row r="54" spans="1:21" x14ac:dyDescent="0.3">
      <c r="A54" s="62" t="s">
        <v>66</v>
      </c>
      <c r="B54" s="59">
        <v>200</v>
      </c>
      <c r="C54" s="3"/>
      <c r="D54" s="46">
        <v>1</v>
      </c>
      <c r="E54" s="46">
        <v>1</v>
      </c>
      <c r="F54" s="46" t="s">
        <v>67</v>
      </c>
      <c r="G54" s="35">
        <v>180</v>
      </c>
      <c r="H54" s="35">
        <f t="shared" si="0"/>
        <v>180</v>
      </c>
      <c r="I54" s="35">
        <f>+(B73/100)*2</f>
        <v>231.78419999999997</v>
      </c>
    </row>
    <row r="55" spans="1:21" x14ac:dyDescent="0.3">
      <c r="A55" s="62" t="s">
        <v>68</v>
      </c>
      <c r="B55" s="59">
        <v>200</v>
      </c>
      <c r="D55" s="46">
        <v>1</v>
      </c>
      <c r="E55" s="46">
        <v>1</v>
      </c>
      <c r="F55" s="46" t="s">
        <v>69</v>
      </c>
      <c r="G55" s="35">
        <v>135</v>
      </c>
      <c r="H55" s="35">
        <f t="shared" si="0"/>
        <v>135</v>
      </c>
    </row>
    <row r="56" spans="1:21" x14ac:dyDescent="0.3">
      <c r="A56" s="62" t="s">
        <v>70</v>
      </c>
      <c r="B56" s="59">
        <v>220</v>
      </c>
      <c r="D56" s="46">
        <v>1</v>
      </c>
      <c r="E56" s="46">
        <v>1</v>
      </c>
      <c r="F56" s="46" t="s">
        <v>71</v>
      </c>
      <c r="G56" s="35">
        <v>135</v>
      </c>
      <c r="H56" s="35">
        <f t="shared" si="0"/>
        <v>135</v>
      </c>
    </row>
    <row r="57" spans="1:21" ht="15.75" x14ac:dyDescent="0.3">
      <c r="A57" s="62"/>
      <c r="B57" s="62"/>
      <c r="D57" s="46">
        <v>1</v>
      </c>
      <c r="E57" s="46">
        <v>1</v>
      </c>
      <c r="F57" s="46" t="s">
        <v>99</v>
      </c>
      <c r="G57" s="35">
        <f>+H82+E83</f>
        <v>1900</v>
      </c>
      <c r="H57" s="35">
        <f t="shared" si="0"/>
        <v>1900</v>
      </c>
      <c r="K57"/>
      <c r="L57"/>
      <c r="M57"/>
      <c r="N57"/>
      <c r="O57"/>
      <c r="P57"/>
      <c r="Q57"/>
      <c r="R57"/>
      <c r="S57"/>
    </row>
    <row r="58" spans="1:21" ht="15.75" x14ac:dyDescent="0.3">
      <c r="A58" s="57" t="s">
        <v>72</v>
      </c>
      <c r="B58" s="64">
        <f>SUM(B50:B57)</f>
        <v>7678.9250000000002</v>
      </c>
      <c r="C58" s="3"/>
      <c r="D58" s="46">
        <v>0</v>
      </c>
      <c r="E58" s="46">
        <v>0</v>
      </c>
      <c r="F58" s="3" t="s">
        <v>73</v>
      </c>
      <c r="G58" s="35">
        <v>0</v>
      </c>
      <c r="H58" s="35">
        <f t="shared" si="0"/>
        <v>0</v>
      </c>
      <c r="K58"/>
      <c r="L58"/>
      <c r="M58"/>
      <c r="N58"/>
      <c r="O58"/>
      <c r="P58"/>
      <c r="Q58"/>
      <c r="R58"/>
      <c r="S58"/>
      <c r="U58"/>
    </row>
    <row r="59" spans="1:21" ht="15.75" x14ac:dyDescent="0.3">
      <c r="A59" s="65"/>
      <c r="B59" s="66"/>
      <c r="C59" s="3"/>
      <c r="D59" s="46"/>
      <c r="E59" s="46"/>
      <c r="F59" s="3"/>
      <c r="G59" s="3"/>
      <c r="H59" s="35">
        <f>+G59*E59</f>
        <v>0</v>
      </c>
      <c r="K59"/>
      <c r="L59"/>
      <c r="M59"/>
      <c r="N59"/>
      <c r="O59"/>
      <c r="P59"/>
      <c r="Q59"/>
      <c r="R59"/>
      <c r="S59"/>
      <c r="T59"/>
      <c r="U59"/>
    </row>
    <row r="60" spans="1:21" ht="15.75" x14ac:dyDescent="0.3">
      <c r="A60" s="65"/>
      <c r="B60" s="37">
        <f>+B58/B48</f>
        <v>15.357850000000001</v>
      </c>
      <c r="C60" s="4" t="s">
        <v>74</v>
      </c>
      <c r="D60" s="3"/>
      <c r="E60" s="3"/>
      <c r="F60" s="3"/>
      <c r="G60" s="3"/>
      <c r="K60"/>
      <c r="L60"/>
      <c r="M60"/>
      <c r="N60"/>
      <c r="O60"/>
      <c r="P60"/>
      <c r="Q60"/>
      <c r="R60"/>
      <c r="S60"/>
      <c r="T60"/>
      <c r="U60"/>
    </row>
    <row r="61" spans="1:21" ht="15.75" x14ac:dyDescent="0.3">
      <c r="A61" s="3"/>
      <c r="B61" s="3"/>
      <c r="D61" s="3"/>
      <c r="E61" s="3"/>
      <c r="F61" s="3"/>
      <c r="G61" s="67" t="s">
        <v>75</v>
      </c>
      <c r="H61" s="37">
        <f>SUM(H49:H60)</f>
        <v>4330</v>
      </c>
      <c r="K61"/>
      <c r="L61"/>
      <c r="M61"/>
      <c r="N61"/>
      <c r="O61"/>
      <c r="P61"/>
      <c r="Q61"/>
      <c r="R61"/>
      <c r="S61"/>
      <c r="T61"/>
      <c r="U61"/>
    </row>
    <row r="62" spans="1:21" ht="15.75" x14ac:dyDescent="0.3">
      <c r="D62" s="3"/>
      <c r="E62" s="3"/>
      <c r="G62" s="1" t="s">
        <v>76</v>
      </c>
      <c r="H62" s="69">
        <v>1.5</v>
      </c>
      <c r="K62"/>
      <c r="L62"/>
      <c r="M62"/>
      <c r="N62"/>
      <c r="O62"/>
      <c r="P62"/>
      <c r="Q62"/>
      <c r="R62"/>
      <c r="S62"/>
      <c r="T62"/>
      <c r="U62"/>
    </row>
    <row r="63" spans="1:21" ht="15.75" x14ac:dyDescent="0.3">
      <c r="A63" s="4" t="s">
        <v>77</v>
      </c>
      <c r="B63" s="3"/>
      <c r="C63" s="3"/>
      <c r="E63" s="37">
        <f>+B73/C40</f>
        <v>23.178419999999999</v>
      </c>
      <c r="G63" s="5" t="s">
        <v>78</v>
      </c>
      <c r="H63" s="68">
        <v>1.65</v>
      </c>
      <c r="K63"/>
      <c r="L63"/>
      <c r="M63"/>
      <c r="N63"/>
      <c r="O63"/>
      <c r="P63"/>
      <c r="Q63"/>
      <c r="R63"/>
      <c r="S63"/>
      <c r="T63"/>
      <c r="U63"/>
    </row>
    <row r="64" spans="1:21" ht="15.75" x14ac:dyDescent="0.3">
      <c r="A64" s="3"/>
      <c r="B64" s="4" t="s">
        <v>79</v>
      </c>
      <c r="C64" s="30" t="s">
        <v>80</v>
      </c>
      <c r="D64" s="3"/>
      <c r="E64" s="3"/>
      <c r="F64" s="3"/>
      <c r="G64" s="1" t="s">
        <v>78</v>
      </c>
      <c r="H64" s="69">
        <v>2</v>
      </c>
      <c r="K64"/>
      <c r="L64"/>
      <c r="M64"/>
      <c r="N64"/>
      <c r="O64"/>
      <c r="P64"/>
      <c r="Q64"/>
      <c r="R64"/>
      <c r="S64"/>
      <c r="T64"/>
      <c r="U64"/>
    </row>
    <row r="65" spans="1:21" ht="15.75" x14ac:dyDescent="0.3">
      <c r="A65" s="57" t="s">
        <v>17</v>
      </c>
      <c r="B65" s="58"/>
      <c r="C65" s="3"/>
      <c r="D65" s="3">
        <f>+B73*C69</f>
        <v>0</v>
      </c>
      <c r="E65" s="3"/>
      <c r="F65" s="3"/>
      <c r="G65" s="5" t="s">
        <v>81</v>
      </c>
      <c r="H65" s="69">
        <v>2.5</v>
      </c>
      <c r="K65"/>
      <c r="L65"/>
      <c r="M65"/>
      <c r="N65"/>
      <c r="O65"/>
      <c r="P65"/>
      <c r="Q65"/>
      <c r="R65"/>
      <c r="S65"/>
      <c r="T65"/>
      <c r="U65"/>
    </row>
    <row r="66" spans="1:21" ht="15.75" x14ac:dyDescent="0.3">
      <c r="A66" s="58" t="s">
        <v>60</v>
      </c>
      <c r="B66" s="59">
        <f>+E35*C42</f>
        <v>2314.71</v>
      </c>
      <c r="C66" s="63"/>
      <c r="K66"/>
      <c r="L66"/>
      <c r="M66"/>
      <c r="N66"/>
      <c r="O66"/>
      <c r="P66"/>
      <c r="Q66"/>
      <c r="R66"/>
      <c r="S66"/>
      <c r="T66"/>
      <c r="U66"/>
    </row>
    <row r="67" spans="1:21" ht="15.75" x14ac:dyDescent="0.3">
      <c r="A67" s="58" t="s">
        <v>11</v>
      </c>
      <c r="B67" s="59">
        <f>+H61*H63</f>
        <v>7144.5</v>
      </c>
      <c r="C67" s="63"/>
      <c r="K67"/>
      <c r="L67"/>
      <c r="M67"/>
      <c r="N67"/>
      <c r="O67"/>
      <c r="P67"/>
      <c r="Q67"/>
      <c r="R67"/>
      <c r="S67"/>
      <c r="T67"/>
      <c r="U67"/>
    </row>
    <row r="68" spans="1:21" ht="15.75" x14ac:dyDescent="0.3">
      <c r="A68" s="58" t="str">
        <f>+A53</f>
        <v>Tabla de suaje</v>
      </c>
      <c r="B68" s="59">
        <f>+B53*H62</f>
        <v>1200</v>
      </c>
      <c r="C68" s="63"/>
      <c r="K68"/>
      <c r="L68"/>
      <c r="M68"/>
      <c r="N68"/>
      <c r="O68"/>
      <c r="P68"/>
      <c r="Q68"/>
      <c r="R68"/>
      <c r="S68"/>
      <c r="T68"/>
      <c r="U68"/>
    </row>
    <row r="69" spans="1:21" ht="15.75" x14ac:dyDescent="0.3">
      <c r="A69" s="58" t="str">
        <f>+A54</f>
        <v>Prueba de Color</v>
      </c>
      <c r="B69" s="59">
        <f>+B54*H62</f>
        <v>300</v>
      </c>
      <c r="C69" s="63"/>
      <c r="F69" s="70" t="s">
        <v>82</v>
      </c>
      <c r="G69" s="37">
        <f>+B60</f>
        <v>15.357850000000001</v>
      </c>
      <c r="H69" s="21">
        <f>+G69*B48</f>
        <v>7678.9250000000002</v>
      </c>
      <c r="K69"/>
      <c r="L69"/>
      <c r="M69"/>
      <c r="N69"/>
      <c r="O69"/>
      <c r="P69"/>
      <c r="Q69"/>
      <c r="R69"/>
      <c r="S69"/>
      <c r="T69"/>
      <c r="U69"/>
    </row>
    <row r="70" spans="1:21" ht="15.75" x14ac:dyDescent="0.3">
      <c r="A70" s="58" t="str">
        <f>+A55</f>
        <v>Empaque</v>
      </c>
      <c r="B70" s="59">
        <f>+B55*H62</f>
        <v>300</v>
      </c>
      <c r="C70" s="63"/>
      <c r="F70" s="70" t="s">
        <v>83</v>
      </c>
      <c r="G70" s="37">
        <f>+C73</f>
        <v>23.178419999999999</v>
      </c>
      <c r="H70" s="21">
        <f>+G70*B48</f>
        <v>11589.21</v>
      </c>
      <c r="J70" s="21"/>
      <c r="K70"/>
      <c r="L70"/>
      <c r="M70"/>
      <c r="N70"/>
      <c r="O70"/>
      <c r="P70"/>
      <c r="Q70"/>
      <c r="R70"/>
      <c r="S70"/>
      <c r="T70"/>
      <c r="U70"/>
    </row>
    <row r="71" spans="1:21" ht="15.75" x14ac:dyDescent="0.3">
      <c r="A71" s="58" t="str">
        <f>+A56</f>
        <v>Mensajeria</v>
      </c>
      <c r="B71" s="59">
        <f>+B56*H62</f>
        <v>330</v>
      </c>
      <c r="C71" s="71"/>
      <c r="F71" s="72" t="s">
        <v>84</v>
      </c>
      <c r="G71" s="73">
        <f>+G70-G69</f>
        <v>7.8205699999999982</v>
      </c>
      <c r="H71" s="21">
        <f>+G71*B48</f>
        <v>3910.2849999999989</v>
      </c>
      <c r="J71" s="21"/>
      <c r="K71"/>
      <c r="L71"/>
      <c r="M71"/>
      <c r="N71"/>
      <c r="O71"/>
      <c r="P71"/>
      <c r="Q71"/>
      <c r="R71"/>
      <c r="S71"/>
      <c r="T71"/>
      <c r="U71"/>
    </row>
    <row r="72" spans="1:21" ht="15.75" x14ac:dyDescent="0.3">
      <c r="A72" s="58"/>
      <c r="B72" s="59"/>
      <c r="C72" s="71"/>
      <c r="F72" s="74"/>
      <c r="G72" s="75" t="s">
        <v>85</v>
      </c>
      <c r="H72" s="76">
        <f>+(B73/100)*2.5</f>
        <v>289.73024999999996</v>
      </c>
      <c r="J72" s="77"/>
      <c r="K72"/>
      <c r="L72"/>
      <c r="M72"/>
      <c r="N72"/>
      <c r="O72"/>
      <c r="P72"/>
      <c r="Q72"/>
      <c r="R72"/>
      <c r="S72"/>
      <c r="T72"/>
      <c r="U72"/>
    </row>
    <row r="73" spans="1:21" ht="15.75" x14ac:dyDescent="0.3">
      <c r="A73" s="57" t="s">
        <v>72</v>
      </c>
      <c r="B73" s="64">
        <f>SUM(B65:B72)</f>
        <v>11589.21</v>
      </c>
      <c r="C73" s="73">
        <f>+B73/B48</f>
        <v>23.178419999999999</v>
      </c>
      <c r="D73" s="5"/>
      <c r="F73" s="21"/>
      <c r="K73"/>
      <c r="L73"/>
      <c r="M73"/>
      <c r="N73"/>
      <c r="O73"/>
      <c r="P73"/>
      <c r="Q73"/>
      <c r="R73"/>
      <c r="S73"/>
      <c r="U73"/>
    </row>
    <row r="74" spans="1:21" customFormat="1" ht="15" x14ac:dyDescent="0.25"/>
    <row r="75" spans="1:21" ht="15.75" x14ac:dyDescent="0.3">
      <c r="B75" s="78"/>
      <c r="C75" s="37"/>
      <c r="D75" s="30"/>
      <c r="E75" s="30"/>
      <c r="F75" s="37"/>
      <c r="K75"/>
      <c r="L75"/>
      <c r="M75"/>
      <c r="N75"/>
      <c r="O75"/>
      <c r="P75"/>
      <c r="Q75"/>
      <c r="R75"/>
      <c r="S75"/>
    </row>
    <row r="76" spans="1:21" ht="15.75" x14ac:dyDescent="0.3">
      <c r="K76"/>
      <c r="L76"/>
      <c r="M76"/>
      <c r="N76"/>
      <c r="O76"/>
      <c r="P76"/>
      <c r="Q76"/>
      <c r="R76"/>
      <c r="S76"/>
    </row>
    <row r="77" spans="1:21" ht="16.5" thickBot="1" x14ac:dyDescent="0.35">
      <c r="A77" s="5" t="s">
        <v>88</v>
      </c>
      <c r="K77"/>
      <c r="L77"/>
      <c r="M77"/>
      <c r="N77"/>
      <c r="O77"/>
      <c r="P77"/>
      <c r="Q77"/>
      <c r="R77"/>
      <c r="S77"/>
    </row>
    <row r="78" spans="1:21" x14ac:dyDescent="0.3">
      <c r="A78" s="6"/>
      <c r="B78" s="7" t="s">
        <v>54</v>
      </c>
      <c r="C78" s="7"/>
      <c r="D78" s="7"/>
      <c r="E78" s="7"/>
      <c r="F78" s="7"/>
      <c r="G78" s="7"/>
      <c r="H78" s="8"/>
    </row>
    <row r="79" spans="1:21" x14ac:dyDescent="0.3">
      <c r="A79" s="16">
        <f>+G16</f>
        <v>40</v>
      </c>
      <c r="B79" s="17" t="str">
        <f>+H16</f>
        <v>X</v>
      </c>
      <c r="C79" s="17">
        <f>+I16</f>
        <v>27</v>
      </c>
      <c r="D79" s="10" t="s">
        <v>57</v>
      </c>
      <c r="E79" s="17" t="s">
        <v>58</v>
      </c>
      <c r="F79" s="10" t="s">
        <v>59</v>
      </c>
      <c r="G79" s="19" t="s">
        <v>98</v>
      </c>
      <c r="H79" s="82">
        <v>1500</v>
      </c>
      <c r="J79" s="79"/>
    </row>
    <row r="80" spans="1:21" x14ac:dyDescent="0.3">
      <c r="A80" s="9"/>
      <c r="B80" s="17">
        <f>0.61*0.45*C41</f>
        <v>247.05</v>
      </c>
      <c r="C80" s="60">
        <v>3.9</v>
      </c>
      <c r="D80" s="60">
        <f>+B80*C80</f>
        <v>963.495</v>
      </c>
      <c r="E80" s="60">
        <v>0</v>
      </c>
      <c r="F80" s="60">
        <f>+D80+E80</f>
        <v>963.495</v>
      </c>
      <c r="G80" s="19" t="s">
        <v>62</v>
      </c>
      <c r="H80" s="11"/>
    </row>
    <row r="81" spans="1:18" x14ac:dyDescent="0.3">
      <c r="A81" s="9"/>
      <c r="B81" s="10"/>
      <c r="C81" s="60"/>
      <c r="D81" s="60"/>
      <c r="E81" s="60"/>
      <c r="F81" s="60"/>
      <c r="G81" s="10"/>
      <c r="H81" s="11"/>
    </row>
    <row r="82" spans="1:18" x14ac:dyDescent="0.3">
      <c r="A82" s="16">
        <f>+A79</f>
        <v>40</v>
      </c>
      <c r="B82" s="17" t="str">
        <f>+B79</f>
        <v>X</v>
      </c>
      <c r="C82" s="17">
        <f>+C79</f>
        <v>27</v>
      </c>
      <c r="D82" s="10" t="s">
        <v>57</v>
      </c>
      <c r="E82" s="17" t="s">
        <v>58</v>
      </c>
      <c r="F82" s="10" t="s">
        <v>59</v>
      </c>
      <c r="G82" s="19" t="s">
        <v>98</v>
      </c>
      <c r="H82" s="82">
        <v>1500</v>
      </c>
    </row>
    <row r="83" spans="1:18" x14ac:dyDescent="0.3">
      <c r="A83" s="9"/>
      <c r="B83" s="17">
        <f>0.65*0.36*D41</f>
        <v>0</v>
      </c>
      <c r="C83" s="60">
        <v>2.5</v>
      </c>
      <c r="D83" s="60">
        <f>+B83*C83</f>
        <v>0</v>
      </c>
      <c r="E83" s="60">
        <v>400</v>
      </c>
      <c r="F83" s="60">
        <f>+D83+E83</f>
        <v>400</v>
      </c>
      <c r="G83" s="19" t="s">
        <v>97</v>
      </c>
      <c r="H83" s="11"/>
    </row>
    <row r="84" spans="1:18" x14ac:dyDescent="0.3">
      <c r="A84" s="9"/>
      <c r="B84" s="10"/>
      <c r="C84" s="60"/>
      <c r="D84" s="60"/>
      <c r="E84" s="60"/>
      <c r="F84" s="60"/>
      <c r="G84" s="10"/>
      <c r="H84" s="11"/>
    </row>
    <row r="85" spans="1:18" ht="17.25" thickBot="1" x14ac:dyDescent="0.35">
      <c r="A85" s="23"/>
      <c r="B85" s="24"/>
      <c r="C85" s="24"/>
      <c r="D85" s="24"/>
      <c r="E85" s="24"/>
      <c r="F85" s="24"/>
      <c r="G85" s="24"/>
      <c r="H85" s="25"/>
      <c r="J85" s="61"/>
      <c r="K85" s="61"/>
      <c r="L85" s="61"/>
      <c r="M85" s="61"/>
      <c r="N85" s="61"/>
      <c r="O85" s="61"/>
      <c r="P85" s="61"/>
      <c r="Q85" s="61"/>
      <c r="R85" s="61"/>
    </row>
    <row r="86" spans="1:18" ht="16.5" x14ac:dyDescent="0.3">
      <c r="J86" s="61"/>
      <c r="K86" s="61"/>
      <c r="L86" s="61"/>
      <c r="M86" s="61"/>
      <c r="N86" s="61"/>
      <c r="O86" s="61"/>
      <c r="P86" s="61"/>
      <c r="Q86" s="61"/>
      <c r="R86" s="61"/>
    </row>
    <row r="87" spans="1:18" ht="16.5" x14ac:dyDescent="0.3">
      <c r="J87" s="61"/>
      <c r="K87" s="61"/>
      <c r="L87" s="61"/>
      <c r="M87" s="61"/>
      <c r="N87" s="61"/>
      <c r="O87" s="61"/>
      <c r="P87" s="61"/>
      <c r="Q87" s="61"/>
      <c r="R87" s="61"/>
    </row>
    <row r="88" spans="1:18" ht="16.5" x14ac:dyDescent="0.3">
      <c r="J88" s="61"/>
      <c r="K88" s="61"/>
      <c r="L88" s="61"/>
      <c r="M88" s="61"/>
      <c r="N88" s="61"/>
      <c r="O88" s="61"/>
      <c r="P88" s="61"/>
      <c r="Q88" s="61"/>
      <c r="R88" s="61"/>
    </row>
    <row r="89" spans="1:18" ht="16.5" x14ac:dyDescent="0.3">
      <c r="J89" s="61"/>
      <c r="K89" s="61"/>
      <c r="L89" s="61"/>
      <c r="M89" s="61"/>
      <c r="N89" s="61"/>
      <c r="O89" s="61"/>
      <c r="P89" s="61"/>
      <c r="Q89" s="61"/>
      <c r="R89" s="61"/>
    </row>
    <row r="90" spans="1:18" ht="16.5" x14ac:dyDescent="0.3">
      <c r="J90" s="61"/>
      <c r="K90" s="61"/>
      <c r="L90" s="61"/>
      <c r="M90" s="61"/>
      <c r="N90" s="61"/>
      <c r="O90" s="61"/>
      <c r="P90" s="61"/>
      <c r="Q90" s="61"/>
      <c r="R90" s="61"/>
    </row>
    <row r="91" spans="1:18" ht="16.5" x14ac:dyDescent="0.3">
      <c r="J91" s="61"/>
      <c r="K91" s="61"/>
      <c r="L91" s="61"/>
      <c r="M91" s="61"/>
      <c r="N91" s="61"/>
      <c r="O91" s="61"/>
      <c r="P91" s="61"/>
      <c r="Q91" s="61"/>
      <c r="R91" s="61"/>
    </row>
    <row r="92" spans="1:18" ht="16.5" x14ac:dyDescent="0.3">
      <c r="J92" s="61"/>
      <c r="K92" s="61"/>
      <c r="L92" s="61"/>
      <c r="M92" s="61"/>
      <c r="N92" s="61"/>
      <c r="O92" s="61"/>
      <c r="P92" s="61"/>
      <c r="Q92" s="61"/>
      <c r="R92" s="61"/>
    </row>
    <row r="93" spans="1:18" ht="16.5" x14ac:dyDescent="0.3">
      <c r="J93" s="61"/>
      <c r="K93" s="61"/>
      <c r="L93" s="61"/>
      <c r="M93" s="61"/>
      <c r="N93" s="61"/>
      <c r="O93" s="61"/>
      <c r="P93" s="61"/>
      <c r="Q93" s="61"/>
      <c r="R93" s="61"/>
    </row>
    <row r="94" spans="1:18" ht="16.5" x14ac:dyDescent="0.3">
      <c r="J94" s="61"/>
      <c r="K94" s="61"/>
      <c r="L94" s="61"/>
      <c r="M94" s="61"/>
      <c r="N94" s="61"/>
      <c r="O94" s="61"/>
      <c r="P94" s="61"/>
      <c r="Q94" s="61"/>
      <c r="R94" s="61"/>
    </row>
  </sheetData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Sticker planilla 500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2016-11-15T01:58:41Z</cp:lastPrinted>
  <dcterms:created xsi:type="dcterms:W3CDTF">2016-10-19T14:48:55Z</dcterms:created>
  <dcterms:modified xsi:type="dcterms:W3CDTF">2016-11-15T02:03:26Z</dcterms:modified>
</cp:coreProperties>
</file>