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615" windowWidth="19635" windowHeight="7425"/>
  </bookViews>
  <sheets>
    <sheet name="Stickers to go 2000 ok" sheetId="30" r:id="rId1"/>
    <sheet name="tarjeta 3000 ok" sheetId="28" r:id="rId2"/>
    <sheet name="Stickers to go 1000" sheetId="29" r:id="rId3"/>
    <sheet name="tarjeta 1000" sheetId="27" r:id="rId4"/>
  </sheets>
  <calcPr calcId="145621"/>
</workbook>
</file>

<file path=xl/calcChain.xml><?xml version="1.0" encoding="utf-8"?>
<calcChain xmlns="http://schemas.openxmlformats.org/spreadsheetml/2006/main">
  <c r="I46" i="30" l="1"/>
  <c r="I44" i="30"/>
  <c r="I42" i="30"/>
  <c r="I40" i="30"/>
  <c r="I38" i="30"/>
  <c r="I36" i="30"/>
  <c r="I33" i="30"/>
  <c r="H33" i="30"/>
  <c r="C33" i="30"/>
  <c r="F31" i="30"/>
  <c r="I31" i="30" s="1"/>
  <c r="I51" i="30" s="1"/>
  <c r="I54" i="30" s="1"/>
  <c r="G19" i="30"/>
  <c r="C31" i="30" s="1"/>
  <c r="E17" i="30"/>
  <c r="C17" i="30"/>
  <c r="E16" i="30"/>
  <c r="C16" i="30"/>
  <c r="I58" i="30" l="1"/>
  <c r="I55" i="30"/>
  <c r="I57" i="30"/>
  <c r="C16" i="29"/>
  <c r="E16" i="29"/>
  <c r="C17" i="29"/>
  <c r="E17" i="29"/>
  <c r="G19" i="29"/>
  <c r="C31" i="29" s="1"/>
  <c r="F31" i="29"/>
  <c r="I31" i="29" s="1"/>
  <c r="C33" i="29"/>
  <c r="H33" i="29"/>
  <c r="I33" i="29" s="1"/>
  <c r="I36" i="29"/>
  <c r="I38" i="29"/>
  <c r="I40" i="29"/>
  <c r="I42" i="29"/>
  <c r="I44" i="29"/>
  <c r="I46" i="29"/>
  <c r="I51" i="29" l="1"/>
  <c r="I54" i="29" s="1"/>
  <c r="I57" i="29" s="1"/>
  <c r="I55" i="29" l="1"/>
  <c r="I58" i="29"/>
  <c r="B70" i="28" l="1"/>
  <c r="A70" i="28"/>
  <c r="B69" i="28"/>
  <c r="A69" i="28"/>
  <c r="B68" i="28"/>
  <c r="A68" i="28"/>
  <c r="H59" i="28"/>
  <c r="H58" i="28"/>
  <c r="H57" i="28"/>
  <c r="H56" i="28"/>
  <c r="H55" i="28"/>
  <c r="H54" i="28"/>
  <c r="H53" i="28"/>
  <c r="H52" i="28"/>
  <c r="H51" i="28"/>
  <c r="H50" i="28"/>
  <c r="H49" i="28"/>
  <c r="H61" i="28" s="1"/>
  <c r="G49" i="28"/>
  <c r="C40" i="28"/>
  <c r="C41" i="28" s="1"/>
  <c r="E31" i="28"/>
  <c r="E32" i="28" s="1"/>
  <c r="E34" i="28" s="1"/>
  <c r="F26" i="28"/>
  <c r="E26" i="28"/>
  <c r="E27" i="28" s="1"/>
  <c r="C26" i="28"/>
  <c r="H26" i="28" s="1"/>
  <c r="H25" i="28"/>
  <c r="F25" i="28"/>
  <c r="F27" i="28" s="1"/>
  <c r="H71" i="27"/>
  <c r="G49" i="27"/>
  <c r="E35" i="27"/>
  <c r="H27" i="28" l="1"/>
  <c r="E35" i="28"/>
  <c r="G44" i="28"/>
  <c r="C42" i="28"/>
  <c r="C46" i="28" s="1"/>
  <c r="B67" i="28"/>
  <c r="B51" i="28"/>
  <c r="C27" i="28"/>
  <c r="B70" i="27"/>
  <c r="A70" i="27"/>
  <c r="B69" i="27"/>
  <c r="A69" i="27"/>
  <c r="B68" i="27"/>
  <c r="A68" i="27"/>
  <c r="H59" i="27"/>
  <c r="H58" i="27"/>
  <c r="H57" i="27"/>
  <c r="H56" i="27"/>
  <c r="H55" i="27"/>
  <c r="H54" i="27"/>
  <c r="H53" i="27"/>
  <c r="H52" i="27"/>
  <c r="H51" i="27"/>
  <c r="H50" i="27"/>
  <c r="H49" i="27"/>
  <c r="C40" i="27"/>
  <c r="C41" i="27" s="1"/>
  <c r="E31" i="27"/>
  <c r="E32" i="27" s="1"/>
  <c r="E34" i="27" s="1"/>
  <c r="F26" i="27"/>
  <c r="E26" i="27"/>
  <c r="E27" i="27" s="1"/>
  <c r="C26" i="27"/>
  <c r="H26" i="27" s="1"/>
  <c r="H25" i="27"/>
  <c r="F25" i="27"/>
  <c r="F27" i="27" s="1"/>
  <c r="B50" i="28" l="1"/>
  <c r="B58" i="28" s="1"/>
  <c r="B60" i="28" s="1"/>
  <c r="G68" i="28" s="1"/>
  <c r="H68" i="28" s="1"/>
  <c r="B66" i="28"/>
  <c r="B71" i="28" s="1"/>
  <c r="C71" i="28" s="1"/>
  <c r="H61" i="27"/>
  <c r="B51" i="27" s="1"/>
  <c r="G44" i="27"/>
  <c r="C42" i="27"/>
  <c r="C46" i="27" s="1"/>
  <c r="H27" i="27"/>
  <c r="C27" i="27"/>
  <c r="G69" i="28" l="1"/>
  <c r="D71" i="28"/>
  <c r="E71" i="28" s="1"/>
  <c r="B67" i="27"/>
  <c r="B66" i="27"/>
  <c r="B50" i="27"/>
  <c r="B58" i="27" s="1"/>
  <c r="B60" i="27" s="1"/>
  <c r="G68" i="27" s="1"/>
  <c r="H68" i="27" s="1"/>
  <c r="F72" i="28" l="1"/>
  <c r="H71" i="28"/>
  <c r="H69" i="28"/>
  <c r="G70" i="28"/>
  <c r="H70" i="28" s="1"/>
  <c r="B71" i="27"/>
  <c r="C71" i="27" l="1"/>
  <c r="G69" i="27" s="1"/>
  <c r="H69" i="27" s="1"/>
  <c r="G70" i="27"/>
  <c r="H70" i="27" s="1"/>
  <c r="D71" i="27" l="1"/>
  <c r="E71" i="27" s="1"/>
  <c r="F72" i="27" s="1"/>
</calcChain>
</file>

<file path=xl/sharedStrings.xml><?xml version="1.0" encoding="utf-8"?>
<sst xmlns="http://schemas.openxmlformats.org/spreadsheetml/2006/main" count="300" uniqueCount="128">
  <si>
    <t>FICHA TECNICA</t>
  </si>
  <si>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</si>
  <si>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</si>
  <si>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</si>
  <si>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</si>
  <si>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</si>
  <si>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</si>
  <si>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</si>
  <si>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</si>
  <si>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</si>
  <si>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</si>
  <si>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</si>
  <si>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</si>
  <si>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</si>
  <si>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</si>
  <si>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</si>
  <si>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</si>
  <si>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</si>
  <si>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</si>
  <si>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</si>
  <si>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</si>
  <si>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</si>
  <si>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</si>
  <si>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</si>
  <si>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</si>
  <si>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</si>
  <si>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</si>
  <si>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</si>
  <si>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</si>
  <si>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</si>
  <si>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</si>
  <si>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</si>
  <si>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</si>
  <si>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</si>
  <si>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</si>
  <si>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</si>
  <si>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</si>
  <si>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</si>
  <si>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</si>
  <si>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</si>
  <si>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</si>
  <si>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</si>
  <si>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</si>
  <si>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</si>
  <si>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</si>
  <si>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</si>
  <si>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</si>
  <si>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</si>
  <si>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</si>
  <si>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</si>
  <si>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</si>
  <si>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</si>
  <si>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corte</t>
  </si>
  <si>
    <t>P. de color</t>
  </si>
  <si>
    <t>Total</t>
  </si>
  <si>
    <t>Laminado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</si>
  <si>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</si>
  <si>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</si>
  <si>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</si>
  <si>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</si>
  <si>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</si>
  <si>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</si>
  <si>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</si>
  <si>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</si>
  <si>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Costo</t>
  </si>
  <si>
    <t>Precio final</t>
  </si>
  <si>
    <t>Utilidad</t>
  </si>
  <si>
    <t>Total Piezas</t>
  </si>
  <si>
    <t>Tinta F</t>
  </si>
  <si>
    <t>suajado</t>
  </si>
  <si>
    <t>Urgencia</t>
  </si>
  <si>
    <t>X</t>
  </si>
  <si>
    <t>UV plasta</t>
  </si>
  <si>
    <t>UV texturizado</t>
  </si>
  <si>
    <t>pegado</t>
  </si>
  <si>
    <t>Arterisco</t>
  </si>
  <si>
    <t>Capital Grille</t>
  </si>
  <si>
    <t>cartulina importación</t>
  </si>
  <si>
    <t>offset</t>
  </si>
  <si>
    <t>216 grs.</t>
  </si>
  <si>
    <t>Lumen</t>
  </si>
  <si>
    <t>Via Felt</t>
  </si>
  <si>
    <t>Warm white</t>
  </si>
  <si>
    <t>Tarjetas "Para llevar"</t>
  </si>
  <si>
    <t>tamaño 7.6 X 11.4 cm.</t>
  </si>
  <si>
    <t>impresas a 2 X 0 tintas</t>
  </si>
  <si>
    <t>terminado perforado</t>
  </si>
  <si>
    <t>tamaños x pliego</t>
  </si>
  <si>
    <t>tarjetas</t>
  </si>
  <si>
    <t>Tinta V</t>
  </si>
  <si>
    <t>arreglo suaje</t>
  </si>
  <si>
    <t>Empaque</t>
  </si>
  <si>
    <t>Mensajeria</t>
  </si>
  <si>
    <t>07 de julio de 2017.</t>
  </si>
  <si>
    <t>Comisiones</t>
  </si>
  <si>
    <t>Ganancia</t>
  </si>
  <si>
    <t xml:space="preserve">Unitario Venta </t>
  </si>
  <si>
    <t>Precio Venta</t>
  </si>
  <si>
    <t>Subtotal</t>
  </si>
  <si>
    <t>Mensajería</t>
  </si>
  <si>
    <t>Celofán + stickers</t>
  </si>
  <si>
    <t>Serigrafía Barniz</t>
  </si>
  <si>
    <t>Plecado</t>
  </si>
  <si>
    <t>Corte</t>
  </si>
  <si>
    <t>si la cantidad es menor a $550.00 se cobra el minimo.</t>
  </si>
  <si>
    <t>Impresiones Tabloide</t>
  </si>
  <si>
    <t xml:space="preserve">TT $ </t>
  </si>
  <si>
    <t>$ VTA.</t>
  </si>
  <si>
    <t>$ FTE.</t>
  </si>
  <si>
    <t>TT</t>
  </si>
  <si>
    <t>Merma</t>
  </si>
  <si>
    <t>Cant. Cerrada</t>
  </si>
  <si>
    <t>Cant.</t>
  </si>
  <si>
    <t>cm.</t>
  </si>
  <si>
    <t>Tamaño papel:</t>
  </si>
  <si>
    <t>Tamaños por tabloide</t>
  </si>
  <si>
    <t>Gráfico</t>
  </si>
  <si>
    <t>Pliego</t>
  </si>
  <si>
    <t>Cantidad</t>
  </si>
  <si>
    <t>Producto</t>
  </si>
  <si>
    <t>Marca</t>
  </si>
  <si>
    <t>CMR</t>
  </si>
  <si>
    <t>The Capital Grille</t>
  </si>
  <si>
    <t>Etiquetas "To Go"</t>
  </si>
  <si>
    <t>tamaño 5 X 5 cm.</t>
  </si>
  <si>
    <t>adhesivo couche blanco mate</t>
  </si>
  <si>
    <t>impresas a 4 X 0 tintas digital</t>
  </si>
  <si>
    <t>laminado mate 1 cara + refinado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</si>
</sst>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2"/>
      <color rgb="FFFF000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9"/>
      <color theme="0"/>
      <name val="Century Gothic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b/>
      <sz val="10"/>
      <color theme="3" tint="-0.249977111117893"/>
      <name val="Century Gothic"/>
      <family val="2"/>
    </font>
    <font>
      <b/>
      <sz val="10"/>
      <color rgb="FFFF0000"/>
      <name val="Century Gothic"/>
      <family val="2"/>
    </font>
    <font>
      <i/>
      <u/>
      <sz val="10"/>
      <color theme="1"/>
      <name val="Century Gothic"/>
      <family val="2"/>
    </font>
    <font>
      <sz val="1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12" applyNumberFormat="0" applyAlignment="0" applyProtection="0"/>
    <xf numFmtId="0" fontId="16" fillId="5" borderId="13" applyNumberFormat="0" applyAlignment="0" applyProtection="0"/>
    <xf numFmtId="0" fontId="17" fillId="6" borderId="0" applyNumberFormat="0" applyBorder="0" applyAlignment="0" applyProtection="0"/>
    <xf numFmtId="0" fontId="18" fillId="0" borderId="14" applyNumberFormat="0" applyFill="0" applyAlignment="0" applyProtection="0"/>
    <xf numFmtId="0" fontId="19" fillId="0" borderId="15" applyNumberFormat="0" applyFill="0" applyAlignment="0" applyProtection="0"/>
    <xf numFmtId="0" fontId="20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2" fillId="7" borderId="17" applyNumberFormat="0" applyFont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7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0" fontId="10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left"/>
    </xf>
    <xf numFmtId="0" fontId="13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/>
    <xf numFmtId="44" fontId="2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2" fontId="11" fillId="0" borderId="0" xfId="0" applyNumberFormat="1" applyFont="1" applyAlignment="1">
      <alignment horizontal="center"/>
    </xf>
    <xf numFmtId="44" fontId="11" fillId="0" borderId="0" xfId="1" applyFont="1" applyAlignment="1">
      <alignment horizontal="center"/>
    </xf>
    <xf numFmtId="4" fontId="2" fillId="0" borderId="0" xfId="0" applyNumberFormat="1" applyFont="1"/>
    <xf numFmtId="2" fontId="23" fillId="8" borderId="0" xfId="0" applyNumberFormat="1" applyFont="1" applyFill="1" applyBorder="1" applyAlignment="1">
      <alignment horizontal="center"/>
    </xf>
    <xf numFmtId="2" fontId="23" fillId="8" borderId="0" xfId="0" applyNumberFormat="1" applyFont="1" applyFill="1" applyBorder="1" applyAlignment="1">
      <alignment horizontal="right"/>
    </xf>
    <xf numFmtId="9" fontId="6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44" fontId="2" fillId="0" borderId="0" xfId="1" applyFont="1"/>
    <xf numFmtId="0" fontId="24" fillId="0" borderId="0" xfId="0" applyFont="1"/>
    <xf numFmtId="44" fontId="25" fillId="8" borderId="0" xfId="1" applyFont="1" applyFill="1"/>
    <xf numFmtId="0" fontId="25" fillId="8" borderId="0" xfId="0" applyFont="1" applyFill="1" applyAlignment="1">
      <alignment horizontal="right"/>
    </xf>
    <xf numFmtId="0" fontId="26" fillId="8" borderId="0" xfId="0" applyFont="1" applyFill="1"/>
    <xf numFmtId="44" fontId="24" fillId="0" borderId="0" xfId="0" applyNumberFormat="1" applyFont="1"/>
    <xf numFmtId="0" fontId="7" fillId="0" borderId="0" xfId="0" applyFont="1" applyAlignment="1">
      <alignment horizontal="right"/>
    </xf>
    <xf numFmtId="44" fontId="27" fillId="9" borderId="0" xfId="1" applyFont="1" applyFill="1" applyAlignment="1">
      <alignment horizontal="center"/>
    </xf>
    <xf numFmtId="44" fontId="27" fillId="9" borderId="0" xfId="1" applyFont="1" applyFill="1" applyAlignment="1">
      <alignment horizontal="right"/>
    </xf>
    <xf numFmtId="0" fontId="24" fillId="9" borderId="0" xfId="0" applyFont="1" applyFill="1"/>
    <xf numFmtId="0" fontId="24" fillId="0" borderId="0" xfId="0" applyFont="1" applyAlignment="1">
      <alignment horizontal="center"/>
    </xf>
    <xf numFmtId="9" fontId="24" fillId="0" borderId="0" xfId="2" applyFont="1" applyAlignment="1">
      <alignment horizontal="center"/>
    </xf>
    <xf numFmtId="44" fontId="24" fillId="0" borderId="0" xfId="0" applyNumberFormat="1" applyFont="1" applyAlignment="1">
      <alignment horizontal="center"/>
    </xf>
    <xf numFmtId="44" fontId="7" fillId="0" borderId="0" xfId="1" applyFont="1" applyAlignment="1">
      <alignment horizontal="center"/>
    </xf>
    <xf numFmtId="8" fontId="24" fillId="0" borderId="0" xfId="1" applyNumberFormat="1" applyFont="1" applyAlignment="1">
      <alignment horizontal="center"/>
    </xf>
    <xf numFmtId="44" fontId="24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8" fontId="7" fillId="0" borderId="0" xfId="0" applyNumberFormat="1" applyFont="1"/>
    <xf numFmtId="44" fontId="24" fillId="0" borderId="0" xfId="1" applyFont="1"/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wrapText="1"/>
    </xf>
    <xf numFmtId="0" fontId="24" fillId="0" borderId="8" xfId="0" applyFont="1" applyBorder="1"/>
    <xf numFmtId="0" fontId="24" fillId="0" borderId="18" xfId="0" applyFont="1" applyBorder="1"/>
    <xf numFmtId="0" fontId="7" fillId="0" borderId="0" xfId="0" applyFont="1" applyBorder="1" applyAlignment="1">
      <alignment horizontal="left"/>
    </xf>
    <xf numFmtId="0" fontId="24" fillId="0" borderId="8" xfId="0" applyFont="1" applyBorder="1" applyAlignment="1">
      <alignment horizontal="center"/>
    </xf>
    <xf numFmtId="0" fontId="7" fillId="0" borderId="0" xfId="0" applyFont="1" applyBorder="1" applyAlignment="1"/>
    <xf numFmtId="2" fontId="24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/>
    <xf numFmtId="0" fontId="29" fillId="0" borderId="0" xfId="0" applyFont="1"/>
    <xf numFmtId="0" fontId="24" fillId="0" borderId="10" xfId="0" applyFont="1" applyBorder="1" applyAlignment="1">
      <alignment horizontal="center"/>
    </xf>
    <xf numFmtId="0" fontId="24" fillId="0" borderId="19" xfId="0" applyFont="1" applyBorder="1"/>
    <xf numFmtId="0" fontId="24" fillId="0" borderId="10" xfId="0" applyFont="1" applyBorder="1"/>
    <xf numFmtId="0" fontId="24" fillId="0" borderId="19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0" fontId="7" fillId="0" borderId="7" xfId="0" applyFont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933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abSelected="1" topLeftCell="A29" workbookViewId="0">
      <selection activeCell="G51" sqref="G51"/>
    </sheetView>
  </sheetViews>
  <sheetFormatPr baseColWidth="10" defaultRowHeight="13.5" x14ac:dyDescent="0.25"/>
  <cols>
    <col min="1" max="1" width="15.28515625" style="84" customWidth="1"/>
    <col min="2" max="2" width="11.42578125" style="84"/>
    <col min="3" max="3" width="11" style="84" customWidth="1"/>
    <col min="4" max="4" width="11.42578125" style="84"/>
    <col min="5" max="8" width="11.140625" style="84" customWidth="1"/>
    <col min="9" max="9" width="13.140625" style="84" customWidth="1"/>
    <col min="10" max="16384" width="11.42578125" style="84"/>
  </cols>
  <sheetData>
    <row r="1" spans="1:7" x14ac:dyDescent="0.25">
      <c r="A1" s="89" t="s">
        <v>6</v>
      </c>
      <c r="B1" s="84" t="s">
        <v>93</v>
      </c>
    </row>
    <row r="2" spans="1:7" x14ac:dyDescent="0.25">
      <c r="A2" s="89"/>
    </row>
    <row r="3" spans="1:7" x14ac:dyDescent="0.25">
      <c r="A3" s="89" t="s">
        <v>8</v>
      </c>
      <c r="B3" s="20" t="s">
        <v>121</v>
      </c>
    </row>
    <row r="4" spans="1:7" ht="4.5" customHeight="1" x14ac:dyDescent="0.25">
      <c r="A4" s="89"/>
    </row>
    <row r="5" spans="1:7" x14ac:dyDescent="0.25">
      <c r="A5" s="89" t="s">
        <v>120</v>
      </c>
      <c r="B5" s="112" t="s">
        <v>122</v>
      </c>
    </row>
    <row r="6" spans="1:7" x14ac:dyDescent="0.25">
      <c r="A6" s="20"/>
    </row>
    <row r="7" spans="1:7" x14ac:dyDescent="0.25">
      <c r="A7" s="20" t="s">
        <v>119</v>
      </c>
      <c r="G7" s="20" t="s">
        <v>118</v>
      </c>
    </row>
    <row r="8" spans="1:7" x14ac:dyDescent="0.25">
      <c r="B8" s="20" t="s">
        <v>123</v>
      </c>
      <c r="G8" s="99">
        <v>2000</v>
      </c>
    </row>
    <row r="9" spans="1:7" x14ac:dyDescent="0.25">
      <c r="B9" s="111" t="s">
        <v>124</v>
      </c>
    </row>
    <row r="10" spans="1:7" x14ac:dyDescent="0.25">
      <c r="B10" s="111" t="s">
        <v>125</v>
      </c>
    </row>
    <row r="11" spans="1:7" x14ac:dyDescent="0.25">
      <c r="B11" s="84" t="s">
        <v>126</v>
      </c>
    </row>
    <row r="12" spans="1:7" x14ac:dyDescent="0.25">
      <c r="B12" s="84" t="s">
        <v>127</v>
      </c>
    </row>
    <row r="14" spans="1:7" x14ac:dyDescent="0.25">
      <c r="B14" s="89" t="s">
        <v>117</v>
      </c>
      <c r="C14" s="99">
        <v>44</v>
      </c>
      <c r="D14" s="99" t="s">
        <v>71</v>
      </c>
      <c r="E14" s="99">
        <v>31</v>
      </c>
      <c r="F14" s="93"/>
    </row>
    <row r="15" spans="1:7" x14ac:dyDescent="0.25">
      <c r="B15" s="89" t="s">
        <v>16</v>
      </c>
      <c r="C15" s="110">
        <v>6</v>
      </c>
      <c r="D15" s="110" t="s">
        <v>71</v>
      </c>
      <c r="E15" s="110">
        <v>6</v>
      </c>
      <c r="F15" s="93"/>
    </row>
    <row r="16" spans="1:7" x14ac:dyDescent="0.25">
      <c r="C16" s="109">
        <f>+C14/C15</f>
        <v>7.333333333333333</v>
      </c>
      <c r="D16" s="93"/>
      <c r="E16" s="109">
        <f>+E14/E15</f>
        <v>5.166666666666667</v>
      </c>
      <c r="F16" s="93">
        <v>35</v>
      </c>
    </row>
    <row r="17" spans="1:9" x14ac:dyDescent="0.25">
      <c r="C17" s="109">
        <f>+E14/C15</f>
        <v>5.166666666666667</v>
      </c>
      <c r="D17" s="93"/>
      <c r="E17" s="109">
        <f>+C14/E15</f>
        <v>7.333333333333333</v>
      </c>
      <c r="F17" s="99">
        <v>35</v>
      </c>
    </row>
    <row r="19" spans="1:9" s="20" customFormat="1" ht="12.75" x14ac:dyDescent="0.2">
      <c r="B19" s="20" t="s">
        <v>116</v>
      </c>
      <c r="G19" s="99">
        <f>+F17</f>
        <v>35</v>
      </c>
      <c r="H19" s="20" t="s">
        <v>115</v>
      </c>
    </row>
    <row r="20" spans="1:9" ht="14.25" thickBot="1" x14ac:dyDescent="0.3">
      <c r="B20" s="118">
        <v>44</v>
      </c>
      <c r="C20" s="118"/>
      <c r="D20" s="118"/>
      <c r="E20" s="118"/>
      <c r="F20" s="108"/>
    </row>
    <row r="21" spans="1:9" ht="14.25" thickBot="1" x14ac:dyDescent="0.3">
      <c r="B21" s="113">
        <v>1</v>
      </c>
      <c r="C21" s="116">
        <v>2</v>
      </c>
      <c r="D21" s="113">
        <v>3</v>
      </c>
      <c r="E21" s="116">
        <v>4</v>
      </c>
      <c r="F21" s="116">
        <v>5</v>
      </c>
      <c r="G21" s="116">
        <v>6</v>
      </c>
      <c r="H21" s="116">
        <v>7</v>
      </c>
    </row>
    <row r="22" spans="1:9" ht="14.25" thickBot="1" x14ac:dyDescent="0.3">
      <c r="B22" s="113">
        <v>2</v>
      </c>
      <c r="C22" s="116"/>
      <c r="D22" s="113"/>
      <c r="E22" s="116"/>
      <c r="F22" s="116"/>
      <c r="G22" s="116"/>
      <c r="H22" s="116"/>
    </row>
    <row r="23" spans="1:9" ht="14.25" thickBot="1" x14ac:dyDescent="0.3">
      <c r="B23" s="117">
        <v>3</v>
      </c>
      <c r="C23" s="104"/>
      <c r="D23" s="105"/>
      <c r="E23" s="107"/>
      <c r="F23" s="107"/>
      <c r="G23" s="107"/>
      <c r="H23" s="107"/>
      <c r="I23" s="106">
        <v>31</v>
      </c>
    </row>
    <row r="24" spans="1:9" ht="14.25" thickBot="1" x14ac:dyDescent="0.3">
      <c r="B24" s="113">
        <v>4</v>
      </c>
      <c r="C24" s="114"/>
      <c r="D24" s="115"/>
      <c r="E24" s="114"/>
      <c r="F24" s="114"/>
      <c r="G24" s="114"/>
      <c r="H24" s="114"/>
    </row>
    <row r="25" spans="1:9" ht="14.25" thickBot="1" x14ac:dyDescent="0.3">
      <c r="B25" s="117">
        <v>5</v>
      </c>
      <c r="C25" s="104"/>
      <c r="D25" s="105"/>
      <c r="E25" s="104"/>
      <c r="F25" s="104"/>
      <c r="G25" s="104"/>
      <c r="H25" s="104"/>
    </row>
    <row r="27" spans="1:9" x14ac:dyDescent="0.25">
      <c r="B27" s="20" t="s">
        <v>114</v>
      </c>
      <c r="E27" s="93">
        <v>47.5</v>
      </c>
      <c r="F27" s="93" t="s">
        <v>71</v>
      </c>
      <c r="G27" s="93">
        <v>33</v>
      </c>
      <c r="H27" s="84" t="s">
        <v>113</v>
      </c>
    </row>
    <row r="29" spans="1:9" s="20" customFormat="1" ht="25.5" x14ac:dyDescent="0.2">
      <c r="C29" s="99" t="s">
        <v>112</v>
      </c>
      <c r="D29" s="103" t="s">
        <v>111</v>
      </c>
      <c r="E29" s="99" t="s">
        <v>110</v>
      </c>
      <c r="F29" s="99" t="s">
        <v>109</v>
      </c>
      <c r="G29" s="99" t="s">
        <v>108</v>
      </c>
      <c r="H29" s="99" t="s">
        <v>107</v>
      </c>
      <c r="I29" s="99" t="s">
        <v>106</v>
      </c>
    </row>
    <row r="30" spans="1:9" ht="4.5" customHeight="1" x14ac:dyDescent="0.25">
      <c r="A30" s="89"/>
    </row>
    <row r="31" spans="1:9" x14ac:dyDescent="0.25">
      <c r="A31" s="20" t="s">
        <v>105</v>
      </c>
      <c r="C31" s="93">
        <f>+G8/G19</f>
        <v>57.142857142857146</v>
      </c>
      <c r="D31" s="102">
        <v>58</v>
      </c>
      <c r="E31" s="93">
        <v>5</v>
      </c>
      <c r="F31" s="99">
        <f>+D31+E31</f>
        <v>63</v>
      </c>
      <c r="G31" s="98">
        <v>13</v>
      </c>
      <c r="H31" s="98">
        <v>0</v>
      </c>
      <c r="I31" s="96">
        <f>+(F31*G31)+(F31*H31)</f>
        <v>819</v>
      </c>
    </row>
    <row r="32" spans="1:9" ht="4.5" customHeight="1" x14ac:dyDescent="0.25">
      <c r="A32" s="89"/>
    </row>
    <row r="33" spans="1:9" x14ac:dyDescent="0.25">
      <c r="A33" s="20" t="s">
        <v>55</v>
      </c>
      <c r="C33" s="101">
        <f>+((0.47*0.33)*D31*2)*4</f>
        <v>71.966399999999993</v>
      </c>
      <c r="F33" s="99">
        <v>1</v>
      </c>
      <c r="G33" s="98"/>
      <c r="H33" s="97">
        <f>+F34</f>
        <v>550</v>
      </c>
      <c r="I33" s="96">
        <f>+(F33*G33)+(F33*H33)</f>
        <v>550</v>
      </c>
    </row>
    <row r="34" spans="1:9" x14ac:dyDescent="0.25">
      <c r="A34" s="84" t="s">
        <v>104</v>
      </c>
      <c r="F34" s="100">
        <v>550</v>
      </c>
    </row>
    <row r="35" spans="1:9" ht="4.5" customHeight="1" x14ac:dyDescent="0.25">
      <c r="A35" s="89"/>
    </row>
    <row r="36" spans="1:9" x14ac:dyDescent="0.25">
      <c r="A36" s="20" t="s">
        <v>103</v>
      </c>
      <c r="F36" s="99">
        <v>1</v>
      </c>
      <c r="G36" s="98"/>
      <c r="H36" s="98">
        <v>100</v>
      </c>
      <c r="I36" s="96">
        <f>+(F36*G36)+(F36*H36)</f>
        <v>100</v>
      </c>
    </row>
    <row r="37" spans="1:9" ht="4.5" customHeight="1" x14ac:dyDescent="0.25">
      <c r="A37" s="89"/>
    </row>
    <row r="38" spans="1:9" x14ac:dyDescent="0.25">
      <c r="A38" s="20" t="s">
        <v>102</v>
      </c>
      <c r="F38" s="99">
        <v>0</v>
      </c>
      <c r="G38" s="98">
        <v>145</v>
      </c>
      <c r="H38" s="97">
        <v>145</v>
      </c>
      <c r="I38" s="96">
        <f>+(F38*G38)+(F38*H38)</f>
        <v>0</v>
      </c>
    </row>
    <row r="39" spans="1:9" ht="4.5" customHeight="1" x14ac:dyDescent="0.25">
      <c r="A39" s="89"/>
    </row>
    <row r="40" spans="1:9" x14ac:dyDescent="0.25">
      <c r="A40" s="20" t="s">
        <v>101</v>
      </c>
      <c r="F40" s="99">
        <v>0</v>
      </c>
      <c r="G40" s="98">
        <v>100</v>
      </c>
      <c r="H40" s="98">
        <v>100</v>
      </c>
      <c r="I40" s="96">
        <f>+(F40*G40)+(F40*H40)</f>
        <v>0</v>
      </c>
    </row>
    <row r="41" spans="1:9" ht="4.5" customHeight="1" x14ac:dyDescent="0.25">
      <c r="A41" s="89"/>
    </row>
    <row r="42" spans="1:9" x14ac:dyDescent="0.25">
      <c r="A42" s="20" t="s">
        <v>100</v>
      </c>
      <c r="F42" s="99">
        <v>0</v>
      </c>
      <c r="G42" s="98">
        <v>6</v>
      </c>
      <c r="H42" s="97">
        <v>0</v>
      </c>
      <c r="I42" s="96">
        <f>+(F42*G42)+(F42*H42)</f>
        <v>0</v>
      </c>
    </row>
    <row r="43" spans="1:9" ht="4.5" customHeight="1" x14ac:dyDescent="0.25">
      <c r="A43" s="89"/>
    </row>
    <row r="44" spans="1:9" x14ac:dyDescent="0.25">
      <c r="A44" s="20" t="s">
        <v>91</v>
      </c>
      <c r="F44" s="99">
        <v>1</v>
      </c>
      <c r="G44" s="98"/>
      <c r="H44" s="97">
        <v>100</v>
      </c>
      <c r="I44" s="96">
        <f>+(F44*G44)+(F44*H44)</f>
        <v>100</v>
      </c>
    </row>
    <row r="45" spans="1:9" ht="4.5" customHeight="1" x14ac:dyDescent="0.25">
      <c r="A45" s="89"/>
    </row>
    <row r="46" spans="1:9" x14ac:dyDescent="0.25">
      <c r="A46" s="20" t="s">
        <v>99</v>
      </c>
      <c r="F46" s="99">
        <v>1</v>
      </c>
      <c r="G46" s="98"/>
      <c r="H46" s="97">
        <v>150</v>
      </c>
      <c r="I46" s="96">
        <f>+(F46*G46)+(F46*H46)</f>
        <v>150</v>
      </c>
    </row>
    <row r="47" spans="1:9" ht="4.5" customHeight="1" x14ac:dyDescent="0.25">
      <c r="A47" s="89"/>
    </row>
    <row r="51" spans="7:9" x14ac:dyDescent="0.25">
      <c r="H51" s="89" t="s">
        <v>98</v>
      </c>
      <c r="I51" s="95">
        <f>SUM(I31:I50)</f>
        <v>1719</v>
      </c>
    </row>
    <row r="52" spans="7:9" x14ac:dyDescent="0.25">
      <c r="H52" s="89" t="s">
        <v>95</v>
      </c>
      <c r="I52" s="94">
        <v>1.5</v>
      </c>
    </row>
    <row r="53" spans="7:9" x14ac:dyDescent="0.25">
      <c r="H53" s="89"/>
      <c r="I53" s="93"/>
    </row>
    <row r="54" spans="7:9" x14ac:dyDescent="0.25">
      <c r="G54" s="92"/>
      <c r="H54" s="91" t="s">
        <v>97</v>
      </c>
      <c r="I54" s="90">
        <f>+I51*I52</f>
        <v>2578.5</v>
      </c>
    </row>
    <row r="55" spans="7:9" x14ac:dyDescent="0.25">
      <c r="G55" s="92"/>
      <c r="H55" s="91" t="s">
        <v>96</v>
      </c>
      <c r="I55" s="90">
        <f>+I54/G8</f>
        <v>1.28925</v>
      </c>
    </row>
    <row r="57" spans="7:9" x14ac:dyDescent="0.25">
      <c r="H57" s="89" t="s">
        <v>95</v>
      </c>
      <c r="I57" s="88">
        <f>+I54-I51</f>
        <v>859.5</v>
      </c>
    </row>
    <row r="58" spans="7:9" x14ac:dyDescent="0.25">
      <c r="G58" s="87"/>
      <c r="H58" s="86" t="s">
        <v>94</v>
      </c>
      <c r="I58" s="85">
        <f>+(I54/100)*2.5</f>
        <v>64.462500000000006</v>
      </c>
    </row>
  </sheetData>
  <mergeCells count="1">
    <mergeCell ref="B20:E20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4"/>
  <sheetViews>
    <sheetView topLeftCell="A46" zoomScale="80" zoomScaleNormal="80" workbookViewId="0">
      <selection activeCell="A71" sqref="A7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3.7109375" style="1" customWidth="1"/>
    <col min="7" max="7" width="13.42578125" style="1" customWidth="1"/>
    <col min="8" max="8" width="16.5703125" style="1" customWidth="1"/>
    <col min="9" max="9" width="14.5703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31" ht="18.75" x14ac:dyDescent="0.3">
      <c r="I1" s="2" t="s">
        <v>0</v>
      </c>
      <c r="K1" s="3"/>
      <c r="L1" s="3"/>
      <c r="M1" s="3"/>
      <c r="N1" s="3"/>
      <c r="O1" s="3"/>
      <c r="P1" s="3"/>
    </row>
    <row r="2" spans="1:31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s="5" customFormat="1" ht="15" x14ac:dyDescent="0.25">
      <c r="A9" s="5" t="s">
        <v>6</v>
      </c>
      <c r="C9" s="5" t="s">
        <v>93</v>
      </c>
      <c r="H9" s="82" t="s">
        <v>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16.5" thickBot="1" x14ac:dyDescent="0.35">
      <c r="A11" s="5" t="s">
        <v>8</v>
      </c>
      <c r="C11" s="1" t="s">
        <v>75</v>
      </c>
      <c r="F11" s="5" t="s">
        <v>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15.75" x14ac:dyDescent="0.3">
      <c r="A13" s="5" t="s">
        <v>9</v>
      </c>
      <c r="C13" s="1" t="s">
        <v>76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15.75" x14ac:dyDescent="0.3">
      <c r="A15" s="5" t="s">
        <v>10</v>
      </c>
      <c r="C15" s="18" t="s">
        <v>83</v>
      </c>
      <c r="D15" s="17"/>
      <c r="E15" s="17"/>
      <c r="F15" s="68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ht="15.75" x14ac:dyDescent="0.3">
      <c r="C16" s="16" t="s">
        <v>84</v>
      </c>
      <c r="D16" s="17"/>
      <c r="E16" s="17"/>
      <c r="F16" s="46">
        <v>33</v>
      </c>
      <c r="G16" s="69" t="s">
        <v>71</v>
      </c>
      <c r="H16" s="70">
        <v>47.5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ht="15.75" x14ac:dyDescent="0.3">
      <c r="C17" s="16" t="s">
        <v>77</v>
      </c>
      <c r="D17" s="17"/>
      <c r="E17" s="17"/>
      <c r="F17" s="71">
        <v>8</v>
      </c>
      <c r="G17" s="72" t="s">
        <v>87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ht="15.75" x14ac:dyDescent="0.3">
      <c r="C18" s="16" t="s">
        <v>85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ht="15.75" x14ac:dyDescent="0.3">
      <c r="C19" s="19" t="s">
        <v>78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5.75" x14ac:dyDescent="0.3">
      <c r="C20" s="17" t="s">
        <v>86</v>
      </c>
      <c r="D20" s="17"/>
      <c r="E20" s="17"/>
      <c r="F20" s="46">
        <v>7.6</v>
      </c>
      <c r="G20" s="69" t="s">
        <v>71</v>
      </c>
      <c r="H20" s="70">
        <v>11.4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ht="15.75" x14ac:dyDescent="0.3">
      <c r="C21" s="17"/>
      <c r="D21" s="17"/>
      <c r="E21" s="17"/>
      <c r="F21" s="71">
        <v>1</v>
      </c>
      <c r="G21" s="72" t="s">
        <v>88</v>
      </c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ht="15.75" x14ac:dyDescent="0.3">
      <c r="A23" s="4" t="s">
        <v>12</v>
      </c>
      <c r="C23" s="21" t="s">
        <v>81</v>
      </c>
      <c r="D23" s="5" t="s">
        <v>13</v>
      </c>
      <c r="E23" s="22" t="s">
        <v>82</v>
      </c>
      <c r="F23" s="1" t="s">
        <v>79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ht="15.75" x14ac:dyDescent="0.3">
      <c r="A25" s="4" t="s">
        <v>14</v>
      </c>
      <c r="C25" s="23">
        <v>66</v>
      </c>
      <c r="D25" s="22" t="s">
        <v>15</v>
      </c>
      <c r="E25" s="24">
        <v>101</v>
      </c>
      <c r="F25" s="25">
        <f>+C25</f>
        <v>66</v>
      </c>
      <c r="G25" s="26" t="s">
        <v>15</v>
      </c>
      <c r="H25" s="26">
        <f>+E25</f>
        <v>101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ht="15.75" x14ac:dyDescent="0.3">
      <c r="A26" s="4" t="s">
        <v>16</v>
      </c>
      <c r="B26" s="3"/>
      <c r="C26" s="27">
        <f>+F16</f>
        <v>33</v>
      </c>
      <c r="D26" s="28" t="s">
        <v>15</v>
      </c>
      <c r="E26" s="27">
        <f>+H16</f>
        <v>47.5</v>
      </c>
      <c r="F26" s="29">
        <f>+E26</f>
        <v>47.5</v>
      </c>
      <c r="G26" s="29" t="s">
        <v>15</v>
      </c>
      <c r="H26" s="29">
        <f>+C26</f>
        <v>33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ht="16.5" thickBot="1" x14ac:dyDescent="0.35">
      <c r="A27" s="3" t="s">
        <v>17</v>
      </c>
      <c r="B27" s="31"/>
      <c r="C27" s="32">
        <f>+C25/C26</f>
        <v>2</v>
      </c>
      <c r="D27" s="33"/>
      <c r="E27" s="32">
        <f>+E25/E26</f>
        <v>2.1263157894736842</v>
      </c>
      <c r="F27" s="32">
        <f>+F25/F26</f>
        <v>1.3894736842105264</v>
      </c>
      <c r="G27" s="33"/>
      <c r="H27" s="32">
        <f>+H25/H26</f>
        <v>3.0606060606060606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ht="16.5" thickBot="1" x14ac:dyDescent="0.35">
      <c r="A28" s="3" t="s">
        <v>18</v>
      </c>
      <c r="B28" s="34"/>
      <c r="C28" s="35"/>
      <c r="D28" s="36">
        <v>4</v>
      </c>
      <c r="E28" s="37"/>
      <c r="F28" s="38"/>
      <c r="G28" s="39">
        <v>3</v>
      </c>
      <c r="H28" s="40" t="s">
        <v>19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ht="15.75" x14ac:dyDescent="0.3">
      <c r="A30" s="25" t="s">
        <v>20</v>
      </c>
      <c r="B30" s="25" t="s">
        <v>80</v>
      </c>
      <c r="D30" s="41" t="s">
        <v>21</v>
      </c>
      <c r="E30" s="42">
        <v>16.899999999999999</v>
      </c>
      <c r="F30" s="77">
        <v>15843.1</v>
      </c>
      <c r="G30" s="1" t="s">
        <v>22</v>
      </c>
      <c r="H30" s="43">
        <v>0.15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ht="15.75" x14ac:dyDescent="0.3">
      <c r="A31" s="3"/>
      <c r="B31" s="3"/>
      <c r="C31" s="3"/>
      <c r="D31" s="44" t="s">
        <v>23</v>
      </c>
      <c r="E31" s="42">
        <f>+H30*E30</f>
        <v>2.5349999999999997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ht="15.75" x14ac:dyDescent="0.3">
      <c r="D32" s="44" t="s">
        <v>24</v>
      </c>
      <c r="E32" s="45">
        <f>+E30-E31</f>
        <v>14.364999999999998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ht="15.75" x14ac:dyDescent="0.3">
      <c r="E33" s="21" t="s">
        <v>25</v>
      </c>
      <c r="F33" s="21" t="s">
        <v>26</v>
      </c>
      <c r="G33" s="21" t="s">
        <v>26</v>
      </c>
      <c r="H33" s="21" t="s">
        <v>26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ht="15.75" x14ac:dyDescent="0.3">
      <c r="D34" s="41" t="s">
        <v>27</v>
      </c>
      <c r="E34" s="47">
        <f>+E32</f>
        <v>14.364999999999998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1:31" ht="15.75" x14ac:dyDescent="0.3">
      <c r="D35" s="41" t="s">
        <v>28</v>
      </c>
      <c r="E35" s="47">
        <f>+E34*1.15</f>
        <v>16.519749999999998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 ht="15.75" x14ac:dyDescent="0.3">
      <c r="A37" s="3"/>
      <c r="B37" s="21"/>
      <c r="C37" s="30"/>
      <c r="E37" s="10" t="s">
        <v>29</v>
      </c>
      <c r="F37" s="11" t="s">
        <v>30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ht="16.5" thickBot="1" x14ac:dyDescent="0.35">
      <c r="A38" s="4" t="s">
        <v>31</v>
      </c>
      <c r="C38" s="48">
        <v>4</v>
      </c>
      <c r="D38" s="49" t="s">
        <v>32</v>
      </c>
      <c r="E38" s="13"/>
      <c r="F38" s="14" t="s">
        <v>33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ht="15.75" x14ac:dyDescent="0.3">
      <c r="A39" s="4"/>
      <c r="C39" s="21"/>
      <c r="D39" s="1" t="s">
        <v>34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ht="15.75" x14ac:dyDescent="0.3">
      <c r="A40" s="4" t="s">
        <v>35</v>
      </c>
      <c r="B40" s="5"/>
      <c r="C40" s="50">
        <f>+B48/F17</f>
        <v>375</v>
      </c>
      <c r="D40" s="24">
        <v>200</v>
      </c>
      <c r="F40" s="44" t="s">
        <v>36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ht="15.75" x14ac:dyDescent="0.3">
      <c r="A41" s="4" t="s">
        <v>37</v>
      </c>
      <c r="C41" s="34">
        <f>+C40+D40</f>
        <v>575</v>
      </c>
      <c r="F41" s="44" t="s">
        <v>38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ht="15.75" x14ac:dyDescent="0.3">
      <c r="A42" s="4" t="s">
        <v>39</v>
      </c>
      <c r="C42" s="34">
        <f>+C41/C38</f>
        <v>143.75</v>
      </c>
      <c r="F42" s="44" t="s">
        <v>40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ht="15.75" x14ac:dyDescent="0.3">
      <c r="A43" s="4"/>
      <c r="C43" s="21"/>
      <c r="F43" s="41" t="s">
        <v>41</v>
      </c>
      <c r="G43" s="23">
        <v>1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ht="15.75" x14ac:dyDescent="0.3">
      <c r="A44" s="4"/>
      <c r="C44" s="51"/>
      <c r="F44" s="44" t="s">
        <v>42</v>
      </c>
      <c r="G44" s="48">
        <f>+C41</f>
        <v>575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ht="15.75" x14ac:dyDescent="0.3">
      <c r="A46" s="4" t="s">
        <v>43</v>
      </c>
      <c r="C46" s="25">
        <f>+C42*C38</f>
        <v>575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ht="15.75" x14ac:dyDescent="0.3">
      <c r="A48" s="4" t="s">
        <v>67</v>
      </c>
      <c r="B48" s="21">
        <v>3000</v>
      </c>
      <c r="C48" s="3"/>
      <c r="D48" s="25" t="s">
        <v>44</v>
      </c>
      <c r="E48" s="25" t="s">
        <v>45</v>
      </c>
      <c r="F48" s="25" t="s">
        <v>46</v>
      </c>
      <c r="G48" s="25" t="s">
        <v>47</v>
      </c>
      <c r="H48" s="25" t="s">
        <v>48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ht="15.75" x14ac:dyDescent="0.3">
      <c r="A49" s="52" t="s">
        <v>49</v>
      </c>
      <c r="B49" s="53"/>
      <c r="C49" s="3"/>
      <c r="D49" s="21">
        <v>2</v>
      </c>
      <c r="E49" s="21">
        <v>1</v>
      </c>
      <c r="F49" s="21" t="s">
        <v>50</v>
      </c>
      <c r="G49" s="30">
        <f>185+145</f>
        <v>330</v>
      </c>
      <c r="H49" s="30">
        <f>+(D49*E49)*G49</f>
        <v>660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ht="15.75" x14ac:dyDescent="0.3">
      <c r="A50" s="53" t="s">
        <v>51</v>
      </c>
      <c r="B50" s="54">
        <f>+E34*C42</f>
        <v>2064.96875</v>
      </c>
      <c r="C50" s="3"/>
      <c r="D50" s="21">
        <v>1</v>
      </c>
      <c r="E50" s="21">
        <v>1</v>
      </c>
      <c r="F50" s="21" t="s">
        <v>68</v>
      </c>
      <c r="G50" s="30">
        <v>145</v>
      </c>
      <c r="H50" s="30">
        <f>+(D50*E50)*G50</f>
        <v>145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ht="15.75" x14ac:dyDescent="0.3">
      <c r="A51" s="53" t="s">
        <v>11</v>
      </c>
      <c r="B51" s="54">
        <f>+H61</f>
        <v>1595</v>
      </c>
      <c r="C51" s="3"/>
      <c r="D51" s="21">
        <v>1</v>
      </c>
      <c r="E51" s="21">
        <v>1</v>
      </c>
      <c r="F51" s="21" t="s">
        <v>89</v>
      </c>
      <c r="G51" s="30">
        <v>400</v>
      </c>
      <c r="H51" s="30">
        <f>+G51*E51*D51</f>
        <v>400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ht="16.5" x14ac:dyDescent="0.3">
      <c r="A52" s="53"/>
      <c r="B52" s="54"/>
      <c r="C52" s="3"/>
      <c r="D52" s="21">
        <v>1</v>
      </c>
      <c r="E52" s="21">
        <v>1</v>
      </c>
      <c r="F52" s="21" t="s">
        <v>52</v>
      </c>
      <c r="G52" s="30">
        <v>100</v>
      </c>
      <c r="H52" s="30">
        <f t="shared" ref="H52:H59" si="0">+G52*E52</f>
        <v>100</v>
      </c>
      <c r="I52" s="55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ht="15.75" x14ac:dyDescent="0.3">
      <c r="A53" s="53"/>
      <c r="B53" s="54"/>
      <c r="C53" s="3"/>
      <c r="D53" s="21">
        <v>1</v>
      </c>
      <c r="E53" s="21">
        <v>1</v>
      </c>
      <c r="F53" s="21" t="s">
        <v>90</v>
      </c>
      <c r="G53" s="30">
        <v>145</v>
      </c>
      <c r="H53" s="30">
        <f t="shared" si="0"/>
        <v>145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ht="15.75" x14ac:dyDescent="0.3">
      <c r="A54" s="56" t="s">
        <v>53</v>
      </c>
      <c r="B54" s="54">
        <v>100</v>
      </c>
      <c r="C54" s="3"/>
      <c r="D54" s="21">
        <v>1</v>
      </c>
      <c r="E54" s="21">
        <v>1</v>
      </c>
      <c r="F54" s="21" t="s">
        <v>69</v>
      </c>
      <c r="G54" s="30">
        <v>145</v>
      </c>
      <c r="H54" s="30">
        <f t="shared" si="0"/>
        <v>145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ht="15.75" x14ac:dyDescent="0.3">
      <c r="A55" s="56" t="s">
        <v>91</v>
      </c>
      <c r="B55" s="54">
        <v>150</v>
      </c>
      <c r="D55" s="21">
        <v>1</v>
      </c>
      <c r="E55" s="21">
        <v>0</v>
      </c>
      <c r="F55" s="21" t="s">
        <v>74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ht="15.75" x14ac:dyDescent="0.3">
      <c r="A56" s="56" t="s">
        <v>92</v>
      </c>
      <c r="B56" s="54">
        <v>150</v>
      </c>
      <c r="D56" s="21">
        <v>1</v>
      </c>
      <c r="E56" s="21">
        <v>0</v>
      </c>
      <c r="F56" s="21" t="s">
        <v>72</v>
      </c>
      <c r="G56" s="30">
        <v>1000</v>
      </c>
      <c r="H56" s="30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ht="15.75" x14ac:dyDescent="0.3">
      <c r="A57" s="56"/>
      <c r="B57" s="56"/>
      <c r="D57" s="21">
        <v>1</v>
      </c>
      <c r="E57" s="21">
        <v>0</v>
      </c>
      <c r="F57" s="21" t="s">
        <v>73</v>
      </c>
      <c r="G57" s="30">
        <v>0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ht="15.75" x14ac:dyDescent="0.3">
      <c r="A58" s="52" t="s">
        <v>54</v>
      </c>
      <c r="B58" s="57">
        <f>SUM(B50:B54)</f>
        <v>3759.96875</v>
      </c>
      <c r="C58" s="3"/>
      <c r="D58" s="21">
        <v>1</v>
      </c>
      <c r="E58" s="21">
        <v>0</v>
      </c>
      <c r="F58" s="3" t="s">
        <v>55</v>
      </c>
      <c r="G58" s="30">
        <v>1000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ht="15.75" x14ac:dyDescent="0.3">
      <c r="A60" s="9"/>
      <c r="B60" s="32">
        <f>+B58/B48</f>
        <v>1.2533229166666666</v>
      </c>
      <c r="C60" s="4" t="s">
        <v>56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ht="15.75" x14ac:dyDescent="0.3">
      <c r="A61" s="3"/>
      <c r="B61" s="3"/>
      <c r="D61" s="3"/>
      <c r="E61" s="3"/>
      <c r="F61" s="3"/>
      <c r="G61" s="59" t="s">
        <v>57</v>
      </c>
      <c r="H61" s="30">
        <f>SUM(H49:H60)</f>
        <v>1595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ht="15.75" x14ac:dyDescent="0.3">
      <c r="D62" s="3"/>
      <c r="E62" s="3"/>
      <c r="G62" s="5" t="s">
        <v>58</v>
      </c>
      <c r="H62" s="80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ht="15.75" x14ac:dyDescent="0.3">
      <c r="A63" s="4" t="s">
        <v>59</v>
      </c>
      <c r="B63" s="3"/>
      <c r="C63" s="3"/>
      <c r="E63" s="32"/>
      <c r="G63" s="1" t="s">
        <v>60</v>
      </c>
      <c r="H63" s="81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ht="15.75" x14ac:dyDescent="0.3">
      <c r="A64" s="3"/>
      <c r="B64" s="4" t="s">
        <v>61</v>
      </c>
      <c r="C64" s="25" t="s">
        <v>62</v>
      </c>
      <c r="D64" s="3"/>
      <c r="E64" s="3"/>
      <c r="F64" s="3"/>
      <c r="G64" s="1" t="s">
        <v>60</v>
      </c>
      <c r="H64" s="81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ht="15.75" x14ac:dyDescent="0.3">
      <c r="A65" s="52" t="s">
        <v>63</v>
      </c>
      <c r="B65" s="53"/>
      <c r="C65" s="3"/>
      <c r="D65" s="3"/>
      <c r="E65" s="3"/>
      <c r="F65" s="3"/>
      <c r="G65" s="5" t="s">
        <v>70</v>
      </c>
      <c r="H65" s="81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ht="15.75" x14ac:dyDescent="0.3">
      <c r="A66" s="53" t="s">
        <v>51</v>
      </c>
      <c r="B66" s="54">
        <f>+E35*C42</f>
        <v>2374.7140624999997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ht="15.75" x14ac:dyDescent="0.3">
      <c r="A67" s="53" t="s">
        <v>11</v>
      </c>
      <c r="B67" s="54">
        <f>+H61*H62</f>
        <v>2392.5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ht="15.75" x14ac:dyDescent="0.3">
      <c r="A68" s="53" t="str">
        <f>+A54</f>
        <v>P. de color</v>
      </c>
      <c r="B68" s="54">
        <f>+B54*H63</f>
        <v>175</v>
      </c>
      <c r="C68" s="60"/>
      <c r="F68" s="61" t="s">
        <v>64</v>
      </c>
      <c r="G68" s="32">
        <f>+B60</f>
        <v>1.2533229166666666</v>
      </c>
      <c r="H68" s="73">
        <f>+G68*B48</f>
        <v>3759.96875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ht="15.75" x14ac:dyDescent="0.3">
      <c r="A69" s="53" t="str">
        <f>+A55</f>
        <v>Empaque</v>
      </c>
      <c r="B69" s="54">
        <f>+B55*H64</f>
        <v>300</v>
      </c>
      <c r="C69" s="62"/>
      <c r="F69" s="61" t="s">
        <v>65</v>
      </c>
      <c r="G69" s="32">
        <f>+C71</f>
        <v>1.8349046874999997</v>
      </c>
      <c r="H69" s="73">
        <f>+G69*B48</f>
        <v>5504.7140624999993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ht="15.75" x14ac:dyDescent="0.3">
      <c r="A70" s="53" t="str">
        <f>+A56</f>
        <v>Mensajeria</v>
      </c>
      <c r="B70" s="54">
        <f>+B56*H63</f>
        <v>262.5</v>
      </c>
      <c r="C70" s="62"/>
      <c r="F70" s="63" t="s">
        <v>66</v>
      </c>
      <c r="G70" s="64">
        <f>+G69-G68</f>
        <v>0.58158177083333307</v>
      </c>
      <c r="H70" s="74">
        <f>+G70*B48</f>
        <v>1744.7453124999993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ht="16.5" x14ac:dyDescent="0.3">
      <c r="A71" s="52" t="s">
        <v>54</v>
      </c>
      <c r="B71" s="57">
        <f>SUM(B65:B70)</f>
        <v>5504.7140624999993</v>
      </c>
      <c r="C71" s="64">
        <f>+B71/B48</f>
        <v>1.8349046874999997</v>
      </c>
      <c r="D71" s="75">
        <f>+C71*1.2</f>
        <v>2.2018856249999996</v>
      </c>
      <c r="E71" s="76">
        <f>+D71*B48</f>
        <v>6605.6568749999988</v>
      </c>
      <c r="F71" s="78"/>
      <c r="G71" s="79" t="s">
        <v>94</v>
      </c>
      <c r="H71" s="83">
        <f>+(E71/100)*2.5</f>
        <v>165.14142187499996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ht="16.5" x14ac:dyDescent="0.3">
      <c r="D72" s="22"/>
      <c r="E72" s="76" t="s">
        <v>75</v>
      </c>
      <c r="F72" s="74">
        <f>+E71-B71</f>
        <v>1100.9428124999995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ht="15.75" x14ac:dyDescent="0.3">
      <c r="A74" s="5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x14ac:dyDescent="0.3">
      <c r="B75" s="65"/>
      <c r="C75" s="66"/>
    </row>
    <row r="79" spans="1:31" x14ac:dyDescent="0.3">
      <c r="J79" s="67"/>
    </row>
    <row r="85" spans="10:18" ht="16.5" x14ac:dyDescent="0.3">
      <c r="J85" s="55"/>
      <c r="K85" s="55"/>
      <c r="L85" s="55"/>
      <c r="M85" s="55"/>
      <c r="N85" s="55"/>
      <c r="O85" s="55"/>
      <c r="P85" s="55"/>
      <c r="Q85" s="55"/>
      <c r="R85" s="55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opLeftCell="A33" workbookViewId="0">
      <selection activeCell="G31" sqref="G31"/>
    </sheetView>
  </sheetViews>
  <sheetFormatPr baseColWidth="10" defaultRowHeight="13.5" x14ac:dyDescent="0.25"/>
  <cols>
    <col min="1" max="1" width="15.28515625" style="84" customWidth="1"/>
    <col min="2" max="2" width="11.42578125" style="84"/>
    <col min="3" max="3" width="11" style="84" customWidth="1"/>
    <col min="4" max="4" width="11.42578125" style="84"/>
    <col min="5" max="8" width="11.140625" style="84" customWidth="1"/>
    <col min="9" max="9" width="13.140625" style="84" customWidth="1"/>
    <col min="10" max="16384" width="11.42578125" style="84"/>
  </cols>
  <sheetData>
    <row r="1" spans="1:7" x14ac:dyDescent="0.25">
      <c r="A1" s="89" t="s">
        <v>6</v>
      </c>
      <c r="B1" s="84" t="s">
        <v>93</v>
      </c>
    </row>
    <row r="2" spans="1:7" x14ac:dyDescent="0.25">
      <c r="A2" s="89"/>
    </row>
    <row r="3" spans="1:7" x14ac:dyDescent="0.25">
      <c r="A3" s="89" t="s">
        <v>8</v>
      </c>
      <c r="B3" s="20" t="s">
        <v>121</v>
      </c>
    </row>
    <row r="4" spans="1:7" ht="4.5" customHeight="1" x14ac:dyDescent="0.25">
      <c r="A4" s="89"/>
    </row>
    <row r="5" spans="1:7" x14ac:dyDescent="0.25">
      <c r="A5" s="89" t="s">
        <v>120</v>
      </c>
      <c r="B5" s="112" t="s">
        <v>122</v>
      </c>
    </row>
    <row r="6" spans="1:7" x14ac:dyDescent="0.25">
      <c r="A6" s="20"/>
    </row>
    <row r="7" spans="1:7" x14ac:dyDescent="0.25">
      <c r="A7" s="20" t="s">
        <v>119</v>
      </c>
      <c r="G7" s="20" t="s">
        <v>118</v>
      </c>
    </row>
    <row r="8" spans="1:7" x14ac:dyDescent="0.25">
      <c r="B8" s="20" t="s">
        <v>123</v>
      </c>
      <c r="G8" s="99">
        <v>1000</v>
      </c>
    </row>
    <row r="9" spans="1:7" x14ac:dyDescent="0.25">
      <c r="B9" s="111" t="s">
        <v>124</v>
      </c>
    </row>
    <row r="10" spans="1:7" x14ac:dyDescent="0.25">
      <c r="B10" s="111" t="s">
        <v>125</v>
      </c>
    </row>
    <row r="11" spans="1:7" x14ac:dyDescent="0.25">
      <c r="B11" s="84" t="s">
        <v>126</v>
      </c>
    </row>
    <row r="12" spans="1:7" x14ac:dyDescent="0.25">
      <c r="B12" s="84" t="s">
        <v>127</v>
      </c>
    </row>
    <row r="14" spans="1:7" x14ac:dyDescent="0.25">
      <c r="B14" s="89" t="s">
        <v>117</v>
      </c>
      <c r="C14" s="99">
        <v>44</v>
      </c>
      <c r="D14" s="99" t="s">
        <v>71</v>
      </c>
      <c r="E14" s="99">
        <v>31</v>
      </c>
      <c r="F14" s="93"/>
    </row>
    <row r="15" spans="1:7" x14ac:dyDescent="0.25">
      <c r="B15" s="89" t="s">
        <v>16</v>
      </c>
      <c r="C15" s="110">
        <v>6</v>
      </c>
      <c r="D15" s="110" t="s">
        <v>71</v>
      </c>
      <c r="E15" s="110">
        <v>6</v>
      </c>
      <c r="F15" s="93"/>
    </row>
    <row r="16" spans="1:7" x14ac:dyDescent="0.25">
      <c r="C16" s="109">
        <f>+C14/C15</f>
        <v>7.333333333333333</v>
      </c>
      <c r="D16" s="93"/>
      <c r="E16" s="109">
        <f>+E14/E15</f>
        <v>5.166666666666667</v>
      </c>
      <c r="F16" s="93">
        <v>35</v>
      </c>
    </row>
    <row r="17" spans="1:9" x14ac:dyDescent="0.25">
      <c r="C17" s="109">
        <f>+E14/C15</f>
        <v>5.166666666666667</v>
      </c>
      <c r="D17" s="93"/>
      <c r="E17" s="109">
        <f>+C14/E15</f>
        <v>7.333333333333333</v>
      </c>
      <c r="F17" s="99">
        <v>35</v>
      </c>
    </row>
    <row r="19" spans="1:9" s="20" customFormat="1" ht="12.75" x14ac:dyDescent="0.2">
      <c r="B19" s="20" t="s">
        <v>116</v>
      </c>
      <c r="G19" s="99">
        <f>+F17</f>
        <v>35</v>
      </c>
      <c r="H19" s="20" t="s">
        <v>115</v>
      </c>
    </row>
    <row r="20" spans="1:9" ht="14.25" thickBot="1" x14ac:dyDescent="0.3">
      <c r="B20" s="118">
        <v>44</v>
      </c>
      <c r="C20" s="118"/>
      <c r="D20" s="118"/>
      <c r="E20" s="118"/>
      <c r="F20" s="108"/>
    </row>
    <row r="21" spans="1:9" ht="14.25" thickBot="1" x14ac:dyDescent="0.3">
      <c r="B21" s="113">
        <v>1</v>
      </c>
      <c r="C21" s="116">
        <v>2</v>
      </c>
      <c r="D21" s="113">
        <v>3</v>
      </c>
      <c r="E21" s="116">
        <v>4</v>
      </c>
      <c r="F21" s="116">
        <v>5</v>
      </c>
      <c r="G21" s="116">
        <v>6</v>
      </c>
      <c r="H21" s="116">
        <v>7</v>
      </c>
    </row>
    <row r="22" spans="1:9" ht="14.25" thickBot="1" x14ac:dyDescent="0.3">
      <c r="B22" s="113">
        <v>2</v>
      </c>
      <c r="C22" s="116"/>
      <c r="D22" s="113"/>
      <c r="E22" s="116"/>
      <c r="F22" s="116"/>
      <c r="G22" s="116"/>
      <c r="H22" s="116"/>
    </row>
    <row r="23" spans="1:9" ht="14.25" thickBot="1" x14ac:dyDescent="0.3">
      <c r="B23" s="117">
        <v>3</v>
      </c>
      <c r="C23" s="104"/>
      <c r="D23" s="105"/>
      <c r="E23" s="107"/>
      <c r="F23" s="107"/>
      <c r="G23" s="107"/>
      <c r="H23" s="107"/>
      <c r="I23" s="106">
        <v>31</v>
      </c>
    </row>
    <row r="24" spans="1:9" ht="14.25" thickBot="1" x14ac:dyDescent="0.3">
      <c r="B24" s="113">
        <v>4</v>
      </c>
      <c r="C24" s="114"/>
      <c r="D24" s="115"/>
      <c r="E24" s="114"/>
      <c r="F24" s="114"/>
      <c r="G24" s="114"/>
      <c r="H24" s="114"/>
    </row>
    <row r="25" spans="1:9" ht="14.25" thickBot="1" x14ac:dyDescent="0.3">
      <c r="B25" s="117">
        <v>5</v>
      </c>
      <c r="C25" s="104"/>
      <c r="D25" s="105"/>
      <c r="E25" s="104"/>
      <c r="F25" s="104"/>
      <c r="G25" s="104"/>
      <c r="H25" s="104"/>
    </row>
    <row r="27" spans="1:9" x14ac:dyDescent="0.25">
      <c r="B27" s="20" t="s">
        <v>114</v>
      </c>
      <c r="E27" s="93">
        <v>47.5</v>
      </c>
      <c r="F27" s="93" t="s">
        <v>71</v>
      </c>
      <c r="G27" s="93">
        <v>33</v>
      </c>
      <c r="H27" s="84" t="s">
        <v>113</v>
      </c>
    </row>
    <row r="29" spans="1:9" s="20" customFormat="1" ht="25.5" x14ac:dyDescent="0.2">
      <c r="C29" s="99" t="s">
        <v>112</v>
      </c>
      <c r="D29" s="103" t="s">
        <v>111</v>
      </c>
      <c r="E29" s="99" t="s">
        <v>110</v>
      </c>
      <c r="F29" s="99" t="s">
        <v>109</v>
      </c>
      <c r="G29" s="99" t="s">
        <v>108</v>
      </c>
      <c r="H29" s="99" t="s">
        <v>107</v>
      </c>
      <c r="I29" s="99" t="s">
        <v>106</v>
      </c>
    </row>
    <row r="30" spans="1:9" ht="4.5" customHeight="1" x14ac:dyDescent="0.25">
      <c r="A30" s="89"/>
    </row>
    <row r="31" spans="1:9" x14ac:dyDescent="0.25">
      <c r="A31" s="20" t="s">
        <v>105</v>
      </c>
      <c r="C31" s="93">
        <f>+G8/G19</f>
        <v>28.571428571428573</v>
      </c>
      <c r="D31" s="102">
        <v>29</v>
      </c>
      <c r="E31" s="93">
        <v>5</v>
      </c>
      <c r="F31" s="99">
        <f>+D31+E31</f>
        <v>34</v>
      </c>
      <c r="G31" s="98">
        <v>13</v>
      </c>
      <c r="H31" s="98">
        <v>0</v>
      </c>
      <c r="I31" s="96">
        <f>+(F31*G31)+(F31*H31)</f>
        <v>442</v>
      </c>
    </row>
    <row r="32" spans="1:9" ht="4.5" customHeight="1" x14ac:dyDescent="0.25">
      <c r="A32" s="89"/>
    </row>
    <row r="33" spans="1:9" x14ac:dyDescent="0.25">
      <c r="A33" s="20" t="s">
        <v>55</v>
      </c>
      <c r="C33" s="101">
        <f>+((0.47*0.33)*D31*2)*4</f>
        <v>35.983199999999997</v>
      </c>
      <c r="F33" s="99">
        <v>1</v>
      </c>
      <c r="G33" s="98"/>
      <c r="H33" s="97">
        <f>+F34</f>
        <v>550</v>
      </c>
      <c r="I33" s="96">
        <f>+(F33*G33)+(F33*H33)</f>
        <v>550</v>
      </c>
    </row>
    <row r="34" spans="1:9" x14ac:dyDescent="0.25">
      <c r="A34" s="84" t="s">
        <v>104</v>
      </c>
      <c r="F34" s="100">
        <v>550</v>
      </c>
    </row>
    <row r="35" spans="1:9" ht="4.5" customHeight="1" x14ac:dyDescent="0.25">
      <c r="A35" s="89"/>
    </row>
    <row r="36" spans="1:9" x14ac:dyDescent="0.25">
      <c r="A36" s="20" t="s">
        <v>103</v>
      </c>
      <c r="F36" s="99">
        <v>1</v>
      </c>
      <c r="G36" s="98"/>
      <c r="H36" s="98">
        <v>100</v>
      </c>
      <c r="I36" s="96">
        <f>+(F36*G36)+(F36*H36)</f>
        <v>100</v>
      </c>
    </row>
    <row r="37" spans="1:9" ht="4.5" customHeight="1" x14ac:dyDescent="0.25">
      <c r="A37" s="89"/>
    </row>
    <row r="38" spans="1:9" x14ac:dyDescent="0.25">
      <c r="A38" s="20" t="s">
        <v>102</v>
      </c>
      <c r="F38" s="99">
        <v>0</v>
      </c>
      <c r="G38" s="98">
        <v>145</v>
      </c>
      <c r="H38" s="97">
        <v>145</v>
      </c>
      <c r="I38" s="96">
        <f>+(F38*G38)+(F38*H38)</f>
        <v>0</v>
      </c>
    </row>
    <row r="39" spans="1:9" ht="4.5" customHeight="1" x14ac:dyDescent="0.25">
      <c r="A39" s="89"/>
    </row>
    <row r="40" spans="1:9" x14ac:dyDescent="0.25">
      <c r="A40" s="20" t="s">
        <v>101</v>
      </c>
      <c r="F40" s="99">
        <v>0</v>
      </c>
      <c r="G40" s="98">
        <v>100</v>
      </c>
      <c r="H40" s="98">
        <v>100</v>
      </c>
      <c r="I40" s="96">
        <f>+(F40*G40)+(F40*H40)</f>
        <v>0</v>
      </c>
    </row>
    <row r="41" spans="1:9" ht="4.5" customHeight="1" x14ac:dyDescent="0.25">
      <c r="A41" s="89"/>
    </row>
    <row r="42" spans="1:9" x14ac:dyDescent="0.25">
      <c r="A42" s="20" t="s">
        <v>100</v>
      </c>
      <c r="F42" s="99">
        <v>0</v>
      </c>
      <c r="G42" s="98">
        <v>6</v>
      </c>
      <c r="H42" s="97">
        <v>0</v>
      </c>
      <c r="I42" s="96">
        <f>+(F42*G42)+(F42*H42)</f>
        <v>0</v>
      </c>
    </row>
    <row r="43" spans="1:9" ht="4.5" customHeight="1" x14ac:dyDescent="0.25">
      <c r="A43" s="89"/>
    </row>
    <row r="44" spans="1:9" x14ac:dyDescent="0.25">
      <c r="A44" s="20" t="s">
        <v>91</v>
      </c>
      <c r="F44" s="99">
        <v>1</v>
      </c>
      <c r="G44" s="98"/>
      <c r="H44" s="97">
        <v>100</v>
      </c>
      <c r="I44" s="96">
        <f>+(F44*G44)+(F44*H44)</f>
        <v>100</v>
      </c>
    </row>
    <row r="45" spans="1:9" ht="4.5" customHeight="1" x14ac:dyDescent="0.25">
      <c r="A45" s="89"/>
    </row>
    <row r="46" spans="1:9" x14ac:dyDescent="0.25">
      <c r="A46" s="20" t="s">
        <v>99</v>
      </c>
      <c r="F46" s="99">
        <v>1</v>
      </c>
      <c r="G46" s="98"/>
      <c r="H46" s="97">
        <v>150</v>
      </c>
      <c r="I46" s="96">
        <f>+(F46*G46)+(F46*H46)</f>
        <v>150</v>
      </c>
    </row>
    <row r="47" spans="1:9" ht="4.5" customHeight="1" x14ac:dyDescent="0.25">
      <c r="A47" s="89"/>
    </row>
    <row r="51" spans="7:9" x14ac:dyDescent="0.25">
      <c r="H51" s="89" t="s">
        <v>98</v>
      </c>
      <c r="I51" s="95">
        <f>SUM(I31:I50)</f>
        <v>1342</v>
      </c>
    </row>
    <row r="52" spans="7:9" x14ac:dyDescent="0.25">
      <c r="H52" s="89" t="s">
        <v>95</v>
      </c>
      <c r="I52" s="94">
        <v>1.5</v>
      </c>
    </row>
    <row r="53" spans="7:9" x14ac:dyDescent="0.25">
      <c r="H53" s="89"/>
      <c r="I53" s="93"/>
    </row>
    <row r="54" spans="7:9" x14ac:dyDescent="0.25">
      <c r="G54" s="92"/>
      <c r="H54" s="91" t="s">
        <v>97</v>
      </c>
      <c r="I54" s="90">
        <f>+I51*I52</f>
        <v>2013</v>
      </c>
    </row>
    <row r="55" spans="7:9" x14ac:dyDescent="0.25">
      <c r="G55" s="92"/>
      <c r="H55" s="91" t="s">
        <v>96</v>
      </c>
      <c r="I55" s="90">
        <f>+I54/G8</f>
        <v>2.0129999999999999</v>
      </c>
    </row>
    <row r="57" spans="7:9" x14ac:dyDescent="0.25">
      <c r="H57" s="89" t="s">
        <v>95</v>
      </c>
      <c r="I57" s="88">
        <f>+I54-I51</f>
        <v>671</v>
      </c>
    </row>
    <row r="58" spans="7:9" x14ac:dyDescent="0.25">
      <c r="G58" s="87"/>
      <c r="H58" s="86" t="s">
        <v>94</v>
      </c>
      <c r="I58" s="85">
        <f>+(I54/100)*2.5</f>
        <v>50.324999999999996</v>
      </c>
    </row>
  </sheetData>
  <mergeCells count="1">
    <mergeCell ref="B20:E20"/>
  </mergeCells>
  <pageMargins left="0.70866141732283472" right="0.70866141732283472" top="0.74803149606299213" bottom="0.74803149606299213" header="0.31496062992125984" footer="0.31496062992125984"/>
  <pageSetup scale="7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4"/>
  <sheetViews>
    <sheetView topLeftCell="A59" zoomScale="80" zoomScaleNormal="80" workbookViewId="0">
      <selection activeCell="F89" sqref="F8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3.7109375" style="1" customWidth="1"/>
    <col min="7" max="7" width="13.42578125" style="1" customWidth="1"/>
    <col min="8" max="8" width="16.5703125" style="1" customWidth="1"/>
    <col min="9" max="9" width="14.5703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31" ht="18.75" x14ac:dyDescent="0.3">
      <c r="I1" s="2" t="s">
        <v>0</v>
      </c>
      <c r="K1" s="3"/>
      <c r="L1" s="3"/>
      <c r="M1" s="3"/>
      <c r="N1" s="3"/>
      <c r="O1" s="3"/>
      <c r="P1" s="3"/>
    </row>
    <row r="2" spans="1:31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s="5" customFormat="1" ht="15" x14ac:dyDescent="0.25">
      <c r="A9" s="5" t="s">
        <v>6</v>
      </c>
      <c r="C9" s="5" t="s">
        <v>93</v>
      </c>
      <c r="H9" s="82" t="s">
        <v>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16.5" thickBot="1" x14ac:dyDescent="0.35">
      <c r="A11" s="5" t="s">
        <v>8</v>
      </c>
      <c r="C11" s="1" t="s">
        <v>75</v>
      </c>
      <c r="F11" s="5" t="s">
        <v>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15.75" x14ac:dyDescent="0.3">
      <c r="A13" s="5" t="s">
        <v>9</v>
      </c>
      <c r="C13" s="1" t="s">
        <v>76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15.75" x14ac:dyDescent="0.3">
      <c r="A15" s="5" t="s">
        <v>10</v>
      </c>
      <c r="C15" s="18" t="s">
        <v>83</v>
      </c>
      <c r="D15" s="17"/>
      <c r="E15" s="17"/>
      <c r="F15" s="68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ht="15.75" x14ac:dyDescent="0.3">
      <c r="C16" s="16" t="s">
        <v>84</v>
      </c>
      <c r="D16" s="17"/>
      <c r="E16" s="17"/>
      <c r="F16" s="46">
        <v>33</v>
      </c>
      <c r="G16" s="69" t="s">
        <v>71</v>
      </c>
      <c r="H16" s="70">
        <v>47.5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ht="15.75" x14ac:dyDescent="0.3">
      <c r="C17" s="16" t="s">
        <v>77</v>
      </c>
      <c r="D17" s="17"/>
      <c r="E17" s="17"/>
      <c r="F17" s="71">
        <v>8</v>
      </c>
      <c r="G17" s="72" t="s">
        <v>87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ht="15.75" x14ac:dyDescent="0.3">
      <c r="C18" s="16" t="s">
        <v>85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ht="15.75" x14ac:dyDescent="0.3">
      <c r="C19" s="19" t="s">
        <v>78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5.75" x14ac:dyDescent="0.3">
      <c r="C20" s="17" t="s">
        <v>86</v>
      </c>
      <c r="D20" s="17"/>
      <c r="E20" s="17"/>
      <c r="F20" s="46">
        <v>7.6</v>
      </c>
      <c r="G20" s="69" t="s">
        <v>71</v>
      </c>
      <c r="H20" s="70">
        <v>11.4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ht="15.75" x14ac:dyDescent="0.3">
      <c r="C21" s="17"/>
      <c r="D21" s="17"/>
      <c r="E21" s="17"/>
      <c r="F21" s="71">
        <v>1</v>
      </c>
      <c r="G21" s="72" t="s">
        <v>88</v>
      </c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ht="15.75" x14ac:dyDescent="0.3">
      <c r="A23" s="4" t="s">
        <v>12</v>
      </c>
      <c r="C23" s="21" t="s">
        <v>81</v>
      </c>
      <c r="D23" s="5" t="s">
        <v>13</v>
      </c>
      <c r="E23" s="22" t="s">
        <v>82</v>
      </c>
      <c r="F23" s="1" t="s">
        <v>79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ht="15.75" x14ac:dyDescent="0.3">
      <c r="A25" s="4" t="s">
        <v>14</v>
      </c>
      <c r="C25" s="23">
        <v>66</v>
      </c>
      <c r="D25" s="22" t="s">
        <v>15</v>
      </c>
      <c r="E25" s="24">
        <v>101</v>
      </c>
      <c r="F25" s="25">
        <f>+C25</f>
        <v>66</v>
      </c>
      <c r="G25" s="26" t="s">
        <v>15</v>
      </c>
      <c r="H25" s="26">
        <f>+E25</f>
        <v>101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ht="15.75" x14ac:dyDescent="0.3">
      <c r="A26" s="4" t="s">
        <v>16</v>
      </c>
      <c r="B26" s="3"/>
      <c r="C26" s="27">
        <f>+F16</f>
        <v>33</v>
      </c>
      <c r="D26" s="28" t="s">
        <v>15</v>
      </c>
      <c r="E26" s="27">
        <f>+H16</f>
        <v>47.5</v>
      </c>
      <c r="F26" s="29">
        <f>+E26</f>
        <v>47.5</v>
      </c>
      <c r="G26" s="29" t="s">
        <v>15</v>
      </c>
      <c r="H26" s="29">
        <f>+C26</f>
        <v>33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ht="16.5" thickBot="1" x14ac:dyDescent="0.35">
      <c r="A27" s="3" t="s">
        <v>17</v>
      </c>
      <c r="B27" s="31"/>
      <c r="C27" s="32">
        <f>+C25/C26</f>
        <v>2</v>
      </c>
      <c r="D27" s="33"/>
      <c r="E27" s="32">
        <f>+E25/E26</f>
        <v>2.1263157894736842</v>
      </c>
      <c r="F27" s="32">
        <f>+F25/F26</f>
        <v>1.3894736842105264</v>
      </c>
      <c r="G27" s="33"/>
      <c r="H27" s="32">
        <f>+H25/H26</f>
        <v>3.0606060606060606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ht="16.5" thickBot="1" x14ac:dyDescent="0.35">
      <c r="A28" s="3" t="s">
        <v>18</v>
      </c>
      <c r="B28" s="34"/>
      <c r="C28" s="35"/>
      <c r="D28" s="36">
        <v>4</v>
      </c>
      <c r="E28" s="37"/>
      <c r="F28" s="38"/>
      <c r="G28" s="39">
        <v>3</v>
      </c>
      <c r="H28" s="40" t="s">
        <v>19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ht="15.75" x14ac:dyDescent="0.3">
      <c r="A30" s="25" t="s">
        <v>20</v>
      </c>
      <c r="B30" s="25" t="s">
        <v>80</v>
      </c>
      <c r="D30" s="41" t="s">
        <v>21</v>
      </c>
      <c r="E30" s="42">
        <v>16.899999999999999</v>
      </c>
      <c r="F30" s="77">
        <v>15843.1</v>
      </c>
      <c r="G30" s="1" t="s">
        <v>22</v>
      </c>
      <c r="H30" s="43">
        <v>0.15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ht="15.75" x14ac:dyDescent="0.3">
      <c r="A31" s="3"/>
      <c r="B31" s="3"/>
      <c r="C31" s="3"/>
      <c r="D31" s="44" t="s">
        <v>23</v>
      </c>
      <c r="E31" s="42">
        <f>+H30*E30</f>
        <v>2.5349999999999997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ht="15.75" x14ac:dyDescent="0.3">
      <c r="D32" s="44" t="s">
        <v>24</v>
      </c>
      <c r="E32" s="45">
        <f>+E30-E31</f>
        <v>14.364999999999998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ht="15.75" x14ac:dyDescent="0.3">
      <c r="E33" s="21" t="s">
        <v>25</v>
      </c>
      <c r="F33" s="21" t="s">
        <v>26</v>
      </c>
      <c r="G33" s="21" t="s">
        <v>26</v>
      </c>
      <c r="H33" s="21" t="s">
        <v>26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ht="15.75" x14ac:dyDescent="0.3">
      <c r="D34" s="41" t="s">
        <v>27</v>
      </c>
      <c r="E34" s="47">
        <f>+E32</f>
        <v>14.364999999999998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1:31" ht="15.75" x14ac:dyDescent="0.3">
      <c r="D35" s="41" t="s">
        <v>28</v>
      </c>
      <c r="E35" s="47">
        <f>+E34*1.15</f>
        <v>16.519749999999998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 ht="15.75" x14ac:dyDescent="0.3">
      <c r="A37" s="3"/>
      <c r="B37" s="21"/>
      <c r="C37" s="30"/>
      <c r="E37" s="10" t="s">
        <v>29</v>
      </c>
      <c r="F37" s="11" t="s">
        <v>30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ht="16.5" thickBot="1" x14ac:dyDescent="0.35">
      <c r="A38" s="4" t="s">
        <v>31</v>
      </c>
      <c r="C38" s="48">
        <v>4</v>
      </c>
      <c r="D38" s="49" t="s">
        <v>32</v>
      </c>
      <c r="E38" s="13"/>
      <c r="F38" s="14" t="s">
        <v>33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ht="15.75" x14ac:dyDescent="0.3">
      <c r="A39" s="4"/>
      <c r="C39" s="21"/>
      <c r="D39" s="1" t="s">
        <v>34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ht="15.75" x14ac:dyDescent="0.3">
      <c r="A40" s="4" t="s">
        <v>35</v>
      </c>
      <c r="B40" s="5"/>
      <c r="C40" s="50">
        <f>+B48/F17</f>
        <v>125</v>
      </c>
      <c r="D40" s="24">
        <v>200</v>
      </c>
      <c r="F40" s="44" t="s">
        <v>36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ht="15.75" x14ac:dyDescent="0.3">
      <c r="A41" s="4" t="s">
        <v>37</v>
      </c>
      <c r="C41" s="34">
        <f>+C40+D40</f>
        <v>325</v>
      </c>
      <c r="F41" s="44" t="s">
        <v>38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ht="15.75" x14ac:dyDescent="0.3">
      <c r="A42" s="4" t="s">
        <v>39</v>
      </c>
      <c r="C42" s="34">
        <f>+C41/C38</f>
        <v>81.25</v>
      </c>
      <c r="F42" s="44" t="s">
        <v>40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ht="15.75" x14ac:dyDescent="0.3">
      <c r="A43" s="4"/>
      <c r="C43" s="21"/>
      <c r="F43" s="41" t="s">
        <v>41</v>
      </c>
      <c r="G43" s="23">
        <v>1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ht="15.75" x14ac:dyDescent="0.3">
      <c r="A44" s="4"/>
      <c r="C44" s="51"/>
      <c r="F44" s="44" t="s">
        <v>42</v>
      </c>
      <c r="G44" s="48">
        <f>+C41</f>
        <v>325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ht="15.75" x14ac:dyDescent="0.3">
      <c r="A46" s="4" t="s">
        <v>43</v>
      </c>
      <c r="C46" s="25">
        <f>+C42*C38</f>
        <v>325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ht="15.75" x14ac:dyDescent="0.3">
      <c r="A48" s="4" t="s">
        <v>67</v>
      </c>
      <c r="B48" s="21">
        <v>1000</v>
      </c>
      <c r="C48" s="3"/>
      <c r="D48" s="25" t="s">
        <v>44</v>
      </c>
      <c r="E48" s="25" t="s">
        <v>45</v>
      </c>
      <c r="F48" s="25" t="s">
        <v>46</v>
      </c>
      <c r="G48" s="25" t="s">
        <v>47</v>
      </c>
      <c r="H48" s="25" t="s">
        <v>48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ht="15.75" x14ac:dyDescent="0.3">
      <c r="A49" s="52" t="s">
        <v>49</v>
      </c>
      <c r="B49" s="53"/>
      <c r="C49" s="3"/>
      <c r="D49" s="21">
        <v>2</v>
      </c>
      <c r="E49" s="21">
        <v>1</v>
      </c>
      <c r="F49" s="21" t="s">
        <v>50</v>
      </c>
      <c r="G49" s="30">
        <f>185+145</f>
        <v>330</v>
      </c>
      <c r="H49" s="30">
        <f>+(D49*E49)*G49</f>
        <v>660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ht="15.75" x14ac:dyDescent="0.3">
      <c r="A50" s="53" t="s">
        <v>51</v>
      </c>
      <c r="B50" s="54">
        <f>+E34*C42</f>
        <v>1167.1562499999998</v>
      </c>
      <c r="C50" s="3"/>
      <c r="D50" s="21">
        <v>1</v>
      </c>
      <c r="E50" s="21">
        <v>1</v>
      </c>
      <c r="F50" s="21" t="s">
        <v>68</v>
      </c>
      <c r="G50" s="30">
        <v>145</v>
      </c>
      <c r="H50" s="30">
        <f>+(D50*E50)*G50</f>
        <v>145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ht="15.75" x14ac:dyDescent="0.3">
      <c r="A51" s="53" t="s">
        <v>11</v>
      </c>
      <c r="B51" s="54">
        <f>+H61</f>
        <v>1595</v>
      </c>
      <c r="C51" s="3"/>
      <c r="D51" s="21">
        <v>1</v>
      </c>
      <c r="E51" s="21">
        <v>1</v>
      </c>
      <c r="F51" s="21" t="s">
        <v>89</v>
      </c>
      <c r="G51" s="30">
        <v>400</v>
      </c>
      <c r="H51" s="30">
        <f>+G51*E51*D51</f>
        <v>400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ht="16.5" x14ac:dyDescent="0.3">
      <c r="A52" s="53"/>
      <c r="B52" s="54"/>
      <c r="C52" s="3"/>
      <c r="D52" s="21">
        <v>1</v>
      </c>
      <c r="E52" s="21">
        <v>1</v>
      </c>
      <c r="F52" s="21" t="s">
        <v>52</v>
      </c>
      <c r="G52" s="30">
        <v>100</v>
      </c>
      <c r="H52" s="30">
        <f t="shared" ref="H52:H59" si="0">+G52*E52</f>
        <v>100</v>
      </c>
      <c r="I52" s="55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ht="15.75" x14ac:dyDescent="0.3">
      <c r="A53" s="53"/>
      <c r="B53" s="54"/>
      <c r="C53" s="3"/>
      <c r="D53" s="21">
        <v>1</v>
      </c>
      <c r="E53" s="21">
        <v>1</v>
      </c>
      <c r="F53" s="21" t="s">
        <v>90</v>
      </c>
      <c r="G53" s="30">
        <v>145</v>
      </c>
      <c r="H53" s="30">
        <f t="shared" si="0"/>
        <v>145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ht="15.75" x14ac:dyDescent="0.3">
      <c r="A54" s="56" t="s">
        <v>53</v>
      </c>
      <c r="B54" s="54">
        <v>100</v>
      </c>
      <c r="C54" s="3"/>
      <c r="D54" s="21">
        <v>1</v>
      </c>
      <c r="E54" s="21">
        <v>1</v>
      </c>
      <c r="F54" s="21" t="s">
        <v>69</v>
      </c>
      <c r="G54" s="30">
        <v>145</v>
      </c>
      <c r="H54" s="30">
        <f t="shared" si="0"/>
        <v>145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ht="15.75" x14ac:dyDescent="0.3">
      <c r="A55" s="56" t="s">
        <v>91</v>
      </c>
      <c r="B55" s="54">
        <v>100</v>
      </c>
      <c r="D55" s="21">
        <v>1</v>
      </c>
      <c r="E55" s="21">
        <v>0</v>
      </c>
      <c r="F55" s="21" t="s">
        <v>74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ht="15.75" x14ac:dyDescent="0.3">
      <c r="A56" s="56" t="s">
        <v>92</v>
      </c>
      <c r="B56" s="54">
        <v>150</v>
      </c>
      <c r="D56" s="21">
        <v>1</v>
      </c>
      <c r="E56" s="21">
        <v>0</v>
      </c>
      <c r="F56" s="21" t="s">
        <v>72</v>
      </c>
      <c r="G56" s="30">
        <v>1000</v>
      </c>
      <c r="H56" s="30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ht="15.75" x14ac:dyDescent="0.3">
      <c r="A57" s="56"/>
      <c r="B57" s="56"/>
      <c r="D57" s="21">
        <v>1</v>
      </c>
      <c r="E57" s="21">
        <v>0</v>
      </c>
      <c r="F57" s="21" t="s">
        <v>73</v>
      </c>
      <c r="G57" s="30">
        <v>0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ht="15.75" x14ac:dyDescent="0.3">
      <c r="A58" s="52" t="s">
        <v>54</v>
      </c>
      <c r="B58" s="57">
        <f>SUM(B50:B54)</f>
        <v>2862.15625</v>
      </c>
      <c r="C58" s="3"/>
      <c r="D58" s="21">
        <v>1</v>
      </c>
      <c r="E58" s="21">
        <v>0</v>
      </c>
      <c r="F58" s="3" t="s">
        <v>55</v>
      </c>
      <c r="G58" s="30">
        <v>1000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ht="15.75" x14ac:dyDescent="0.3">
      <c r="A60" s="9"/>
      <c r="B60" s="32">
        <f>+B58/B48</f>
        <v>2.86215625</v>
      </c>
      <c r="C60" s="4" t="s">
        <v>56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ht="15.75" x14ac:dyDescent="0.3">
      <c r="A61" s="3"/>
      <c r="B61" s="3"/>
      <c r="D61" s="3"/>
      <c r="E61" s="3"/>
      <c r="F61" s="3"/>
      <c r="G61" s="59" t="s">
        <v>57</v>
      </c>
      <c r="H61" s="30">
        <f>SUM(H49:H60)</f>
        <v>1595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ht="15.75" x14ac:dyDescent="0.3">
      <c r="D62" s="3"/>
      <c r="E62" s="3"/>
      <c r="G62" s="5" t="s">
        <v>58</v>
      </c>
      <c r="H62" s="80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ht="15.75" x14ac:dyDescent="0.3">
      <c r="A63" s="4" t="s">
        <v>59</v>
      </c>
      <c r="B63" s="3"/>
      <c r="C63" s="3"/>
      <c r="E63" s="32"/>
      <c r="G63" s="1" t="s">
        <v>60</v>
      </c>
      <c r="H63" s="81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ht="15.75" x14ac:dyDescent="0.3">
      <c r="A64" s="3"/>
      <c r="B64" s="4" t="s">
        <v>61</v>
      </c>
      <c r="C64" s="25" t="s">
        <v>62</v>
      </c>
      <c r="D64" s="3"/>
      <c r="E64" s="3"/>
      <c r="F64" s="3"/>
      <c r="G64" s="1" t="s">
        <v>60</v>
      </c>
      <c r="H64" s="81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ht="15.75" x14ac:dyDescent="0.3">
      <c r="A65" s="52" t="s">
        <v>63</v>
      </c>
      <c r="B65" s="53"/>
      <c r="C65" s="3"/>
      <c r="D65" s="3"/>
      <c r="E65" s="3"/>
      <c r="F65" s="3"/>
      <c r="G65" s="5" t="s">
        <v>70</v>
      </c>
      <c r="H65" s="81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ht="15.75" x14ac:dyDescent="0.3">
      <c r="A66" s="53" t="s">
        <v>51</v>
      </c>
      <c r="B66" s="54">
        <f>+E35*C42</f>
        <v>1342.2296875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ht="15.75" x14ac:dyDescent="0.3">
      <c r="A67" s="53" t="s">
        <v>11</v>
      </c>
      <c r="B67" s="54">
        <f>+H61*H62</f>
        <v>2392.5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ht="15.75" x14ac:dyDescent="0.3">
      <c r="A68" s="53" t="str">
        <f>+A54</f>
        <v>P. de color</v>
      </c>
      <c r="B68" s="54">
        <f>+B54*H63</f>
        <v>175</v>
      </c>
      <c r="C68" s="60"/>
      <c r="F68" s="61" t="s">
        <v>64</v>
      </c>
      <c r="G68" s="32">
        <f>+B60</f>
        <v>2.86215625</v>
      </c>
      <c r="H68" s="73">
        <f>+G68*B48</f>
        <v>2862.15625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ht="15.75" x14ac:dyDescent="0.3">
      <c r="A69" s="53" t="str">
        <f>+A55</f>
        <v>Empaque</v>
      </c>
      <c r="B69" s="54">
        <f>+B55*H64</f>
        <v>200</v>
      </c>
      <c r="C69" s="62"/>
      <c r="F69" s="61" t="s">
        <v>65</v>
      </c>
      <c r="G69" s="32">
        <f>+C71</f>
        <v>4.3722296875</v>
      </c>
      <c r="H69" s="73">
        <f>+G69*B48</f>
        <v>4372.2296875000002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ht="15.75" x14ac:dyDescent="0.3">
      <c r="A70" s="53" t="str">
        <f>+A56</f>
        <v>Mensajeria</v>
      </c>
      <c r="B70" s="54">
        <f>+B56*H63</f>
        <v>262.5</v>
      </c>
      <c r="C70" s="62"/>
      <c r="F70" s="63" t="s">
        <v>66</v>
      </c>
      <c r="G70" s="64">
        <f>+G69-G68</f>
        <v>1.5100734375</v>
      </c>
      <c r="H70" s="74">
        <f>+G70*B48</f>
        <v>1510.0734375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ht="16.5" x14ac:dyDescent="0.3">
      <c r="A71" s="52" t="s">
        <v>54</v>
      </c>
      <c r="B71" s="57">
        <f>SUM(B65:B70)</f>
        <v>4372.2296875000002</v>
      </c>
      <c r="C71" s="64">
        <f>+B71/B48</f>
        <v>4.3722296875</v>
      </c>
      <c r="D71" s="75">
        <f>+C71*1.2</f>
        <v>5.246675625</v>
      </c>
      <c r="E71" s="76">
        <f>+D71*B48</f>
        <v>5246.6756249999999</v>
      </c>
      <c r="F71" s="78"/>
      <c r="G71" s="79" t="s">
        <v>94</v>
      </c>
      <c r="H71" s="83">
        <f>+(E71/100)*2.5</f>
        <v>131.16689062499998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ht="16.5" x14ac:dyDescent="0.3">
      <c r="D72" s="22"/>
      <c r="E72" s="76" t="s">
        <v>75</v>
      </c>
      <c r="F72" s="74">
        <f>+E71-B71</f>
        <v>874.44593749999967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ht="15.75" x14ac:dyDescent="0.3">
      <c r="A74" s="5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x14ac:dyDescent="0.3">
      <c r="B75" s="65"/>
      <c r="C75" s="66"/>
    </row>
    <row r="79" spans="1:31" x14ac:dyDescent="0.3">
      <c r="J79" s="67"/>
    </row>
    <row r="85" spans="10:18" ht="16.5" x14ac:dyDescent="0.3">
      <c r="J85" s="55"/>
      <c r="K85" s="55"/>
      <c r="L85" s="55"/>
      <c r="M85" s="55"/>
      <c r="N85" s="55"/>
      <c r="O85" s="55"/>
      <c r="P85" s="55"/>
      <c r="Q85" s="55"/>
      <c r="R85" s="55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</sheetData>
  <pageMargins left="0.70866141732283472" right="0.70866141732283472" top="0.74803149606299213" bottom="0.74803149606299213" header="0.31496062992125984" footer="0.31496062992125984"/>
  <pageSetup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Stickers to go 2000 ok</vt:lpstr>
      <vt:lpstr>tarjeta 3000 ok</vt:lpstr>
      <vt:lpstr>Stickers to go 1000</vt:lpstr>
      <vt:lpstr>tarjeta 1000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2017-07-17T17:18:16Z</cp:lastPrinted>
  <dcterms:created xsi:type="dcterms:W3CDTF">2013-03-04T22:24:31Z</dcterms:created>
  <dcterms:modified xsi:type="dcterms:W3CDTF">2017-07-17T17:19:15Z</dcterms:modified>
</cp:coreProperties>
</file>