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 activeTab="3"/>
  </bookViews>
  <sheets>
    <sheet name="base 2000 panque" sheetId="8" r:id="rId1"/>
    <sheet name="base 1000 panque" sheetId="6" r:id="rId2"/>
    <sheet name="base red 2000 pastel " sheetId="7" r:id="rId3"/>
    <sheet name="base red 1000 pastel" sheetId="3" r:id="rId4"/>
  </sheets>
  <calcPr calcId="145621"/>
</workbook>
</file>

<file path=xl/calcChain.xml><?xml version="1.0" encoding="utf-8"?>
<calcChain xmlns="http://schemas.openxmlformats.org/spreadsheetml/2006/main">
  <c r="J53" i="6" l="1"/>
  <c r="K53" i="6"/>
  <c r="L53" i="6"/>
  <c r="N53" i="6" s="1"/>
  <c r="B72" i="8"/>
  <c r="A72" i="8"/>
  <c r="B71" i="8"/>
  <c r="A71" i="8"/>
  <c r="B70" i="8"/>
  <c r="A70" i="8"/>
  <c r="B69" i="8"/>
  <c r="A69" i="8"/>
  <c r="B68" i="8"/>
  <c r="A68" i="8"/>
  <c r="H59" i="8"/>
  <c r="G58" i="8"/>
  <c r="H58" i="8" s="1"/>
  <c r="H57" i="8"/>
  <c r="H56" i="8"/>
  <c r="H55" i="8"/>
  <c r="H54" i="8"/>
  <c r="K53" i="8"/>
  <c r="H53" i="8"/>
  <c r="H52" i="8"/>
  <c r="H51" i="8"/>
  <c r="H50" i="8"/>
  <c r="K49" i="8"/>
  <c r="K52" i="8" s="1"/>
  <c r="J49" i="8"/>
  <c r="J52" i="8" s="1"/>
  <c r="H49" i="8"/>
  <c r="G43" i="8"/>
  <c r="K40" i="8"/>
  <c r="J40" i="8"/>
  <c r="J41" i="8" s="1"/>
  <c r="J42" i="8" s="1"/>
  <c r="C40" i="8"/>
  <c r="C41" i="8" s="1"/>
  <c r="L30" i="8"/>
  <c r="E30" i="8"/>
  <c r="H26" i="8"/>
  <c r="E26" i="8"/>
  <c r="F26" i="8" s="1"/>
  <c r="C26" i="8"/>
  <c r="C27" i="8" s="1"/>
  <c r="O25" i="8"/>
  <c r="M25" i="8"/>
  <c r="H25" i="8"/>
  <c r="H27" i="8" s="1"/>
  <c r="F25" i="8"/>
  <c r="F27" i="8" s="1"/>
  <c r="O16" i="8"/>
  <c r="L26" i="8" s="1"/>
  <c r="M16" i="8"/>
  <c r="J26" i="8" s="1"/>
  <c r="G58" i="6"/>
  <c r="G58" i="3"/>
  <c r="K53" i="7"/>
  <c r="B72" i="7"/>
  <c r="A72" i="7"/>
  <c r="B71" i="7"/>
  <c r="A71" i="7"/>
  <c r="B70" i="7"/>
  <c r="A70" i="7"/>
  <c r="B69" i="7"/>
  <c r="A69" i="7"/>
  <c r="B68" i="7"/>
  <c r="A68" i="7"/>
  <c r="H59" i="7"/>
  <c r="H57" i="7"/>
  <c r="H56" i="7"/>
  <c r="H55" i="7"/>
  <c r="H54" i="7"/>
  <c r="H53" i="7"/>
  <c r="H52" i="7"/>
  <c r="H51" i="7"/>
  <c r="H50" i="7"/>
  <c r="K49" i="7"/>
  <c r="K52" i="7" s="1"/>
  <c r="J49" i="7"/>
  <c r="J52" i="7" s="1"/>
  <c r="H49" i="7"/>
  <c r="K40" i="7"/>
  <c r="J40" i="7"/>
  <c r="C40" i="7"/>
  <c r="G43" i="7" s="1"/>
  <c r="L30" i="7"/>
  <c r="E30" i="7"/>
  <c r="E31" i="7" s="1"/>
  <c r="F26" i="7"/>
  <c r="E26" i="7"/>
  <c r="E27" i="7" s="1"/>
  <c r="C26" i="7"/>
  <c r="C27" i="7" s="1"/>
  <c r="O25" i="7"/>
  <c r="M25" i="7"/>
  <c r="H25" i="7"/>
  <c r="F25" i="7"/>
  <c r="F27" i="7" s="1"/>
  <c r="O16" i="7"/>
  <c r="L26" i="7" s="1"/>
  <c r="M16" i="7"/>
  <c r="J26" i="7" s="1"/>
  <c r="H61" i="8" l="1"/>
  <c r="B51" i="8" s="1"/>
  <c r="M26" i="8"/>
  <c r="L27" i="8"/>
  <c r="J50" i="8"/>
  <c r="L50" i="8" s="1"/>
  <c r="N50" i="8" s="1"/>
  <c r="G44" i="8"/>
  <c r="J53" i="8" s="1"/>
  <c r="L53" i="8" s="1"/>
  <c r="N53" i="8" s="1"/>
  <c r="C42" i="8"/>
  <c r="C46" i="8" s="1"/>
  <c r="B67" i="8"/>
  <c r="J27" i="8"/>
  <c r="O26" i="8"/>
  <c r="O27" i="8" s="1"/>
  <c r="M27" i="8"/>
  <c r="J46" i="8"/>
  <c r="E27" i="8"/>
  <c r="L31" i="8"/>
  <c r="L32" i="8" s="1"/>
  <c r="L34" i="8" s="1"/>
  <c r="E31" i="8"/>
  <c r="E32" i="8" s="1"/>
  <c r="E34" i="8" s="1"/>
  <c r="J41" i="7"/>
  <c r="J42" i="7" s="1"/>
  <c r="J27" i="7"/>
  <c r="O26" i="7"/>
  <c r="L27" i="7"/>
  <c r="M26" i="7"/>
  <c r="M27" i="7" s="1"/>
  <c r="O27" i="7"/>
  <c r="J46" i="7"/>
  <c r="E32" i="7"/>
  <c r="E34" i="7" s="1"/>
  <c r="C41" i="7"/>
  <c r="H26" i="7"/>
  <c r="H27" i="7" s="1"/>
  <c r="L31" i="7"/>
  <c r="L32" i="7" s="1"/>
  <c r="L34" i="7" s="1"/>
  <c r="L35" i="6"/>
  <c r="E35" i="6"/>
  <c r="L35" i="3"/>
  <c r="E35" i="3"/>
  <c r="K53" i="3"/>
  <c r="K49" i="3"/>
  <c r="K52" i="3" s="1"/>
  <c r="J49" i="3"/>
  <c r="J52" i="3" s="1"/>
  <c r="K49" i="6"/>
  <c r="J49" i="6"/>
  <c r="B72" i="6"/>
  <c r="A72" i="6"/>
  <c r="B71" i="6"/>
  <c r="A71" i="6"/>
  <c r="B70" i="6"/>
  <c r="A70" i="6"/>
  <c r="B69" i="6"/>
  <c r="A69" i="6"/>
  <c r="B68" i="6"/>
  <c r="A68" i="6"/>
  <c r="H59" i="6"/>
  <c r="H57" i="6"/>
  <c r="H56" i="6"/>
  <c r="H55" i="6"/>
  <c r="H54" i="6"/>
  <c r="H53" i="6"/>
  <c r="K52" i="6"/>
  <c r="J52" i="6"/>
  <c r="H52" i="6"/>
  <c r="H51" i="6"/>
  <c r="H50" i="6"/>
  <c r="H49" i="6"/>
  <c r="K40" i="6"/>
  <c r="J40" i="6"/>
  <c r="C40" i="6"/>
  <c r="G43" i="6" s="1"/>
  <c r="L30" i="6"/>
  <c r="E30" i="6"/>
  <c r="E26" i="6"/>
  <c r="E27" i="6" s="1"/>
  <c r="C26" i="6"/>
  <c r="H26" i="6" s="1"/>
  <c r="O25" i="6"/>
  <c r="M25" i="6"/>
  <c r="H25" i="6"/>
  <c r="H27" i="6" s="1"/>
  <c r="F25" i="6"/>
  <c r="O16" i="6"/>
  <c r="L26" i="6" s="1"/>
  <c r="M16" i="6"/>
  <c r="J26" i="6" s="1"/>
  <c r="O16" i="3"/>
  <c r="M16" i="3"/>
  <c r="E35" i="8" l="1"/>
  <c r="L35" i="8"/>
  <c r="N41" i="8" s="1"/>
  <c r="N40" i="8"/>
  <c r="B50" i="8" s="1"/>
  <c r="B58" i="8" s="1"/>
  <c r="B60" i="8" s="1"/>
  <c r="H71" i="8" s="1"/>
  <c r="I71" i="8" s="1"/>
  <c r="L35" i="7"/>
  <c r="N41" i="7" s="1"/>
  <c r="N40" i="7"/>
  <c r="E35" i="7"/>
  <c r="C42" i="7"/>
  <c r="C46" i="7" s="1"/>
  <c r="J50" i="7"/>
  <c r="L50" i="7" s="1"/>
  <c r="N50" i="7" s="1"/>
  <c r="G44" i="7"/>
  <c r="J53" i="7" s="1"/>
  <c r="L53" i="7" s="1"/>
  <c r="N53" i="7" s="1"/>
  <c r="G58" i="7" s="1"/>
  <c r="H58" i="7" s="1"/>
  <c r="H61" i="7" s="1"/>
  <c r="J41" i="6"/>
  <c r="J42" i="6" s="1"/>
  <c r="J46" i="6" s="1"/>
  <c r="F26" i="6"/>
  <c r="F27" i="6" s="1"/>
  <c r="L27" i="6"/>
  <c r="M26" i="6"/>
  <c r="M27" i="6" s="1"/>
  <c r="O26" i="6"/>
  <c r="O27" i="6" s="1"/>
  <c r="J27" i="6"/>
  <c r="C27" i="6"/>
  <c r="E31" i="6"/>
  <c r="E32" i="6" s="1"/>
  <c r="E34" i="6" s="1"/>
  <c r="C41" i="6"/>
  <c r="L31" i="6"/>
  <c r="L32" i="6" s="1"/>
  <c r="L34" i="6" s="1"/>
  <c r="B51" i="7" l="1"/>
  <c r="B67" i="7"/>
  <c r="B66" i="8"/>
  <c r="B74" i="8" s="1"/>
  <c r="B50" i="7"/>
  <c r="B58" i="7" s="1"/>
  <c r="B60" i="7" s="1"/>
  <c r="H71" i="7" s="1"/>
  <c r="I71" i="7" s="1"/>
  <c r="B66" i="7"/>
  <c r="B74" i="7" s="1"/>
  <c r="N41" i="6"/>
  <c r="N40" i="6"/>
  <c r="C42" i="6"/>
  <c r="C46" i="6" s="1"/>
  <c r="J50" i="6"/>
  <c r="L50" i="6" s="1"/>
  <c r="N50" i="6" s="1"/>
  <c r="G44" i="6"/>
  <c r="I74" i="8" l="1"/>
  <c r="E63" i="8"/>
  <c r="C74" i="8"/>
  <c r="H72" i="8" s="1"/>
  <c r="D65" i="8"/>
  <c r="I53" i="8"/>
  <c r="I74" i="7"/>
  <c r="E63" i="7"/>
  <c r="C74" i="7"/>
  <c r="H72" i="7" s="1"/>
  <c r="D65" i="7"/>
  <c r="I53" i="7"/>
  <c r="H58" i="6"/>
  <c r="H61" i="6" s="1"/>
  <c r="B67" i="6" s="1"/>
  <c r="B74" i="6" s="1"/>
  <c r="B66" i="6"/>
  <c r="B51" i="6"/>
  <c r="B50" i="6"/>
  <c r="B58" i="6" s="1"/>
  <c r="B60" i="6" s="1"/>
  <c r="H71" i="6" s="1"/>
  <c r="I71" i="6" s="1"/>
  <c r="K40" i="3"/>
  <c r="L30" i="3"/>
  <c r="E30" i="3"/>
  <c r="H73" i="8" l="1"/>
  <c r="I73" i="8" s="1"/>
  <c r="I72" i="8"/>
  <c r="H73" i="7"/>
  <c r="I73" i="7" s="1"/>
  <c r="I72" i="7"/>
  <c r="I74" i="6"/>
  <c r="E63" i="6"/>
  <c r="C74" i="6"/>
  <c r="H72" i="6" s="1"/>
  <c r="D65" i="6"/>
  <c r="I53" i="6"/>
  <c r="H73" i="6" l="1"/>
  <c r="I73" i="6" s="1"/>
  <c r="I72" i="6"/>
  <c r="J40" i="3" l="1"/>
  <c r="L31" i="3"/>
  <c r="L32" i="3" s="1"/>
  <c r="L34" i="3" s="1"/>
  <c r="L26" i="3"/>
  <c r="M26" i="3" s="1"/>
  <c r="J26" i="3"/>
  <c r="O26" i="3" s="1"/>
  <c r="O25" i="3"/>
  <c r="M25" i="3"/>
  <c r="B72" i="3"/>
  <c r="A72" i="3"/>
  <c r="B71" i="3"/>
  <c r="A71" i="3"/>
  <c r="A70" i="3"/>
  <c r="B69" i="3"/>
  <c r="A69" i="3"/>
  <c r="B68" i="3"/>
  <c r="A68" i="3"/>
  <c r="H59" i="3"/>
  <c r="H57" i="3"/>
  <c r="H56" i="3"/>
  <c r="H55" i="3"/>
  <c r="H54" i="3"/>
  <c r="B70" i="3"/>
  <c r="H53" i="3"/>
  <c r="H52" i="3"/>
  <c r="H51" i="3"/>
  <c r="H50" i="3"/>
  <c r="H49" i="3"/>
  <c r="C40" i="3"/>
  <c r="C41" i="3" s="1"/>
  <c r="J50" i="3" s="1"/>
  <c r="L50" i="3" s="1"/>
  <c r="N50" i="3" s="1"/>
  <c r="E31" i="3"/>
  <c r="E32" i="3" s="1"/>
  <c r="E34" i="3" s="1"/>
  <c r="E26" i="3"/>
  <c r="F26" i="3" s="1"/>
  <c r="C26" i="3"/>
  <c r="C27" i="3" s="1"/>
  <c r="H25" i="3"/>
  <c r="F25" i="3"/>
  <c r="M27" i="3" l="1"/>
  <c r="E27" i="3"/>
  <c r="O27" i="3"/>
  <c r="L27" i="3"/>
  <c r="J41" i="3"/>
  <c r="J27" i="3"/>
  <c r="F27" i="3"/>
  <c r="C42" i="3"/>
  <c r="G44" i="3"/>
  <c r="J53" i="3" s="1"/>
  <c r="L53" i="3" s="1"/>
  <c r="N53" i="3" s="1"/>
  <c r="G43" i="3"/>
  <c r="H26" i="3"/>
  <c r="H27" i="3" s="1"/>
  <c r="J42" i="3" l="1"/>
  <c r="H58" i="3"/>
  <c r="H61" i="3" s="1"/>
  <c r="B67" i="3" s="1"/>
  <c r="C46" i="3"/>
  <c r="B51" i="3" l="1"/>
  <c r="J46" i="3"/>
  <c r="N40" i="3"/>
  <c r="B50" i="3" s="1"/>
  <c r="N41" i="3"/>
  <c r="B66" i="3" s="1"/>
  <c r="B74" i="3" s="1"/>
  <c r="B58" i="3"/>
  <c r="B60" i="3" s="1"/>
  <c r="H71" i="3" s="1"/>
  <c r="I71" i="3" s="1"/>
  <c r="I53" i="3" l="1"/>
  <c r="I74" i="3"/>
  <c r="D65" i="3"/>
  <c r="C74" i="3"/>
  <c r="H72" i="3" s="1"/>
  <c r="E63" i="3"/>
  <c r="H73" i="3" l="1"/>
  <c r="I73" i="3" s="1"/>
  <c r="I72" i="3"/>
</calcChain>
</file>

<file path=xl/sharedStrings.xml><?xml version="1.0" encoding="utf-8"?>
<sst xmlns="http://schemas.openxmlformats.org/spreadsheetml/2006/main" count="592" uniqueCount="111">
  <si>
    <t>Total</t>
  </si>
  <si>
    <t>Utilidad</t>
  </si>
  <si>
    <t>Precio final</t>
  </si>
  <si>
    <t>Costo</t>
  </si>
  <si>
    <t>Impresión</t>
  </si>
  <si>
    <t>Papel</t>
  </si>
  <si>
    <t>Urgencia</t>
  </si>
  <si>
    <t>Precio</t>
  </si>
  <si>
    <t>Porcentaje Final</t>
  </si>
  <si>
    <t xml:space="preserve">Unitario </t>
  </si>
  <si>
    <t xml:space="preserve">Importe total </t>
  </si>
  <si>
    <t>* manual</t>
  </si>
  <si>
    <t>PRECIO DE VENTA FINAL</t>
  </si>
  <si>
    <t xml:space="preserve">Porcentaje Despacho </t>
  </si>
  <si>
    <t xml:space="preserve">Color </t>
  </si>
  <si>
    <t xml:space="preserve">Costo proceso </t>
  </si>
  <si>
    <t>costo unitario</t>
  </si>
  <si>
    <t xml:space="preserve">Laminado </t>
  </si>
  <si>
    <t>dobles</t>
  </si>
  <si>
    <t>Mensajeria</t>
  </si>
  <si>
    <t>suajado</t>
  </si>
  <si>
    <t>Empaque</t>
  </si>
  <si>
    <t>arreglo suaje</t>
  </si>
  <si>
    <t>Prueba de Color</t>
  </si>
  <si>
    <t>corte</t>
  </si>
  <si>
    <t>Portadas Digital</t>
  </si>
  <si>
    <t>Hot stamping</t>
  </si>
  <si>
    <t>Tabla de suaje</t>
  </si>
  <si>
    <t>Tinta V</t>
  </si>
  <si>
    <t xml:space="preserve">laminado mate </t>
  </si>
  <si>
    <t>Tinta F</t>
  </si>
  <si>
    <t>total a pagar</t>
  </si>
  <si>
    <t>arreglo</t>
  </si>
  <si>
    <t>Area</t>
  </si>
  <si>
    <t>120 arreglo + 120 lamina</t>
  </si>
  <si>
    <t>lamina y arreglo</t>
  </si>
  <si>
    <t xml:space="preserve">Costos </t>
  </si>
  <si>
    <t>area + cantidad de hojas</t>
  </si>
  <si>
    <t>total</t>
  </si>
  <si>
    <t>$ Millar</t>
  </si>
  <si>
    <t>concepto</t>
  </si>
  <si>
    <t>millares a imp</t>
  </si>
  <si>
    <t>tintas</t>
  </si>
  <si>
    <t>Total Piezas</t>
  </si>
  <si>
    <t>Tamaños en Total</t>
  </si>
  <si>
    <t>Cant. Pzas.</t>
  </si>
  <si>
    <t>Millares a imprimir</t>
  </si>
  <si>
    <t>Cientos a imprimir</t>
  </si>
  <si>
    <t>Pliegos Requeridos</t>
  </si>
  <si>
    <t>Salen por tamaño</t>
  </si>
  <si>
    <t xml:space="preserve">Tamaños a correr </t>
  </si>
  <si>
    <t>Formato impresión</t>
  </si>
  <si>
    <t xml:space="preserve">Tamaños requeridos </t>
  </si>
  <si>
    <t>Para correr</t>
  </si>
  <si>
    <t xml:space="preserve">aun cuando sean menos de 100 tiros. </t>
  </si>
  <si>
    <t>Tamaños por pliego</t>
  </si>
  <si>
    <t xml:space="preserve">500 piezas siempre de sobrante para correr, </t>
  </si>
  <si>
    <t>Nota p/offset</t>
  </si>
  <si>
    <t>precio de venta</t>
  </si>
  <si>
    <t>costo de compra</t>
  </si>
  <si>
    <t>Copia</t>
  </si>
  <si>
    <t>Original</t>
  </si>
  <si>
    <t>Costo  a Historias en Papel</t>
  </si>
  <si>
    <t xml:space="preserve">Monto descuento </t>
  </si>
  <si>
    <t>Observaciones</t>
  </si>
  <si>
    <t>Monto desc.</t>
  </si>
  <si>
    <t>Precio Lista</t>
  </si>
  <si>
    <t>Proveedor:</t>
  </si>
  <si>
    <t>* calculo manual</t>
  </si>
  <si>
    <t xml:space="preserve">Tamaños por pliego </t>
  </si>
  <si>
    <t xml:space="preserve">Salen por lado </t>
  </si>
  <si>
    <t xml:space="preserve">X </t>
  </si>
  <si>
    <t>Tamaño Extendido</t>
  </si>
  <si>
    <t>Medida pliego</t>
  </si>
  <si>
    <t>Papel:</t>
  </si>
  <si>
    <t>por tamaño</t>
  </si>
  <si>
    <t>X</t>
  </si>
  <si>
    <t>Tamaño extendido</t>
  </si>
  <si>
    <t>Descripción</t>
  </si>
  <si>
    <t>Proyecto</t>
  </si>
  <si>
    <t>Cliente</t>
  </si>
  <si>
    <t>ODT</t>
  </si>
  <si>
    <t>Fecha</t>
  </si>
  <si>
    <t>Lourdes Velasco</t>
  </si>
  <si>
    <t>Elabora</t>
  </si>
  <si>
    <t>Presupuesto</t>
  </si>
  <si>
    <t>FICHA TECNICA</t>
  </si>
  <si>
    <t xml:space="preserve">sulfatada </t>
  </si>
  <si>
    <t>1 cara</t>
  </si>
  <si>
    <t>Empalmado</t>
  </si>
  <si>
    <t>Tout Chocolat</t>
  </si>
  <si>
    <t>Base Pastel</t>
  </si>
  <si>
    <t>tamaño 18.9 X 18.9</t>
  </si>
  <si>
    <t>metalizada oro 1 cara +</t>
  </si>
  <si>
    <t>terminado suajado</t>
  </si>
  <si>
    <t>LUMEN</t>
  </si>
  <si>
    <t>Metalizada</t>
  </si>
  <si>
    <t>Costo Historias</t>
  </si>
  <si>
    <t>Precio Cliente</t>
  </si>
  <si>
    <t>09 de mayo de 2017.</t>
  </si>
  <si>
    <t>LAMINADOS + BARNICES UV + EMPALMES</t>
  </si>
  <si>
    <t>Comisiones</t>
  </si>
  <si>
    <t>12 ptos.</t>
  </si>
  <si>
    <t>22 ptos.</t>
  </si>
  <si>
    <t>empalme en sulfatada 1 cara 22 ptos</t>
  </si>
  <si>
    <t xml:space="preserve">tamaño 21 X 21 </t>
  </si>
  <si>
    <t>Base Panque</t>
  </si>
  <si>
    <t xml:space="preserve">tamaño 10X 22.5 </t>
  </si>
  <si>
    <t>minimo</t>
  </si>
  <si>
    <t>11 de mayo de 2017.</t>
  </si>
  <si>
    <t>EMPALMADO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</si>
</sst>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sz val="11"/>
      <color theme="1"/>
      <name val="Century Gothic"/>
      <family val="2"/>
    </font>
    <font>
      <sz val="8"/>
      <color theme="1"/>
      <name val="Century Gothic"/>
      <family val="2"/>
    </font>
    <font>
      <b/>
      <sz val="9"/>
      <color rgb="FFFF0000"/>
      <name val="Century Gothic"/>
      <family val="2"/>
    </font>
    <font>
      <b/>
      <sz val="9"/>
      <color theme="1"/>
      <name val="Century Gothic"/>
      <family val="2"/>
    </font>
    <font>
      <b/>
      <sz val="9"/>
      <name val="Century Gothic"/>
      <family val="2"/>
    </font>
    <font>
      <sz val="9"/>
      <name val="Century Gothic"/>
      <family val="2"/>
    </font>
    <font>
      <sz val="9"/>
      <color rgb="FFFF0000"/>
      <name val="Century Gothic"/>
      <family val="2"/>
    </font>
    <font>
      <i/>
      <sz val="9"/>
      <name val="Century Gothic"/>
      <family val="2"/>
    </font>
    <font>
      <b/>
      <sz val="14"/>
      <color theme="3" tint="-0.499984740745262"/>
      <name val="Century Gothic"/>
      <family val="2"/>
    </font>
    <font>
      <sz val="12"/>
      <color indexed="10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2"/>
      <color indexed="23"/>
      <name val="Calibri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theme="0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12" applyNumberFormat="0" applyAlignment="0" applyProtection="0"/>
    <xf numFmtId="0" fontId="14" fillId="5" borderId="13" applyNumberFormat="0" applyAlignment="0" applyProtection="0"/>
    <xf numFmtId="0" fontId="15" fillId="6" borderId="0" applyNumberFormat="0" applyBorder="0" applyAlignment="0" applyProtection="0"/>
    <xf numFmtId="0" fontId="16" fillId="0" borderId="14" applyNumberFormat="0" applyFill="0" applyAlignment="0" applyProtection="0"/>
    <xf numFmtId="0" fontId="17" fillId="0" borderId="15" applyNumberFormat="0" applyFill="0" applyAlignment="0" applyProtection="0"/>
    <xf numFmtId="0" fontId="18" fillId="0" borderId="16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20" fillId="7" borderId="17" applyNumberFormat="0" applyFont="0" applyAlignment="0" applyProtection="0"/>
    <xf numFmtId="44" fontId="20" fillId="0" borderId="0" applyFont="0" applyFill="0" applyBorder="0" applyAlignment="0" applyProtection="0"/>
  </cellStyleXfs>
  <cellXfs count="9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2" fontId="5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center"/>
    </xf>
    <xf numFmtId="0" fontId="6" fillId="0" borderId="0" xfId="0" applyFont="1"/>
    <xf numFmtId="2" fontId="6" fillId="0" borderId="0" xfId="0" applyNumberFormat="1" applyFont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9" fontId="2" fillId="0" borderId="0" xfId="2" applyFont="1" applyAlignment="1">
      <alignment horizontal="center"/>
    </xf>
    <xf numFmtId="2" fontId="2" fillId="0" borderId="0" xfId="0" applyNumberFormat="1" applyFont="1" applyAlignment="1">
      <alignment horizontal="left"/>
    </xf>
    <xf numFmtId="2" fontId="8" fillId="0" borderId="1" xfId="0" applyNumberFormat="1" applyFont="1" applyBorder="1" applyAlignment="1">
      <alignment horizontal="center"/>
    </xf>
    <xf numFmtId="0" fontId="8" fillId="0" borderId="1" xfId="0" applyFont="1" applyBorder="1"/>
    <xf numFmtId="2" fontId="7" fillId="2" borderId="0" xfId="0" applyNumberFormat="1" applyFont="1" applyFill="1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right"/>
    </xf>
    <xf numFmtId="2" fontId="8" fillId="0" borderId="0" xfId="0" applyNumberFormat="1" applyFont="1" applyAlignment="1">
      <alignment horizontal="left"/>
    </xf>
    <xf numFmtId="0" fontId="2" fillId="3" borderId="0" xfId="0" applyFont="1" applyFill="1"/>
    <xf numFmtId="9" fontId="2" fillId="0" borderId="0" xfId="0" applyNumberFormat="1" applyFont="1"/>
    <xf numFmtId="0" fontId="8" fillId="0" borderId="0" xfId="0" applyFont="1"/>
    <xf numFmtId="9" fontId="6" fillId="0" borderId="0" xfId="0" applyNumberFormat="1" applyFont="1"/>
    <xf numFmtId="0" fontId="7" fillId="0" borderId="0" xfId="0" applyFont="1" applyAlignment="1">
      <alignment horizontal="center"/>
    </xf>
    <xf numFmtId="0" fontId="7" fillId="0" borderId="0" xfId="0" applyFont="1"/>
    <xf numFmtId="0" fontId="9" fillId="0" borderId="0" xfId="0" applyFont="1"/>
    <xf numFmtId="2" fontId="8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Border="1"/>
    <xf numFmtId="0" fontId="8" fillId="0" borderId="0" xfId="0" applyFont="1" applyAlignment="1">
      <alignment horizontal="center"/>
    </xf>
    <xf numFmtId="2" fontId="7" fillId="0" borderId="0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2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/>
    <xf numFmtId="0" fontId="6" fillId="0" borderId="0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8" fillId="0" borderId="0" xfId="0" applyFont="1" applyAlignment="1">
      <alignment horizontal="right"/>
    </xf>
    <xf numFmtId="0" fontId="2" fillId="0" borderId="7" xfId="0" applyFont="1" applyBorder="1" applyAlignment="1">
      <alignment horizontal="center"/>
    </xf>
    <xf numFmtId="1" fontId="8" fillId="3" borderId="0" xfId="0" applyNumberFormat="1" applyFont="1" applyFill="1" applyAlignment="1">
      <alignment horizontal="center"/>
    </xf>
    <xf numFmtId="1" fontId="10" fillId="0" borderId="0" xfId="0" applyNumberFormat="1" applyFont="1" applyAlignment="1">
      <alignment horizontal="center"/>
    </xf>
    <xf numFmtId="0" fontId="8" fillId="3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1" fontId="8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44" fontId="8" fillId="0" borderId="0" xfId="1" applyFont="1" applyAlignment="1">
      <alignment horizontal="center"/>
    </xf>
    <xf numFmtId="44" fontId="7" fillId="0" borderId="0" xfId="1" applyFont="1" applyAlignment="1">
      <alignment horizontal="center"/>
    </xf>
    <xf numFmtId="44" fontId="8" fillId="3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2" fontId="9" fillId="0" borderId="0" xfId="0" applyNumberFormat="1" applyFont="1" applyAlignment="1"/>
    <xf numFmtId="0" fontId="2" fillId="3" borderId="2" xfId="0" applyFont="1" applyFill="1" applyBorder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/>
    <xf numFmtId="1" fontId="2" fillId="3" borderId="2" xfId="0" applyNumberFormat="1" applyFont="1" applyFill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164" fontId="6" fillId="0" borderId="0" xfId="0" applyNumberFormat="1" applyFont="1"/>
    <xf numFmtId="1" fontId="7" fillId="0" borderId="0" xfId="0" applyNumberFormat="1" applyFont="1" applyAlignment="1">
      <alignment horizontal="center"/>
    </xf>
    <xf numFmtId="0" fontId="6" fillId="0" borderId="11" xfId="0" applyFont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2" fontId="8" fillId="3" borderId="0" xfId="0" applyNumberFormat="1" applyFont="1" applyFill="1"/>
    <xf numFmtId="2" fontId="8" fillId="3" borderId="0" xfId="0" applyNumberFormat="1" applyFont="1" applyFill="1" applyBorder="1" applyAlignment="1">
      <alignment horizontal="left"/>
    </xf>
    <xf numFmtId="0" fontId="6" fillId="0" borderId="7" xfId="0" applyFont="1" applyBorder="1"/>
    <xf numFmtId="0" fontId="2" fillId="0" borderId="6" xfId="0" applyFont="1" applyBorder="1" applyAlignment="1">
      <alignment horizontal="center"/>
    </xf>
    <xf numFmtId="2" fontId="7" fillId="3" borderId="0" xfId="0" applyNumberFormat="1" applyFont="1" applyFill="1" applyBorder="1" applyAlignment="1">
      <alignment horizontal="left"/>
    </xf>
    <xf numFmtId="0" fontId="11" fillId="0" borderId="0" xfId="0" applyFont="1"/>
    <xf numFmtId="2" fontId="8" fillId="3" borderId="0" xfId="0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44" fontId="9" fillId="3" borderId="0" xfId="0" applyNumberFormat="1" applyFont="1" applyFill="1" applyAlignment="1">
      <alignment horizontal="center"/>
    </xf>
    <xf numFmtId="44" fontId="8" fillId="3" borderId="0" xfId="0" applyNumberFormat="1" applyFont="1" applyFill="1" applyAlignment="1">
      <alignment horizontal="center"/>
    </xf>
    <xf numFmtId="44" fontId="21" fillId="8" borderId="6" xfId="13" applyFont="1" applyFill="1" applyBorder="1" applyAlignment="1">
      <alignment vertical="center"/>
    </xf>
    <xf numFmtId="0" fontId="0" fillId="0" borderId="8" xfId="0" applyBorder="1"/>
    <xf numFmtId="2" fontId="7" fillId="9" borderId="0" xfId="0" applyNumberFormat="1" applyFont="1" applyFill="1" applyBorder="1" applyAlignment="1">
      <alignment horizontal="center"/>
    </xf>
    <xf numFmtId="2" fontId="22" fillId="9" borderId="0" xfId="0" applyNumberFormat="1" applyFont="1" applyFill="1" applyBorder="1" applyAlignment="1">
      <alignment horizontal="right"/>
    </xf>
    <xf numFmtId="44" fontId="2" fillId="0" borderId="0" xfId="1" applyFont="1" applyAlignment="1">
      <alignment horizontal="center"/>
    </xf>
    <xf numFmtId="44" fontId="6" fillId="0" borderId="0" xfId="1" applyFont="1" applyAlignment="1">
      <alignment horizontal="center"/>
    </xf>
    <xf numFmtId="1" fontId="7" fillId="3" borderId="0" xfId="0" applyNumberFormat="1" applyFont="1" applyFill="1" applyAlignment="1">
      <alignment horizontal="center"/>
    </xf>
    <xf numFmtId="0" fontId="6" fillId="3" borderId="2" xfId="0" applyFont="1" applyFill="1" applyBorder="1" applyAlignment="1">
      <alignment horizontal="center"/>
    </xf>
    <xf numFmtId="1" fontId="6" fillId="3" borderId="2" xfId="0" applyNumberFormat="1" applyFont="1" applyFill="1" applyBorder="1" applyAlignment="1">
      <alignment horizontal="center"/>
    </xf>
    <xf numFmtId="0" fontId="6" fillId="0" borderId="6" xfId="0" applyFont="1" applyBorder="1"/>
    <xf numFmtId="44" fontId="2" fillId="0" borderId="0" xfId="1" applyFont="1" applyBorder="1" applyAlignment="1">
      <alignment horizontal="center"/>
    </xf>
    <xf numFmtId="44" fontId="2" fillId="0" borderId="0" xfId="1" applyFont="1"/>
    <xf numFmtId="44" fontId="2" fillId="0" borderId="0" xfId="1" applyFont="1" applyBorder="1"/>
    <xf numFmtId="44" fontId="6" fillId="0" borderId="0" xfId="1" applyFont="1" applyBorder="1"/>
    <xf numFmtId="44" fontId="6" fillId="0" borderId="0" xfId="1" applyFont="1"/>
  </cellXfs>
  <cellStyles count="14">
    <cellStyle name="Advertencia" xfId="3"/>
    <cellStyle name="Calcular" xfId="4"/>
    <cellStyle name="Celda comprob." xfId="5"/>
    <cellStyle name="Correcto" xfId="6"/>
    <cellStyle name="Encabez. 1" xfId="7"/>
    <cellStyle name="Encabez. 2" xfId="8"/>
    <cellStyle name="Encabezado 3" xfId="9"/>
    <cellStyle name="Explicación" xfId="10"/>
    <cellStyle name="Moneda" xfId="1" builtinId="4"/>
    <cellStyle name="Moneda 6" xfId="13"/>
    <cellStyle name="Normal" xfId="0" builtinId="0"/>
    <cellStyle name="Normal 2" xfId="11"/>
    <cellStyle name="Nota" xfId="12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3</xdr:col>
      <xdr:colOff>381001</xdr:colOff>
      <xdr:row>4</xdr:row>
      <xdr:rowOff>95249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"/>
          <a:ext cx="2809875" cy="9334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3</xdr:col>
      <xdr:colOff>381001</xdr:colOff>
      <xdr:row>4</xdr:row>
      <xdr:rowOff>95249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"/>
          <a:ext cx="2809875" cy="9334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3</xdr:col>
      <xdr:colOff>381001</xdr:colOff>
      <xdr:row>4</xdr:row>
      <xdr:rowOff>95249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"/>
          <a:ext cx="2809875" cy="9334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3</xdr:col>
      <xdr:colOff>381001</xdr:colOff>
      <xdr:row>4</xdr:row>
      <xdr:rowOff>95249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"/>
          <a:ext cx="2809875" cy="8858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7"/>
  <sheetViews>
    <sheetView topLeftCell="A61" zoomScale="80" zoomScaleNormal="80" workbookViewId="0">
      <selection activeCell="B79" sqref="B79"/>
    </sheetView>
  </sheetViews>
  <sheetFormatPr baseColWidth="10" defaultRowHeight="14.25" x14ac:dyDescent="0.3"/>
  <cols>
    <col min="1" max="1" width="11.42578125" style="1"/>
    <col min="2" max="2" width="13.42578125" style="1" bestFit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0.42578125" style="1" customWidth="1"/>
    <col min="9" max="9" width="14" style="1" customWidth="1"/>
    <col min="10" max="10" width="11.42578125" style="1"/>
    <col min="11" max="11" width="15.85546875" style="1" customWidth="1"/>
    <col min="12" max="12" width="12.28515625" style="1" bestFit="1" customWidth="1"/>
    <col min="13" max="13" width="14.140625" style="1" customWidth="1"/>
    <col min="14" max="16384" width="11.42578125" style="1"/>
  </cols>
  <sheetData>
    <row r="1" spans="1:21" ht="18.75" x14ac:dyDescent="0.3">
      <c r="I1" s="73" t="s">
        <v>86</v>
      </c>
      <c r="J1"/>
      <c r="K1"/>
      <c r="L1"/>
      <c r="M1"/>
      <c r="N1"/>
      <c r="O1"/>
      <c r="P1"/>
      <c r="Q1"/>
      <c r="R1"/>
      <c r="S1"/>
    </row>
    <row r="2" spans="1:21" ht="15.75" x14ac:dyDescent="0.3">
      <c r="J2"/>
      <c r="K2"/>
      <c r="L2"/>
      <c r="M2"/>
      <c r="N2"/>
      <c r="O2"/>
      <c r="P2"/>
      <c r="Q2"/>
      <c r="R2"/>
      <c r="S2"/>
    </row>
    <row r="3" spans="1:21" ht="15.75" x14ac:dyDescent="0.3">
      <c r="J3"/>
      <c r="K3"/>
      <c r="L3"/>
      <c r="M3"/>
      <c r="N3"/>
      <c r="O3"/>
      <c r="P3"/>
      <c r="Q3"/>
      <c r="R3"/>
      <c r="S3"/>
      <c r="T3" s="20"/>
      <c r="U3" s="20"/>
    </row>
    <row r="4" spans="1:21" ht="15.75" x14ac:dyDescent="0.3">
      <c r="J4"/>
      <c r="K4"/>
      <c r="L4"/>
      <c r="M4"/>
      <c r="N4"/>
      <c r="O4"/>
      <c r="P4"/>
      <c r="Q4"/>
      <c r="R4"/>
      <c r="S4"/>
    </row>
    <row r="5" spans="1:21" ht="15.75" x14ac:dyDescent="0.3">
      <c r="A5" s="6"/>
      <c r="J5"/>
      <c r="K5"/>
      <c r="L5"/>
      <c r="M5"/>
      <c r="N5"/>
      <c r="O5"/>
      <c r="P5"/>
      <c r="Q5"/>
      <c r="R5"/>
      <c r="S5"/>
    </row>
    <row r="6" spans="1:21" ht="18.75" x14ac:dyDescent="0.3">
      <c r="A6" s="73" t="s">
        <v>85</v>
      </c>
      <c r="E6" s="6" t="s">
        <v>84</v>
      </c>
      <c r="F6" s="1" t="s">
        <v>83</v>
      </c>
      <c r="J6"/>
      <c r="K6"/>
      <c r="L6"/>
      <c r="M6"/>
      <c r="N6"/>
      <c r="O6"/>
      <c r="P6"/>
      <c r="Q6"/>
      <c r="R6"/>
      <c r="S6"/>
    </row>
    <row r="7" spans="1:21" ht="15.75" x14ac:dyDescent="0.3">
      <c r="J7"/>
      <c r="K7"/>
      <c r="L7"/>
      <c r="M7"/>
      <c r="N7"/>
      <c r="O7"/>
      <c r="P7"/>
      <c r="Q7"/>
      <c r="R7"/>
      <c r="S7"/>
    </row>
    <row r="8" spans="1:21" ht="15.75" x14ac:dyDescent="0.3">
      <c r="J8"/>
      <c r="K8"/>
      <c r="L8"/>
      <c r="M8"/>
      <c r="N8"/>
      <c r="O8"/>
      <c r="P8"/>
      <c r="Q8"/>
      <c r="R8"/>
      <c r="S8"/>
    </row>
    <row r="9" spans="1:21" s="6" customFormat="1" ht="15.75" x14ac:dyDescent="0.3">
      <c r="A9" s="6" t="s">
        <v>82</v>
      </c>
      <c r="C9" s="6" t="s">
        <v>99</v>
      </c>
      <c r="H9" s="6" t="s">
        <v>81</v>
      </c>
      <c r="J9"/>
      <c r="K9"/>
      <c r="L9"/>
      <c r="M9"/>
      <c r="N9"/>
      <c r="O9"/>
      <c r="P9"/>
      <c r="Q9"/>
      <c r="R9"/>
      <c r="S9"/>
      <c r="T9" s="1"/>
      <c r="U9" s="1"/>
    </row>
    <row r="10" spans="1:21" ht="15.75" x14ac:dyDescent="0.3">
      <c r="J10"/>
      <c r="K10"/>
      <c r="L10"/>
      <c r="M10"/>
      <c r="N10"/>
      <c r="O10"/>
      <c r="P10"/>
      <c r="Q10"/>
      <c r="R10"/>
      <c r="S10"/>
    </row>
    <row r="11" spans="1:21" ht="16.5" thickBot="1" x14ac:dyDescent="0.35">
      <c r="A11" s="6" t="s">
        <v>80</v>
      </c>
      <c r="C11" s="1" t="s">
        <v>90</v>
      </c>
      <c r="F11" s="6" t="s">
        <v>64</v>
      </c>
      <c r="M11" s="6" t="s">
        <v>64</v>
      </c>
      <c r="P11" s="35"/>
      <c r="Q11" s="35"/>
      <c r="R11"/>
    </row>
    <row r="12" spans="1:21" ht="15.75" x14ac:dyDescent="0.3">
      <c r="A12" s="6"/>
      <c r="F12" s="42"/>
      <c r="G12" s="41"/>
      <c r="H12" s="40"/>
      <c r="M12" s="42"/>
      <c r="N12" s="41"/>
      <c r="O12" s="40"/>
      <c r="P12"/>
      <c r="Q12"/>
      <c r="R12"/>
      <c r="S12"/>
    </row>
    <row r="13" spans="1:21" ht="15.75" x14ac:dyDescent="0.3">
      <c r="A13" s="6" t="s">
        <v>79</v>
      </c>
      <c r="F13" s="38"/>
      <c r="G13" s="35"/>
      <c r="H13" s="34"/>
      <c r="M13" s="38"/>
      <c r="N13" s="35"/>
      <c r="O13" s="34"/>
      <c r="P13"/>
      <c r="Q13"/>
      <c r="R13"/>
      <c r="S13"/>
    </row>
    <row r="14" spans="1:21" ht="15.75" x14ac:dyDescent="0.3">
      <c r="A14" s="6"/>
      <c r="F14" s="38"/>
      <c r="G14" s="35"/>
      <c r="H14" s="34"/>
      <c r="M14" s="38"/>
      <c r="N14" s="35"/>
      <c r="O14" s="34"/>
      <c r="P14"/>
      <c r="Q14"/>
      <c r="R14"/>
      <c r="S14"/>
    </row>
    <row r="15" spans="1:21" ht="15.75" x14ac:dyDescent="0.3">
      <c r="A15" s="6" t="s">
        <v>78</v>
      </c>
      <c r="C15" s="72" t="s">
        <v>106</v>
      </c>
      <c r="D15" s="18"/>
      <c r="E15" s="18"/>
      <c r="F15" s="70" t="s">
        <v>77</v>
      </c>
      <c r="G15" s="35"/>
      <c r="H15" s="34"/>
      <c r="J15" s="72" t="s">
        <v>106</v>
      </c>
      <c r="K15" s="18"/>
      <c r="L15" s="18"/>
      <c r="M15" s="70" t="s">
        <v>77</v>
      </c>
      <c r="N15" s="35"/>
      <c r="O15" s="34"/>
      <c r="P15"/>
      <c r="Q15"/>
      <c r="R15"/>
      <c r="S15"/>
    </row>
    <row r="16" spans="1:21" ht="15.75" x14ac:dyDescent="0.3">
      <c r="C16" s="69" t="s">
        <v>107</v>
      </c>
      <c r="D16" s="18"/>
      <c r="E16" s="18"/>
      <c r="F16" s="44">
        <v>11</v>
      </c>
      <c r="G16" s="37" t="s">
        <v>76</v>
      </c>
      <c r="H16" s="71">
        <v>23.5</v>
      </c>
      <c r="J16" s="69" t="s">
        <v>107</v>
      </c>
      <c r="K16" s="18"/>
      <c r="L16" s="18"/>
      <c r="M16" s="44">
        <f>+F16</f>
        <v>11</v>
      </c>
      <c r="N16" s="37" t="s">
        <v>76</v>
      </c>
      <c r="O16" s="71">
        <f>+H16</f>
        <v>23.5</v>
      </c>
      <c r="P16"/>
      <c r="Q16"/>
      <c r="R16"/>
      <c r="S16"/>
    </row>
    <row r="17" spans="1:19" ht="15.75" x14ac:dyDescent="0.3">
      <c r="C17" s="69" t="s">
        <v>93</v>
      </c>
      <c r="D17" s="18"/>
      <c r="E17" s="18"/>
      <c r="F17" s="70">
        <v>1</v>
      </c>
      <c r="G17" s="39" t="s">
        <v>75</v>
      </c>
      <c r="H17" s="34"/>
      <c r="J17" s="69" t="s">
        <v>93</v>
      </c>
      <c r="K17" s="18"/>
      <c r="L17" s="18"/>
      <c r="M17" s="70">
        <v>1</v>
      </c>
      <c r="N17" s="39" t="s">
        <v>75</v>
      </c>
      <c r="O17" s="34"/>
      <c r="P17"/>
      <c r="Q17"/>
      <c r="R17"/>
      <c r="S17"/>
    </row>
    <row r="18" spans="1:19" ht="15.75" x14ac:dyDescent="0.3">
      <c r="C18" s="69" t="s">
        <v>104</v>
      </c>
      <c r="D18" s="18"/>
      <c r="E18" s="18"/>
      <c r="F18" s="38"/>
      <c r="G18" s="35"/>
      <c r="H18" s="34"/>
      <c r="J18" s="69" t="s">
        <v>104</v>
      </c>
      <c r="K18" s="18"/>
      <c r="L18" s="18"/>
      <c r="M18" s="38"/>
      <c r="N18" s="35"/>
      <c r="O18" s="34"/>
      <c r="P18"/>
      <c r="Q18"/>
      <c r="R18"/>
      <c r="S18"/>
    </row>
    <row r="19" spans="1:19" ht="15.75" x14ac:dyDescent="0.3">
      <c r="C19" s="69" t="s">
        <v>94</v>
      </c>
      <c r="D19" s="18"/>
      <c r="E19" s="18"/>
      <c r="F19" s="38"/>
      <c r="G19" s="35"/>
      <c r="H19" s="34"/>
      <c r="J19" s="69" t="s">
        <v>94</v>
      </c>
      <c r="K19" s="18"/>
      <c r="L19" s="18"/>
      <c r="M19" s="38"/>
      <c r="N19" s="35"/>
      <c r="O19" s="34"/>
      <c r="P19"/>
      <c r="Q19"/>
      <c r="R19"/>
      <c r="S19"/>
    </row>
    <row r="20" spans="1:19" ht="15.75" x14ac:dyDescent="0.3">
      <c r="C20" s="69"/>
      <c r="D20" s="18"/>
      <c r="E20" s="18"/>
      <c r="F20" s="38"/>
      <c r="G20" s="35"/>
      <c r="H20" s="34"/>
      <c r="J20" s="69"/>
      <c r="K20" s="18"/>
      <c r="L20" s="18"/>
      <c r="M20" s="38"/>
      <c r="N20" s="35"/>
      <c r="O20" s="34"/>
      <c r="P20"/>
      <c r="Q20"/>
      <c r="R20"/>
      <c r="S20"/>
    </row>
    <row r="21" spans="1:19" ht="15.75" x14ac:dyDescent="0.3">
      <c r="C21" s="68"/>
      <c r="D21" s="18"/>
      <c r="E21" s="18"/>
      <c r="F21" s="38"/>
      <c r="G21" s="35"/>
      <c r="H21" s="34"/>
      <c r="J21" s="68"/>
      <c r="K21" s="18"/>
      <c r="L21" s="18"/>
      <c r="M21" s="38"/>
      <c r="N21" s="35"/>
      <c r="O21" s="34"/>
      <c r="P21"/>
      <c r="Q21"/>
      <c r="R21"/>
      <c r="S21"/>
    </row>
    <row r="22" spans="1:19" ht="16.5" thickBot="1" x14ac:dyDescent="0.35">
      <c r="C22" s="18"/>
      <c r="D22" s="18"/>
      <c r="E22" s="18"/>
      <c r="F22" s="33"/>
      <c r="G22" s="32"/>
      <c r="H22" s="31"/>
      <c r="J22" s="18"/>
      <c r="K22" s="18"/>
      <c r="L22" s="18"/>
      <c r="M22" s="33"/>
      <c r="N22" s="32"/>
      <c r="O22" s="31"/>
      <c r="P22"/>
      <c r="Q22"/>
      <c r="R22"/>
      <c r="S22"/>
    </row>
    <row r="23" spans="1:19" ht="15.75" x14ac:dyDescent="0.3">
      <c r="A23" s="23" t="s">
        <v>74</v>
      </c>
      <c r="C23" s="28" t="s">
        <v>87</v>
      </c>
      <c r="D23" s="6" t="s">
        <v>14</v>
      </c>
      <c r="E23" s="55" t="s">
        <v>88</v>
      </c>
      <c r="F23" s="1" t="s">
        <v>103</v>
      </c>
      <c r="J23" s="28" t="s">
        <v>96</v>
      </c>
      <c r="K23" s="6" t="s">
        <v>14</v>
      </c>
      <c r="L23" s="55" t="s">
        <v>88</v>
      </c>
      <c r="M23" s="1" t="s">
        <v>102</v>
      </c>
      <c r="P23"/>
      <c r="Q23"/>
      <c r="R23"/>
      <c r="S23"/>
    </row>
    <row r="25" spans="1:19" x14ac:dyDescent="0.3">
      <c r="A25" s="23" t="s">
        <v>73</v>
      </c>
      <c r="C25" s="47">
        <v>71</v>
      </c>
      <c r="D25" s="55" t="s">
        <v>71</v>
      </c>
      <c r="E25" s="50">
        <v>125</v>
      </c>
      <c r="F25" s="22">
        <f>+C25</f>
        <v>71</v>
      </c>
      <c r="G25" s="67" t="s">
        <v>71</v>
      </c>
      <c r="H25" s="67">
        <f>+E25</f>
        <v>125</v>
      </c>
      <c r="J25" s="47">
        <v>70</v>
      </c>
      <c r="K25" s="55" t="s">
        <v>71</v>
      </c>
      <c r="L25" s="50">
        <v>95</v>
      </c>
      <c r="M25" s="22">
        <f>+J25</f>
        <v>70</v>
      </c>
      <c r="N25" s="67" t="s">
        <v>71</v>
      </c>
      <c r="O25" s="67">
        <f>+L25</f>
        <v>95</v>
      </c>
    </row>
    <row r="26" spans="1:19" x14ac:dyDescent="0.3">
      <c r="A26" s="23" t="s">
        <v>72</v>
      </c>
      <c r="B26" s="20"/>
      <c r="C26" s="65">
        <f>+F16</f>
        <v>11</v>
      </c>
      <c r="D26" s="66" t="s">
        <v>71</v>
      </c>
      <c r="E26" s="65">
        <f>+H16</f>
        <v>23.5</v>
      </c>
      <c r="F26" s="64">
        <f>+E26</f>
        <v>23.5</v>
      </c>
      <c r="G26" s="64" t="s">
        <v>71</v>
      </c>
      <c r="H26" s="64">
        <f>+C26</f>
        <v>11</v>
      </c>
      <c r="I26" s="25"/>
      <c r="J26" s="65">
        <f>+M16</f>
        <v>11</v>
      </c>
      <c r="K26" s="66" t="s">
        <v>71</v>
      </c>
      <c r="L26" s="65">
        <f>+O16</f>
        <v>23.5</v>
      </c>
      <c r="M26" s="64">
        <f>+L26</f>
        <v>23.5</v>
      </c>
      <c r="N26" s="64" t="s">
        <v>71</v>
      </c>
      <c r="O26" s="64">
        <f>+J26</f>
        <v>11</v>
      </c>
    </row>
    <row r="27" spans="1:19" ht="15" thickBot="1" x14ac:dyDescent="0.35">
      <c r="A27" s="20" t="s">
        <v>70</v>
      </c>
      <c r="B27" s="63"/>
      <c r="C27" s="15">
        <f>+C25/C26</f>
        <v>6.4545454545454541</v>
      </c>
      <c r="D27" s="62"/>
      <c r="E27" s="15">
        <f>+E25/E26</f>
        <v>5.3191489361702127</v>
      </c>
      <c r="F27" s="15">
        <f>+F25/F26</f>
        <v>3.021276595744681</v>
      </c>
      <c r="G27" s="62"/>
      <c r="H27" s="15">
        <f>+H25/H26</f>
        <v>11.363636363636363</v>
      </c>
      <c r="I27" s="25"/>
      <c r="J27" s="15">
        <f>+J25/J26</f>
        <v>6.3636363636363633</v>
      </c>
      <c r="K27" s="62"/>
      <c r="L27" s="15">
        <f>+L25/L26</f>
        <v>4.042553191489362</v>
      </c>
      <c r="M27" s="15">
        <f>+M25/M26</f>
        <v>2.978723404255319</v>
      </c>
      <c r="N27" s="62"/>
      <c r="O27" s="15">
        <f>+O25/O26</f>
        <v>8.6363636363636367</v>
      </c>
    </row>
    <row r="28" spans="1:19" ht="15" thickBot="1" x14ac:dyDescent="0.35">
      <c r="A28" s="20" t="s">
        <v>69</v>
      </c>
      <c r="B28" s="49"/>
      <c r="C28" s="61"/>
      <c r="D28" s="60">
        <v>30</v>
      </c>
      <c r="E28" s="59"/>
      <c r="F28" s="58"/>
      <c r="G28" s="85">
        <v>33</v>
      </c>
      <c r="H28" s="56" t="s">
        <v>68</v>
      </c>
      <c r="J28" s="61"/>
      <c r="K28" s="86">
        <v>24</v>
      </c>
      <c r="L28" s="59"/>
      <c r="M28" s="58"/>
      <c r="N28" s="57">
        <v>16</v>
      </c>
      <c r="O28" s="56" t="s">
        <v>68</v>
      </c>
    </row>
    <row r="29" spans="1:19" x14ac:dyDescent="0.3">
      <c r="A29" s="20"/>
      <c r="B29" s="28"/>
      <c r="C29" s="25"/>
      <c r="G29" s="48"/>
      <c r="H29" s="25"/>
      <c r="J29" s="25"/>
      <c r="N29" s="48"/>
      <c r="O29" s="25"/>
    </row>
    <row r="30" spans="1:19" ht="15.75" x14ac:dyDescent="0.3">
      <c r="A30" s="22" t="s">
        <v>67</v>
      </c>
      <c r="B30" s="22" t="s">
        <v>95</v>
      </c>
      <c r="D30" s="48" t="s">
        <v>66</v>
      </c>
      <c r="E30" s="54">
        <f>+F30/1000</f>
        <v>16.349</v>
      </c>
      <c r="F30" s="78">
        <v>16349.000000000002</v>
      </c>
      <c r="G30" s="1" t="s">
        <v>65</v>
      </c>
      <c r="H30" s="10">
        <v>0.5</v>
      </c>
      <c r="K30" s="48" t="s">
        <v>66</v>
      </c>
      <c r="L30" s="54">
        <f>+M30/1000</f>
        <v>13.53</v>
      </c>
      <c r="M30" s="78">
        <v>13530</v>
      </c>
      <c r="N30" s="1" t="s">
        <v>65</v>
      </c>
      <c r="O30" s="10">
        <v>0.5</v>
      </c>
      <c r="P30"/>
      <c r="Q30"/>
      <c r="R30"/>
    </row>
    <row r="31" spans="1:19" ht="15.75" x14ac:dyDescent="0.3">
      <c r="A31" s="20"/>
      <c r="B31" s="20"/>
      <c r="C31" s="20"/>
      <c r="D31" s="43" t="s">
        <v>63</v>
      </c>
      <c r="E31" s="54">
        <f>+H30*E30</f>
        <v>8.1745000000000001</v>
      </c>
      <c r="H31" s="10"/>
      <c r="I31" s="25"/>
      <c r="J31" s="20"/>
      <c r="K31" s="43" t="s">
        <v>63</v>
      </c>
      <c r="L31" s="54">
        <f>+O30*L30</f>
        <v>6.7649999999999997</v>
      </c>
      <c r="O31" s="10"/>
      <c r="P31"/>
      <c r="Q31"/>
      <c r="R31"/>
    </row>
    <row r="32" spans="1:19" ht="15.75" x14ac:dyDescent="0.3">
      <c r="D32" s="43" t="s">
        <v>62</v>
      </c>
      <c r="E32" s="53">
        <f>+E30-E31</f>
        <v>8.1745000000000001</v>
      </c>
      <c r="I32" s="25"/>
      <c r="K32" s="43" t="s">
        <v>62</v>
      </c>
      <c r="L32" s="53">
        <f>+L30-L31</f>
        <v>6.7649999999999997</v>
      </c>
      <c r="P32"/>
      <c r="Q32"/>
      <c r="R32"/>
    </row>
    <row r="33" spans="1:19" ht="15.75" x14ac:dyDescent="0.3">
      <c r="E33" s="28" t="s">
        <v>61</v>
      </c>
      <c r="F33" s="28" t="s">
        <v>60</v>
      </c>
      <c r="G33" s="28" t="s">
        <v>60</v>
      </c>
      <c r="H33" s="28" t="s">
        <v>60</v>
      </c>
      <c r="I33" s="25"/>
      <c r="L33" s="28" t="s">
        <v>61</v>
      </c>
      <c r="M33" s="28" t="s">
        <v>60</v>
      </c>
      <c r="N33" s="28" t="s">
        <v>60</v>
      </c>
      <c r="O33" s="28" t="s">
        <v>60</v>
      </c>
      <c r="P33"/>
      <c r="Q33"/>
      <c r="R33"/>
    </row>
    <row r="34" spans="1:19" ht="15.75" x14ac:dyDescent="0.3">
      <c r="D34" s="48" t="s">
        <v>59</v>
      </c>
      <c r="E34" s="52">
        <f>+E32</f>
        <v>8.1745000000000001</v>
      </c>
      <c r="F34" s="52">
        <v>0</v>
      </c>
      <c r="G34" s="52">
        <v>0</v>
      </c>
      <c r="H34" s="52">
        <v>0</v>
      </c>
      <c r="K34" s="48" t="s">
        <v>59</v>
      </c>
      <c r="L34" s="52">
        <f>+L32</f>
        <v>6.7649999999999997</v>
      </c>
      <c r="M34" s="52">
        <v>0</v>
      </c>
      <c r="N34" s="52">
        <v>0</v>
      </c>
      <c r="O34" s="52">
        <v>0</v>
      </c>
      <c r="P34"/>
      <c r="Q34"/>
      <c r="R34"/>
    </row>
    <row r="35" spans="1:19" ht="15.75" x14ac:dyDescent="0.3">
      <c r="D35" s="48" t="s">
        <v>58</v>
      </c>
      <c r="E35" s="52">
        <f>+E34*1.2</f>
        <v>9.8094000000000001</v>
      </c>
      <c r="F35" s="52">
        <v>0</v>
      </c>
      <c r="G35" s="52">
        <v>0</v>
      </c>
      <c r="H35" s="52">
        <v>0</v>
      </c>
      <c r="K35" s="48" t="s">
        <v>58</v>
      </c>
      <c r="L35" s="52">
        <f>+L34*1.2</f>
        <v>8.1179999999999986</v>
      </c>
      <c r="M35" s="52">
        <v>0</v>
      </c>
      <c r="N35" s="52">
        <v>0</v>
      </c>
      <c r="O35" s="52">
        <v>0</v>
      </c>
      <c r="P35"/>
      <c r="Q35"/>
      <c r="R35"/>
    </row>
    <row r="36" spans="1:19" ht="16.5" thickBot="1" x14ac:dyDescent="0.35">
      <c r="A36" s="20"/>
      <c r="G36" s="48"/>
      <c r="N36" s="48"/>
      <c r="P36"/>
      <c r="Q36"/>
      <c r="R36"/>
    </row>
    <row r="37" spans="1:19" ht="15.75" x14ac:dyDescent="0.3">
      <c r="A37" s="20"/>
      <c r="B37" s="28"/>
      <c r="C37" s="25"/>
      <c r="E37" s="42" t="s">
        <v>57</v>
      </c>
      <c r="F37" s="41" t="s">
        <v>56</v>
      </c>
      <c r="G37" s="41"/>
      <c r="H37" s="40"/>
      <c r="J37" s="25"/>
      <c r="L37" s="42" t="s">
        <v>57</v>
      </c>
      <c r="M37" s="41" t="s">
        <v>56</v>
      </c>
      <c r="N37" s="41"/>
      <c r="O37" s="40"/>
      <c r="P37"/>
      <c r="Q37"/>
      <c r="R37"/>
    </row>
    <row r="38" spans="1:19" ht="16.5" thickBot="1" x14ac:dyDescent="0.35">
      <c r="A38" s="23" t="s">
        <v>55</v>
      </c>
      <c r="C38" s="84">
        <v>30</v>
      </c>
      <c r="D38" s="24" t="s">
        <v>11</v>
      </c>
      <c r="E38" s="33"/>
      <c r="F38" s="32" t="s">
        <v>54</v>
      </c>
      <c r="G38" s="32"/>
      <c r="H38" s="31"/>
      <c r="J38" s="84">
        <v>24</v>
      </c>
      <c r="K38" s="24" t="s">
        <v>11</v>
      </c>
      <c r="L38" s="33"/>
      <c r="M38" s="32" t="s">
        <v>54</v>
      </c>
      <c r="N38" s="32"/>
      <c r="O38" s="31"/>
      <c r="P38"/>
      <c r="Q38"/>
      <c r="R38"/>
    </row>
    <row r="39" spans="1:19" ht="15.75" x14ac:dyDescent="0.3">
      <c r="A39" s="23"/>
      <c r="C39" s="28"/>
      <c r="D39" s="1" t="s">
        <v>53</v>
      </c>
      <c r="E39" s="20"/>
      <c r="F39" s="20"/>
      <c r="J39" s="28"/>
      <c r="K39" s="1" t="s">
        <v>53</v>
      </c>
      <c r="L39" s="20"/>
      <c r="M39" s="20"/>
      <c r="P39"/>
      <c r="Q39"/>
      <c r="R39"/>
    </row>
    <row r="40" spans="1:19" ht="15.75" x14ac:dyDescent="0.3">
      <c r="A40" s="23" t="s">
        <v>52</v>
      </c>
      <c r="B40" s="6"/>
      <c r="C40" s="51">
        <f>+B48/F17</f>
        <v>2000</v>
      </c>
      <c r="D40" s="50">
        <v>200</v>
      </c>
      <c r="F40" s="43" t="s">
        <v>51</v>
      </c>
      <c r="G40" s="47">
        <v>1</v>
      </c>
      <c r="H40" s="20"/>
      <c r="J40" s="51">
        <f>+B48/M17</f>
        <v>2000</v>
      </c>
      <c r="K40" s="50">
        <f>+D40</f>
        <v>200</v>
      </c>
      <c r="M40" s="16" t="s">
        <v>97</v>
      </c>
      <c r="N40" s="77">
        <f>+J42*L34</f>
        <v>620.125</v>
      </c>
      <c r="O40" s="20"/>
      <c r="P40"/>
      <c r="Q40"/>
      <c r="R40"/>
    </row>
    <row r="41" spans="1:19" ht="15.75" x14ac:dyDescent="0.3">
      <c r="A41" s="23" t="s">
        <v>50</v>
      </c>
      <c r="C41" s="49">
        <f>+C40+D40</f>
        <v>2200</v>
      </c>
      <c r="F41" s="43" t="s">
        <v>49</v>
      </c>
      <c r="G41" s="47">
        <v>1</v>
      </c>
      <c r="H41" s="20"/>
      <c r="J41" s="49">
        <f>+J40+K40</f>
        <v>2200</v>
      </c>
      <c r="M41" s="75" t="s">
        <v>98</v>
      </c>
      <c r="N41" s="76">
        <f>+J42*L35</f>
        <v>744.14999999999986</v>
      </c>
      <c r="O41" s="20"/>
      <c r="P41"/>
      <c r="Q41"/>
      <c r="R41"/>
    </row>
    <row r="42" spans="1:19" ht="15.75" x14ac:dyDescent="0.3">
      <c r="A42" s="23" t="s">
        <v>48</v>
      </c>
      <c r="C42" s="49">
        <f>+C41/C38</f>
        <v>73.333333333333329</v>
      </c>
      <c r="F42" s="43" t="s">
        <v>47</v>
      </c>
      <c r="G42" s="47"/>
      <c r="H42" s="20"/>
      <c r="J42" s="49">
        <f>+J41/J38</f>
        <v>91.666666666666671</v>
      </c>
      <c r="M42" s="43"/>
      <c r="N42" s="47"/>
      <c r="O42" s="20"/>
      <c r="P42"/>
      <c r="Q42"/>
      <c r="R42"/>
    </row>
    <row r="43" spans="1:19" ht="15.75" x14ac:dyDescent="0.3">
      <c r="A43" s="23"/>
      <c r="C43" s="28"/>
      <c r="F43" s="48" t="s">
        <v>46</v>
      </c>
      <c r="G43" s="74">
        <f>+C40/1000</f>
        <v>2</v>
      </c>
      <c r="H43" s="20"/>
      <c r="J43"/>
      <c r="K43"/>
      <c r="L43"/>
      <c r="M43"/>
      <c r="N43"/>
      <c r="O43" s="20"/>
      <c r="P43"/>
      <c r="Q43"/>
      <c r="R43"/>
    </row>
    <row r="44" spans="1:19" ht="15.75" x14ac:dyDescent="0.3">
      <c r="A44" s="23"/>
      <c r="C44" s="46"/>
      <c r="F44" s="43" t="s">
        <v>45</v>
      </c>
      <c r="G44" s="45">
        <f>+C41*F17</f>
        <v>2200</v>
      </c>
      <c r="H44" s="20"/>
      <c r="J44"/>
      <c r="K44"/>
      <c r="L44"/>
      <c r="M44"/>
      <c r="N44"/>
      <c r="O44" s="20"/>
      <c r="P44"/>
      <c r="Q44"/>
      <c r="R44"/>
    </row>
    <row r="45" spans="1:19" ht="15.75" x14ac:dyDescent="0.3">
      <c r="A45" s="23"/>
      <c r="C45" s="28"/>
      <c r="E45" s="43"/>
      <c r="F45" s="43"/>
      <c r="G45" s="25"/>
      <c r="I45" s="20"/>
      <c r="J45" s="28"/>
      <c r="L45" s="43"/>
      <c r="M45" s="43"/>
      <c r="N45" s="25"/>
      <c r="P45"/>
      <c r="Q45"/>
      <c r="R45"/>
    </row>
    <row r="46" spans="1:19" ht="15.75" x14ac:dyDescent="0.3">
      <c r="A46" s="23" t="s">
        <v>44</v>
      </c>
      <c r="C46" s="22">
        <f>+C42*C38</f>
        <v>2200</v>
      </c>
      <c r="F46" s="43"/>
      <c r="G46" s="25"/>
      <c r="H46" s="20"/>
      <c r="J46" s="22">
        <f>+J42*J38</f>
        <v>2200</v>
      </c>
      <c r="M46" s="43"/>
      <c r="N46" s="25"/>
      <c r="O46" s="20"/>
      <c r="P46"/>
      <c r="Q46"/>
      <c r="R46"/>
    </row>
    <row r="47" spans="1:19" ht="16.5" thickBot="1" x14ac:dyDescent="0.35">
      <c r="A47" s="20"/>
      <c r="B47" s="20"/>
      <c r="C47" s="20"/>
      <c r="D47" s="20"/>
      <c r="E47" s="20"/>
      <c r="H47" s="20"/>
      <c r="J47" s="6" t="s">
        <v>100</v>
      </c>
      <c r="P47"/>
      <c r="Q47"/>
      <c r="R47"/>
      <c r="S47"/>
    </row>
    <row r="48" spans="1:19" ht="15.75" x14ac:dyDescent="0.3">
      <c r="A48" s="23" t="s">
        <v>43</v>
      </c>
      <c r="B48" s="28">
        <v>2000</v>
      </c>
      <c r="C48" s="20"/>
      <c r="D48" s="22" t="s">
        <v>42</v>
      </c>
      <c r="E48" s="22" t="s">
        <v>41</v>
      </c>
      <c r="F48" s="22" t="s">
        <v>40</v>
      </c>
      <c r="G48" s="22" t="s">
        <v>39</v>
      </c>
      <c r="H48" s="22" t="s">
        <v>38</v>
      </c>
      <c r="J48" s="42" t="s">
        <v>37</v>
      </c>
      <c r="K48" s="41"/>
      <c r="L48" s="41"/>
      <c r="M48" s="41"/>
      <c r="N48" s="41"/>
      <c r="O48" s="41"/>
      <c r="P48" s="79"/>
      <c r="Q48"/>
      <c r="R48"/>
      <c r="S48"/>
    </row>
    <row r="49" spans="1:27" ht="15.75" x14ac:dyDescent="0.3">
      <c r="A49" s="9" t="s">
        <v>36</v>
      </c>
      <c r="B49" s="13"/>
      <c r="C49" s="20"/>
      <c r="D49" s="28">
        <v>0</v>
      </c>
      <c r="E49" s="28">
        <v>0</v>
      </c>
      <c r="F49" s="28" t="s">
        <v>35</v>
      </c>
      <c r="G49" s="25">
        <v>260</v>
      </c>
      <c r="H49" s="25">
        <f>+(D49*E49)*G49</f>
        <v>0</v>
      </c>
      <c r="I49" s="1" t="s">
        <v>34</v>
      </c>
      <c r="J49" s="44">
        <f>+F16</f>
        <v>11</v>
      </c>
      <c r="K49" s="37">
        <f>+H16</f>
        <v>23.5</v>
      </c>
      <c r="L49" s="35" t="s">
        <v>33</v>
      </c>
      <c r="M49" s="37" t="s">
        <v>32</v>
      </c>
      <c r="N49" s="35" t="s">
        <v>31</v>
      </c>
      <c r="O49" s="39" t="s">
        <v>29</v>
      </c>
      <c r="P49" s="34"/>
      <c r="Q49"/>
      <c r="R49"/>
      <c r="S49"/>
    </row>
    <row r="50" spans="1:27" ht="15.75" x14ac:dyDescent="0.3">
      <c r="A50" s="13" t="s">
        <v>5</v>
      </c>
      <c r="B50" s="12">
        <f>+(E34*C42)+N40</f>
        <v>1219.5883333333331</v>
      </c>
      <c r="C50" s="20"/>
      <c r="D50" s="28">
        <v>0</v>
      </c>
      <c r="E50" s="28">
        <v>0</v>
      </c>
      <c r="F50" s="28" t="s">
        <v>30</v>
      </c>
      <c r="G50" s="25">
        <v>120</v>
      </c>
      <c r="H50" s="25">
        <f>+(D50*E50)*G50</f>
        <v>0</v>
      </c>
      <c r="J50" s="44">
        <f>0.7*0.45*C41</f>
        <v>693</v>
      </c>
      <c r="K50" s="36">
        <v>3.4</v>
      </c>
      <c r="L50" s="37">
        <f>+J50*K50</f>
        <v>2356.1999999999998</v>
      </c>
      <c r="M50" s="36">
        <v>0</v>
      </c>
      <c r="N50" s="88">
        <f>+L50+M50</f>
        <v>2356.1999999999998</v>
      </c>
      <c r="O50" s="89">
        <v>550</v>
      </c>
      <c r="P50" s="87" t="s">
        <v>108</v>
      </c>
      <c r="Q50"/>
      <c r="R50"/>
      <c r="S50"/>
    </row>
    <row r="51" spans="1:27" ht="15.75" x14ac:dyDescent="0.3">
      <c r="A51" s="13" t="s">
        <v>4</v>
      </c>
      <c r="B51" s="12">
        <f>+H61</f>
        <v>1425</v>
      </c>
      <c r="C51" s="20"/>
      <c r="D51" s="28">
        <v>0</v>
      </c>
      <c r="E51" s="28">
        <v>0</v>
      </c>
      <c r="F51" s="28" t="s">
        <v>28</v>
      </c>
      <c r="G51" s="25">
        <v>120</v>
      </c>
      <c r="H51" s="25">
        <f t="shared" ref="H51:H58" si="0">+(D51*E51)*G51</f>
        <v>0</v>
      </c>
      <c r="J51" s="38"/>
      <c r="K51" s="39"/>
      <c r="L51" s="35"/>
      <c r="M51" s="37"/>
      <c r="N51" s="88"/>
      <c r="O51" s="90"/>
      <c r="P51" s="34"/>
      <c r="Q51"/>
      <c r="R51"/>
      <c r="S51"/>
    </row>
    <row r="52" spans="1:27" ht="16.5" x14ac:dyDescent="0.3">
      <c r="A52" s="13" t="s">
        <v>27</v>
      </c>
      <c r="B52" s="12">
        <v>400</v>
      </c>
      <c r="C52" s="20"/>
      <c r="D52" s="28">
        <v>0</v>
      </c>
      <c r="E52" s="28">
        <v>0</v>
      </c>
      <c r="F52" s="28" t="s">
        <v>26</v>
      </c>
      <c r="G52" s="25">
        <v>3</v>
      </c>
      <c r="H52" s="25">
        <f t="shared" si="0"/>
        <v>0</v>
      </c>
      <c r="I52" s="2"/>
      <c r="J52" s="44">
        <f>+J49</f>
        <v>11</v>
      </c>
      <c r="K52" s="36">
        <f>+K49</f>
        <v>23.5</v>
      </c>
      <c r="L52" s="37"/>
      <c r="M52" s="36"/>
      <c r="N52" s="88"/>
      <c r="O52" s="91" t="s">
        <v>110</v>
      </c>
      <c r="P52" s="34"/>
      <c r="Q52"/>
      <c r="R52"/>
      <c r="S52"/>
    </row>
    <row r="53" spans="1:27" ht="15.75" x14ac:dyDescent="0.3">
      <c r="A53" s="30" t="s">
        <v>25</v>
      </c>
      <c r="B53" s="12">
        <v>0</v>
      </c>
      <c r="C53" s="20"/>
      <c r="D53" s="28">
        <v>1</v>
      </c>
      <c r="E53" s="28">
        <v>1</v>
      </c>
      <c r="F53" s="28" t="s">
        <v>24</v>
      </c>
      <c r="G53" s="25">
        <v>100</v>
      </c>
      <c r="H53" s="25">
        <f t="shared" si="0"/>
        <v>100</v>
      </c>
      <c r="I53" s="25">
        <f>+B74/100</f>
        <v>47.260059999999996</v>
      </c>
      <c r="J53" s="44">
        <f>0.11*0.235*G44</f>
        <v>56.87</v>
      </c>
      <c r="K53" s="36">
        <f>4</f>
        <v>4</v>
      </c>
      <c r="L53" s="37">
        <f>+J53*K53</f>
        <v>227.48</v>
      </c>
      <c r="M53" s="36">
        <v>0</v>
      </c>
      <c r="N53" s="88">
        <f>+L53+M53</f>
        <v>227.48</v>
      </c>
      <c r="O53" s="92">
        <v>890</v>
      </c>
      <c r="P53" s="87" t="s">
        <v>108</v>
      </c>
      <c r="Q53"/>
      <c r="R53"/>
      <c r="S53"/>
    </row>
    <row r="54" spans="1:27" ht="15.75" x14ac:dyDescent="0.3">
      <c r="A54" s="30" t="s">
        <v>23</v>
      </c>
      <c r="B54" s="12">
        <v>0</v>
      </c>
      <c r="C54" s="20"/>
      <c r="D54" s="28">
        <v>1</v>
      </c>
      <c r="E54" s="28">
        <v>1</v>
      </c>
      <c r="F54" s="28" t="s">
        <v>22</v>
      </c>
      <c r="G54" s="25">
        <v>145</v>
      </c>
      <c r="H54" s="25">
        <f t="shared" si="0"/>
        <v>145</v>
      </c>
      <c r="J54" s="38"/>
      <c r="K54" s="35"/>
      <c r="L54" s="35"/>
      <c r="M54" s="37"/>
      <c r="N54" s="36"/>
      <c r="O54" s="35"/>
      <c r="P54" s="34"/>
      <c r="Q54"/>
      <c r="R54"/>
      <c r="S54"/>
    </row>
    <row r="55" spans="1:27" ht="16.5" thickBot="1" x14ac:dyDescent="0.35">
      <c r="A55" s="30" t="s">
        <v>21</v>
      </c>
      <c r="B55" s="12">
        <v>200</v>
      </c>
      <c r="D55" s="28">
        <v>1</v>
      </c>
      <c r="E55" s="28">
        <v>2</v>
      </c>
      <c r="F55" s="28" t="s">
        <v>20</v>
      </c>
      <c r="G55" s="25">
        <v>145</v>
      </c>
      <c r="H55" s="25">
        <f t="shared" si="0"/>
        <v>290</v>
      </c>
      <c r="J55" s="33"/>
      <c r="K55" s="32"/>
      <c r="L55" s="32"/>
      <c r="M55" s="32"/>
      <c r="N55" s="32"/>
      <c r="O55" s="32"/>
      <c r="P55" s="31"/>
      <c r="Q55"/>
      <c r="R55"/>
      <c r="S55"/>
    </row>
    <row r="56" spans="1:27" ht="15.75" x14ac:dyDescent="0.3">
      <c r="A56" s="30" t="s">
        <v>19</v>
      </c>
      <c r="B56" s="12">
        <v>150</v>
      </c>
      <c r="D56" s="28">
        <v>0</v>
      </c>
      <c r="E56" s="28">
        <v>0</v>
      </c>
      <c r="F56" s="28" t="s">
        <v>18</v>
      </c>
      <c r="G56" s="25">
        <v>35</v>
      </c>
      <c r="H56" s="25">
        <f t="shared" si="0"/>
        <v>0</v>
      </c>
      <c r="P56"/>
      <c r="Q56"/>
      <c r="R56"/>
      <c r="S56"/>
    </row>
    <row r="57" spans="1:27" ht="15.75" x14ac:dyDescent="0.3">
      <c r="A57" s="30"/>
      <c r="B57" s="30"/>
      <c r="D57" s="28">
        <v>0</v>
      </c>
      <c r="E57" s="28">
        <v>0</v>
      </c>
      <c r="F57" s="28" t="s">
        <v>17</v>
      </c>
      <c r="G57" s="25">
        <v>2100</v>
      </c>
      <c r="H57" s="25">
        <f t="shared" si="0"/>
        <v>0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</row>
    <row r="58" spans="1:27" ht="15.75" x14ac:dyDescent="0.3">
      <c r="A58" s="9" t="s">
        <v>0</v>
      </c>
      <c r="B58" s="8">
        <f>SUM(B50:B57)</f>
        <v>3394.5883333333331</v>
      </c>
      <c r="C58" s="20"/>
      <c r="D58" s="28">
        <v>1</v>
      </c>
      <c r="E58" s="28">
        <v>1</v>
      </c>
      <c r="F58" s="28" t="s">
        <v>89</v>
      </c>
      <c r="G58" s="25">
        <f>+O53</f>
        <v>890</v>
      </c>
      <c r="H58" s="25">
        <f t="shared" si="0"/>
        <v>890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</row>
    <row r="59" spans="1:27" ht="15.75" x14ac:dyDescent="0.3">
      <c r="A59" s="27"/>
      <c r="B59" s="29"/>
      <c r="C59" s="20"/>
      <c r="D59" s="28"/>
      <c r="E59" s="28"/>
      <c r="F59" s="20"/>
      <c r="G59" s="20"/>
      <c r="H59" s="25">
        <f t="shared" ref="H59" si="1">+G59*E59</f>
        <v>0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1:27" ht="15.75" x14ac:dyDescent="0.3">
      <c r="A60" s="27"/>
      <c r="B60" s="15">
        <f>+B58/B48</f>
        <v>1.6972941666666665</v>
      </c>
      <c r="C60" s="23" t="s">
        <v>16</v>
      </c>
      <c r="D60" s="20"/>
      <c r="E60" s="20"/>
      <c r="F60" s="20"/>
      <c r="G60" s="2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:27" ht="15.75" x14ac:dyDescent="0.3">
      <c r="A61" s="20"/>
      <c r="B61" s="20"/>
      <c r="D61" s="20"/>
      <c r="E61" s="20"/>
      <c r="F61" s="20"/>
      <c r="G61" s="26" t="s">
        <v>15</v>
      </c>
      <c r="H61" s="25">
        <f>SUM(H49:H60)</f>
        <v>1425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ht="15.75" x14ac:dyDescent="0.3">
      <c r="D62" s="20"/>
      <c r="E62" s="20"/>
      <c r="G62" s="6" t="s">
        <v>13</v>
      </c>
      <c r="H62" s="21">
        <v>1.5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1:27" ht="15.75" x14ac:dyDescent="0.3">
      <c r="A63" s="23" t="s">
        <v>12</v>
      </c>
      <c r="B63" s="20"/>
      <c r="C63" s="20"/>
      <c r="E63" s="15">
        <f>+B74/C40</f>
        <v>2.3630029999999995</v>
      </c>
      <c r="G63" s="1" t="s">
        <v>8</v>
      </c>
      <c r="H63" s="19">
        <v>1.75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</row>
    <row r="64" spans="1:27" ht="15.75" x14ac:dyDescent="0.3">
      <c r="A64" s="20"/>
      <c r="B64" s="23" t="s">
        <v>10</v>
      </c>
      <c r="C64" s="22" t="s">
        <v>9</v>
      </c>
      <c r="D64" s="20"/>
      <c r="E64" s="20"/>
      <c r="F64" s="20"/>
      <c r="G64" s="1" t="s">
        <v>8</v>
      </c>
      <c r="H64" s="19">
        <v>2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</row>
    <row r="65" spans="1:27" ht="15.75" x14ac:dyDescent="0.3">
      <c r="A65" s="9" t="s">
        <v>7</v>
      </c>
      <c r="B65" s="13"/>
      <c r="C65" s="20"/>
      <c r="D65" s="20">
        <f>+B74*C68</f>
        <v>0</v>
      </c>
      <c r="E65" s="20"/>
      <c r="F65" s="20"/>
      <c r="G65" s="6" t="s">
        <v>6</v>
      </c>
      <c r="H65" s="19">
        <v>2.5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ht="15.75" x14ac:dyDescent="0.3">
      <c r="A66" s="13" t="s">
        <v>5</v>
      </c>
      <c r="B66" s="12">
        <f>+(E35*C42)+N41</f>
        <v>1463.5059999999999</v>
      </c>
      <c r="C66" s="17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ht="15.75" x14ac:dyDescent="0.3">
      <c r="A67" s="13" t="s">
        <v>4</v>
      </c>
      <c r="B67" s="12">
        <f>+H61*H62</f>
        <v>2137.5</v>
      </c>
      <c r="C67" s="1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ht="15.75" x14ac:dyDescent="0.3">
      <c r="A68" s="13" t="str">
        <f>+A52</f>
        <v>Tabla de suaje</v>
      </c>
      <c r="B68" s="12">
        <f>+B52*H62</f>
        <v>600</v>
      </c>
      <c r="C68" s="17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ht="15.75" x14ac:dyDescent="0.3">
      <c r="A69" s="13" t="str">
        <f>+A53</f>
        <v>Portadas Digital</v>
      </c>
      <c r="B69" s="12">
        <f>+B53*H62</f>
        <v>0</v>
      </c>
      <c r="C69" s="17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1:27" ht="15.75" x14ac:dyDescent="0.3">
      <c r="A70" s="13" t="str">
        <f>+A54</f>
        <v>Prueba de Color</v>
      </c>
      <c r="B70" s="12">
        <f>+B54*H62</f>
        <v>0</v>
      </c>
      <c r="C70" s="11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1:27" ht="15.75" x14ac:dyDescent="0.3">
      <c r="A71" s="13" t="str">
        <f>+A55</f>
        <v>Empaque</v>
      </c>
      <c r="B71" s="12">
        <f>+B55*H62</f>
        <v>300</v>
      </c>
      <c r="C71" s="11"/>
      <c r="G71" s="16" t="s">
        <v>3</v>
      </c>
      <c r="H71" s="15">
        <f>+B60</f>
        <v>1.6972941666666665</v>
      </c>
      <c r="I71" s="82">
        <f>+H71*C46</f>
        <v>3734.0471666666663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1:27" ht="15.75" x14ac:dyDescent="0.3">
      <c r="A72" s="13" t="str">
        <f>+A56</f>
        <v>Mensajeria</v>
      </c>
      <c r="B72" s="12">
        <f>+B56*H62</f>
        <v>225</v>
      </c>
      <c r="C72" s="11"/>
      <c r="G72" s="16" t="s">
        <v>2</v>
      </c>
      <c r="H72" s="15">
        <f>+C74</f>
        <v>2.3630029999999995</v>
      </c>
      <c r="I72" s="82">
        <f>+H72*C46</f>
        <v>5198.6065999999992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1:27" ht="15.75" x14ac:dyDescent="0.3">
      <c r="A73" s="13"/>
      <c r="B73" s="12"/>
      <c r="C73" s="11"/>
      <c r="G73" s="14" t="s">
        <v>1</v>
      </c>
      <c r="H73" s="7">
        <f>+H72-H71</f>
        <v>0.66570883333333297</v>
      </c>
      <c r="I73" s="82">
        <f>+H73*C46</f>
        <v>1464.5594333333324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1:27" ht="15.75" x14ac:dyDescent="0.3">
      <c r="A74" s="9" t="s">
        <v>0</v>
      </c>
      <c r="B74" s="8">
        <f>SUM(B65:B73)</f>
        <v>4726.0059999999994</v>
      </c>
      <c r="C74" s="7">
        <f>+B74/B48</f>
        <v>2.3630029999999995</v>
      </c>
      <c r="D74" s="5"/>
      <c r="G74" s="80"/>
      <c r="H74" s="81" t="s">
        <v>101</v>
      </c>
      <c r="I74" s="83">
        <f>+(B74/100)*2.5</f>
        <v>118.15015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</row>
    <row r="75" spans="1:27" ht="15.75" x14ac:dyDescent="0.3"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</row>
    <row r="77" spans="1:27" x14ac:dyDescent="0.3">
      <c r="A77" s="6"/>
    </row>
    <row r="78" spans="1:27" x14ac:dyDescent="0.3">
      <c r="B78" s="5"/>
      <c r="C78" s="4"/>
    </row>
    <row r="82" spans="10:18" x14ac:dyDescent="0.3">
      <c r="J82" s="3"/>
    </row>
    <row r="88" spans="10:18" ht="16.5" x14ac:dyDescent="0.3">
      <c r="J88" s="2"/>
      <c r="K88" s="2"/>
      <c r="L88" s="2"/>
      <c r="M88" s="2"/>
      <c r="N88" s="2"/>
      <c r="O88" s="2"/>
      <c r="P88" s="2"/>
      <c r="Q88" s="2"/>
      <c r="R88" s="2"/>
    </row>
    <row r="89" spans="10:18" ht="16.5" x14ac:dyDescent="0.3">
      <c r="J89" s="2"/>
      <c r="K89" s="2"/>
      <c r="L89" s="2"/>
      <c r="M89" s="2"/>
      <c r="N89" s="2"/>
      <c r="O89" s="2"/>
      <c r="P89" s="2"/>
      <c r="Q89" s="2"/>
      <c r="R89" s="2"/>
    </row>
    <row r="90" spans="10:18" ht="16.5" x14ac:dyDescent="0.3">
      <c r="J90" s="2"/>
      <c r="K90" s="2"/>
      <c r="L90" s="2"/>
      <c r="M90" s="2"/>
      <c r="N90" s="2"/>
      <c r="O90" s="2"/>
      <c r="P90" s="2"/>
      <c r="Q90" s="2"/>
      <c r="R90" s="2"/>
    </row>
    <row r="91" spans="10:18" ht="16.5" x14ac:dyDescent="0.3">
      <c r="J91" s="2"/>
      <c r="K91" s="2"/>
      <c r="L91" s="2"/>
      <c r="M91" s="2"/>
      <c r="N91" s="2"/>
      <c r="O91" s="2"/>
      <c r="P91" s="2"/>
      <c r="Q91" s="2"/>
      <c r="R91" s="2"/>
    </row>
    <row r="92" spans="10:18" ht="16.5" x14ac:dyDescent="0.3">
      <c r="J92" s="2"/>
      <c r="K92" s="2"/>
      <c r="L92" s="2"/>
      <c r="M92" s="2"/>
      <c r="N92" s="2"/>
      <c r="O92" s="2"/>
      <c r="P92" s="2"/>
      <c r="Q92" s="2"/>
      <c r="R92" s="2"/>
    </row>
    <row r="93" spans="10:18" ht="16.5" x14ac:dyDescent="0.3">
      <c r="J93" s="2"/>
      <c r="K93" s="2"/>
      <c r="L93" s="2"/>
      <c r="M93" s="2"/>
      <c r="N93" s="2"/>
      <c r="O93" s="2"/>
      <c r="P93" s="2"/>
      <c r="Q93" s="2"/>
      <c r="R93" s="2"/>
    </row>
    <row r="94" spans="10:18" ht="16.5" x14ac:dyDescent="0.3">
      <c r="J94" s="2"/>
      <c r="K94" s="2"/>
      <c r="L94" s="2"/>
      <c r="M94" s="2"/>
      <c r="N94" s="2"/>
      <c r="O94" s="2"/>
      <c r="P94" s="2"/>
      <c r="Q94" s="2"/>
      <c r="R94" s="2"/>
    </row>
    <row r="95" spans="10:18" ht="16.5" x14ac:dyDescent="0.3">
      <c r="J95" s="2"/>
      <c r="K95" s="2"/>
      <c r="L95" s="2"/>
      <c r="M95" s="2"/>
      <c r="N95" s="2"/>
      <c r="O95" s="2"/>
      <c r="P95" s="2"/>
      <c r="Q95" s="2"/>
      <c r="R95" s="2"/>
    </row>
    <row r="96" spans="10:18" ht="16.5" x14ac:dyDescent="0.3">
      <c r="J96" s="2"/>
      <c r="K96" s="2"/>
      <c r="L96" s="2"/>
      <c r="M96" s="2"/>
      <c r="N96" s="2"/>
      <c r="O96" s="2"/>
      <c r="P96" s="2"/>
      <c r="Q96" s="2"/>
      <c r="R96" s="2"/>
    </row>
    <row r="97" spans="10:18" ht="16.5" x14ac:dyDescent="0.3">
      <c r="J97" s="2"/>
      <c r="K97" s="2"/>
      <c r="L97" s="2"/>
      <c r="M97" s="2"/>
      <c r="N97" s="2"/>
      <c r="O97" s="2"/>
      <c r="P97" s="2"/>
      <c r="Q97" s="2"/>
      <c r="R97" s="2"/>
    </row>
  </sheetData>
  <pageMargins left="0.70866141732283472" right="0.70866141732283472" top="0.74803149606299213" bottom="0.74803149606299213" header="0.31496062992125984" footer="0.31496062992125984"/>
  <pageSetup scale="44" orientation="landscape" r:id="rId1"/>
  <headerFooter>
    <oddFooter>&amp;R&amp;A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7"/>
  <sheetViews>
    <sheetView zoomScale="80" zoomScaleNormal="80" workbookViewId="0">
      <selection activeCell="F27" sqref="F27"/>
    </sheetView>
  </sheetViews>
  <sheetFormatPr baseColWidth="10" defaultRowHeight="14.25" x14ac:dyDescent="0.3"/>
  <cols>
    <col min="1" max="1" width="11.42578125" style="1"/>
    <col min="2" max="2" width="13.42578125" style="1" bestFit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0.42578125" style="1" customWidth="1"/>
    <col min="9" max="9" width="14" style="1" customWidth="1"/>
    <col min="10" max="10" width="11.42578125" style="1"/>
    <col min="11" max="11" width="15.85546875" style="1" customWidth="1"/>
    <col min="12" max="12" width="12.28515625" style="1" bestFit="1" customWidth="1"/>
    <col min="13" max="13" width="14.140625" style="1" customWidth="1"/>
    <col min="14" max="16384" width="11.42578125" style="1"/>
  </cols>
  <sheetData>
    <row r="1" spans="1:21" ht="18.75" x14ac:dyDescent="0.3">
      <c r="I1" s="73" t="s">
        <v>86</v>
      </c>
      <c r="J1"/>
      <c r="K1"/>
      <c r="L1"/>
      <c r="M1"/>
      <c r="N1"/>
      <c r="O1"/>
      <c r="P1"/>
      <c r="Q1"/>
      <c r="R1"/>
      <c r="S1"/>
    </row>
    <row r="2" spans="1:21" ht="15.75" x14ac:dyDescent="0.3">
      <c r="J2"/>
      <c r="K2"/>
      <c r="L2"/>
      <c r="M2"/>
      <c r="N2"/>
      <c r="O2"/>
      <c r="P2"/>
      <c r="Q2"/>
      <c r="R2"/>
      <c r="S2"/>
    </row>
    <row r="3" spans="1:21" ht="15.75" x14ac:dyDescent="0.3">
      <c r="J3"/>
      <c r="K3"/>
      <c r="L3"/>
      <c r="M3"/>
      <c r="N3"/>
      <c r="O3"/>
      <c r="P3"/>
      <c r="Q3"/>
      <c r="R3"/>
      <c r="S3"/>
      <c r="T3" s="20"/>
      <c r="U3" s="20"/>
    </row>
    <row r="4" spans="1:21" ht="15.75" x14ac:dyDescent="0.3">
      <c r="J4"/>
      <c r="K4"/>
      <c r="L4"/>
      <c r="M4"/>
      <c r="N4"/>
      <c r="O4"/>
      <c r="P4"/>
      <c r="Q4"/>
      <c r="R4"/>
      <c r="S4"/>
    </row>
    <row r="5" spans="1:21" ht="15.75" x14ac:dyDescent="0.3">
      <c r="A5" s="6"/>
      <c r="J5"/>
      <c r="K5"/>
      <c r="L5"/>
      <c r="M5"/>
      <c r="N5"/>
      <c r="O5"/>
      <c r="P5"/>
      <c r="Q5"/>
      <c r="R5"/>
      <c r="S5"/>
    </row>
    <row r="6" spans="1:21" ht="18.75" x14ac:dyDescent="0.3">
      <c r="A6" s="73" t="s">
        <v>85</v>
      </c>
      <c r="E6" s="6" t="s">
        <v>84</v>
      </c>
      <c r="F6" s="1" t="s">
        <v>83</v>
      </c>
      <c r="J6"/>
      <c r="K6"/>
      <c r="L6"/>
      <c r="M6"/>
      <c r="N6"/>
      <c r="O6"/>
      <c r="P6"/>
      <c r="Q6"/>
      <c r="R6"/>
      <c r="S6"/>
    </row>
    <row r="7" spans="1:21" ht="15.75" x14ac:dyDescent="0.3">
      <c r="J7"/>
      <c r="K7"/>
      <c r="L7"/>
      <c r="M7"/>
      <c r="N7"/>
      <c r="O7"/>
      <c r="P7"/>
      <c r="Q7"/>
      <c r="R7"/>
      <c r="S7"/>
    </row>
    <row r="8" spans="1:21" ht="15.75" x14ac:dyDescent="0.3">
      <c r="J8"/>
      <c r="K8"/>
      <c r="L8"/>
      <c r="M8"/>
      <c r="N8"/>
      <c r="O8"/>
      <c r="P8"/>
      <c r="Q8"/>
      <c r="R8"/>
      <c r="S8"/>
    </row>
    <row r="9" spans="1:21" s="6" customFormat="1" ht="15.75" x14ac:dyDescent="0.3">
      <c r="A9" s="6" t="s">
        <v>82</v>
      </c>
      <c r="C9" s="6" t="s">
        <v>99</v>
      </c>
      <c r="H9" s="6" t="s">
        <v>81</v>
      </c>
      <c r="J9"/>
      <c r="K9"/>
      <c r="L9"/>
      <c r="M9"/>
      <c r="N9"/>
      <c r="O9"/>
      <c r="P9"/>
      <c r="Q9"/>
      <c r="R9"/>
      <c r="S9"/>
      <c r="T9" s="1"/>
      <c r="U9" s="1"/>
    </row>
    <row r="10" spans="1:21" ht="15.75" x14ac:dyDescent="0.3">
      <c r="J10"/>
      <c r="K10"/>
      <c r="L10"/>
      <c r="M10"/>
      <c r="N10"/>
      <c r="O10"/>
      <c r="P10"/>
      <c r="Q10"/>
      <c r="R10"/>
      <c r="S10"/>
    </row>
    <row r="11" spans="1:21" ht="16.5" thickBot="1" x14ac:dyDescent="0.35">
      <c r="A11" s="6" t="s">
        <v>80</v>
      </c>
      <c r="C11" s="1" t="s">
        <v>90</v>
      </c>
      <c r="F11" s="6" t="s">
        <v>64</v>
      </c>
      <c r="M11" s="6" t="s">
        <v>64</v>
      </c>
      <c r="P11" s="35"/>
      <c r="Q11" s="35"/>
      <c r="R11"/>
    </row>
    <row r="12" spans="1:21" ht="15.75" x14ac:dyDescent="0.3">
      <c r="A12" s="6"/>
      <c r="F12" s="42"/>
      <c r="G12" s="41"/>
      <c r="H12" s="40"/>
      <c r="M12" s="42"/>
      <c r="N12" s="41"/>
      <c r="O12" s="40"/>
      <c r="P12"/>
      <c r="Q12"/>
      <c r="R12"/>
      <c r="S12"/>
    </row>
    <row r="13" spans="1:21" ht="15.75" x14ac:dyDescent="0.3">
      <c r="A13" s="6" t="s">
        <v>79</v>
      </c>
      <c r="F13" s="38"/>
      <c r="G13" s="35"/>
      <c r="H13" s="34"/>
      <c r="M13" s="38"/>
      <c r="N13" s="35"/>
      <c r="O13" s="34"/>
      <c r="P13"/>
      <c r="Q13"/>
      <c r="R13"/>
      <c r="S13"/>
    </row>
    <row r="14" spans="1:21" ht="15.75" x14ac:dyDescent="0.3">
      <c r="A14" s="6"/>
      <c r="F14" s="38"/>
      <c r="G14" s="35"/>
      <c r="H14" s="34"/>
      <c r="M14" s="38"/>
      <c r="N14" s="35"/>
      <c r="O14" s="34"/>
      <c r="P14"/>
      <c r="Q14"/>
      <c r="R14"/>
      <c r="S14"/>
    </row>
    <row r="15" spans="1:21" ht="15.75" x14ac:dyDescent="0.3">
      <c r="A15" s="6" t="s">
        <v>78</v>
      </c>
      <c r="C15" s="72" t="s">
        <v>106</v>
      </c>
      <c r="D15" s="18"/>
      <c r="E15" s="18"/>
      <c r="F15" s="70" t="s">
        <v>77</v>
      </c>
      <c r="G15" s="35"/>
      <c r="H15" s="34"/>
      <c r="J15" s="72" t="s">
        <v>91</v>
      </c>
      <c r="K15" s="18"/>
      <c r="L15" s="18"/>
      <c r="M15" s="70" t="s">
        <v>77</v>
      </c>
      <c r="N15" s="35"/>
      <c r="O15" s="34"/>
      <c r="P15"/>
      <c r="Q15"/>
      <c r="R15"/>
      <c r="S15"/>
    </row>
    <row r="16" spans="1:21" ht="15.75" x14ac:dyDescent="0.3">
      <c r="C16" s="69" t="s">
        <v>107</v>
      </c>
      <c r="D16" s="18"/>
      <c r="E16" s="18"/>
      <c r="F16" s="44">
        <v>11</v>
      </c>
      <c r="G16" s="37" t="s">
        <v>76</v>
      </c>
      <c r="H16" s="71">
        <v>23.5</v>
      </c>
      <c r="J16" s="69" t="s">
        <v>105</v>
      </c>
      <c r="K16" s="18"/>
      <c r="L16" s="18"/>
      <c r="M16" s="44">
        <f>+F16</f>
        <v>11</v>
      </c>
      <c r="N16" s="37" t="s">
        <v>76</v>
      </c>
      <c r="O16" s="71">
        <f>+H16</f>
        <v>23.5</v>
      </c>
      <c r="P16"/>
      <c r="Q16"/>
      <c r="R16"/>
      <c r="S16"/>
    </row>
    <row r="17" spans="1:19" ht="15.75" x14ac:dyDescent="0.3">
      <c r="C17" s="69" t="s">
        <v>93</v>
      </c>
      <c r="D17" s="18"/>
      <c r="E17" s="18"/>
      <c r="F17" s="70">
        <v>1</v>
      </c>
      <c r="G17" s="39" t="s">
        <v>75</v>
      </c>
      <c r="H17" s="34"/>
      <c r="J17" s="69" t="s">
        <v>93</v>
      </c>
      <c r="K17" s="18"/>
      <c r="L17" s="18"/>
      <c r="M17" s="70">
        <v>1</v>
      </c>
      <c r="N17" s="39" t="s">
        <v>75</v>
      </c>
      <c r="O17" s="34"/>
      <c r="P17"/>
      <c r="Q17"/>
      <c r="R17"/>
      <c r="S17"/>
    </row>
    <row r="18" spans="1:19" ht="15.75" x14ac:dyDescent="0.3">
      <c r="C18" s="69" t="s">
        <v>104</v>
      </c>
      <c r="D18" s="18"/>
      <c r="E18" s="18"/>
      <c r="F18" s="38"/>
      <c r="G18" s="35"/>
      <c r="H18" s="34"/>
      <c r="J18" s="69" t="s">
        <v>104</v>
      </c>
      <c r="K18" s="18"/>
      <c r="L18" s="18"/>
      <c r="M18" s="38"/>
      <c r="N18" s="35"/>
      <c r="O18" s="34"/>
      <c r="P18"/>
      <c r="Q18"/>
      <c r="R18"/>
      <c r="S18"/>
    </row>
    <row r="19" spans="1:19" ht="15.75" x14ac:dyDescent="0.3">
      <c r="C19" s="69" t="s">
        <v>94</v>
      </c>
      <c r="D19" s="18"/>
      <c r="E19" s="18"/>
      <c r="F19" s="38"/>
      <c r="G19" s="35"/>
      <c r="H19" s="34"/>
      <c r="J19" s="69" t="s">
        <v>94</v>
      </c>
      <c r="K19" s="18"/>
      <c r="L19" s="18"/>
      <c r="M19" s="38"/>
      <c r="N19" s="35"/>
      <c r="O19" s="34"/>
      <c r="P19"/>
      <c r="Q19"/>
      <c r="R19"/>
      <c r="S19"/>
    </row>
    <row r="20" spans="1:19" ht="15.75" x14ac:dyDescent="0.3">
      <c r="C20" s="69"/>
      <c r="D20" s="18"/>
      <c r="E20" s="18"/>
      <c r="F20" s="38"/>
      <c r="G20" s="35"/>
      <c r="H20" s="34"/>
      <c r="J20" s="69"/>
      <c r="K20" s="18"/>
      <c r="L20" s="18"/>
      <c r="M20" s="38"/>
      <c r="N20" s="35"/>
      <c r="O20" s="34"/>
      <c r="P20"/>
      <c r="Q20"/>
      <c r="R20"/>
      <c r="S20"/>
    </row>
    <row r="21" spans="1:19" ht="15.75" x14ac:dyDescent="0.3">
      <c r="C21" s="68"/>
      <c r="D21" s="18"/>
      <c r="E21" s="18"/>
      <c r="F21" s="38"/>
      <c r="G21" s="35"/>
      <c r="H21" s="34"/>
      <c r="J21" s="68"/>
      <c r="K21" s="18"/>
      <c r="L21" s="18"/>
      <c r="M21" s="38"/>
      <c r="N21" s="35"/>
      <c r="O21" s="34"/>
      <c r="P21"/>
      <c r="Q21"/>
      <c r="R21"/>
      <c r="S21"/>
    </row>
    <row r="22" spans="1:19" ht="16.5" thickBot="1" x14ac:dyDescent="0.35">
      <c r="C22" s="18"/>
      <c r="D22" s="18"/>
      <c r="E22" s="18"/>
      <c r="F22" s="33"/>
      <c r="G22" s="32"/>
      <c r="H22" s="31"/>
      <c r="J22" s="18"/>
      <c r="K22" s="18"/>
      <c r="L22" s="18"/>
      <c r="M22" s="33"/>
      <c r="N22" s="32"/>
      <c r="O22" s="31"/>
      <c r="P22"/>
      <c r="Q22"/>
      <c r="R22"/>
      <c r="S22"/>
    </row>
    <row r="23" spans="1:19" ht="15.75" x14ac:dyDescent="0.3">
      <c r="A23" s="23" t="s">
        <v>74</v>
      </c>
      <c r="C23" s="28" t="s">
        <v>87</v>
      </c>
      <c r="D23" s="6" t="s">
        <v>14</v>
      </c>
      <c r="E23" s="55" t="s">
        <v>88</v>
      </c>
      <c r="F23" s="1" t="s">
        <v>103</v>
      </c>
      <c r="J23" s="28" t="s">
        <v>96</v>
      </c>
      <c r="K23" s="6" t="s">
        <v>14</v>
      </c>
      <c r="L23" s="55" t="s">
        <v>88</v>
      </c>
      <c r="M23" s="1" t="s">
        <v>102</v>
      </c>
      <c r="P23"/>
      <c r="Q23"/>
      <c r="R23"/>
      <c r="S23"/>
    </row>
    <row r="25" spans="1:19" x14ac:dyDescent="0.3">
      <c r="A25" s="23" t="s">
        <v>73</v>
      </c>
      <c r="C25" s="47">
        <v>71</v>
      </c>
      <c r="D25" s="55" t="s">
        <v>71</v>
      </c>
      <c r="E25" s="50">
        <v>125</v>
      </c>
      <c r="F25" s="22">
        <f>+C25</f>
        <v>71</v>
      </c>
      <c r="G25" s="67" t="s">
        <v>71</v>
      </c>
      <c r="H25" s="67">
        <f>+E25</f>
        <v>125</v>
      </c>
      <c r="J25" s="47">
        <v>70</v>
      </c>
      <c r="K25" s="55" t="s">
        <v>71</v>
      </c>
      <c r="L25" s="50">
        <v>95</v>
      </c>
      <c r="M25" s="22">
        <f>+J25</f>
        <v>70</v>
      </c>
      <c r="N25" s="67" t="s">
        <v>71</v>
      </c>
      <c r="O25" s="67">
        <f>+L25</f>
        <v>95</v>
      </c>
    </row>
    <row r="26" spans="1:19" x14ac:dyDescent="0.3">
      <c r="A26" s="23" t="s">
        <v>72</v>
      </c>
      <c r="B26" s="20"/>
      <c r="C26" s="65">
        <f>+F16</f>
        <v>11</v>
      </c>
      <c r="D26" s="66" t="s">
        <v>71</v>
      </c>
      <c r="E26" s="65">
        <f>+H16</f>
        <v>23.5</v>
      </c>
      <c r="F26" s="64">
        <f>+E26</f>
        <v>23.5</v>
      </c>
      <c r="G26" s="64" t="s">
        <v>71</v>
      </c>
      <c r="H26" s="64">
        <f>+C26</f>
        <v>11</v>
      </c>
      <c r="I26" s="25"/>
      <c r="J26" s="65">
        <f>+M16</f>
        <v>11</v>
      </c>
      <c r="K26" s="66" t="s">
        <v>71</v>
      </c>
      <c r="L26" s="65">
        <f>+O16</f>
        <v>23.5</v>
      </c>
      <c r="M26" s="64">
        <f>+L26</f>
        <v>23.5</v>
      </c>
      <c r="N26" s="64" t="s">
        <v>71</v>
      </c>
      <c r="O26" s="64">
        <f>+J26</f>
        <v>11</v>
      </c>
    </row>
    <row r="27" spans="1:19" ht="15" thickBot="1" x14ac:dyDescent="0.35">
      <c r="A27" s="20" t="s">
        <v>70</v>
      </c>
      <c r="B27" s="63"/>
      <c r="C27" s="15">
        <f>+C25/C26</f>
        <v>6.4545454545454541</v>
      </c>
      <c r="D27" s="62"/>
      <c r="E27" s="15">
        <f>+E25/E26</f>
        <v>5.3191489361702127</v>
      </c>
      <c r="F27" s="15">
        <f>+F25/F26</f>
        <v>3.021276595744681</v>
      </c>
      <c r="G27" s="62"/>
      <c r="H27" s="15">
        <f>+H25/H26</f>
        <v>11.363636363636363</v>
      </c>
      <c r="I27" s="25"/>
      <c r="J27" s="15">
        <f>+J25/J26</f>
        <v>6.3636363636363633</v>
      </c>
      <c r="K27" s="62"/>
      <c r="L27" s="15">
        <f>+L25/L26</f>
        <v>4.042553191489362</v>
      </c>
      <c r="M27" s="15">
        <f>+M25/M26</f>
        <v>2.978723404255319</v>
      </c>
      <c r="N27" s="62"/>
      <c r="O27" s="15">
        <f>+O25/O26</f>
        <v>8.6363636363636367</v>
      </c>
    </row>
    <row r="28" spans="1:19" ht="15" thickBot="1" x14ac:dyDescent="0.35">
      <c r="A28" s="20" t="s">
        <v>69</v>
      </c>
      <c r="B28" s="49"/>
      <c r="C28" s="61"/>
      <c r="D28" s="60">
        <v>30</v>
      </c>
      <c r="E28" s="59"/>
      <c r="F28" s="58"/>
      <c r="G28" s="85">
        <v>33</v>
      </c>
      <c r="H28" s="56" t="s">
        <v>68</v>
      </c>
      <c r="J28" s="61"/>
      <c r="K28" s="86">
        <v>24</v>
      </c>
      <c r="L28" s="59"/>
      <c r="M28" s="58"/>
      <c r="N28" s="57">
        <v>16</v>
      </c>
      <c r="O28" s="56" t="s">
        <v>68</v>
      </c>
    </row>
    <row r="29" spans="1:19" x14ac:dyDescent="0.3">
      <c r="A29" s="20"/>
      <c r="B29" s="28"/>
      <c r="C29" s="25"/>
      <c r="G29" s="48"/>
      <c r="H29" s="25"/>
      <c r="J29" s="25"/>
      <c r="N29" s="48"/>
      <c r="O29" s="25"/>
    </row>
    <row r="30" spans="1:19" ht="15.75" x14ac:dyDescent="0.3">
      <c r="A30" s="22" t="s">
        <v>67</v>
      </c>
      <c r="B30" s="22" t="s">
        <v>95</v>
      </c>
      <c r="D30" s="48" t="s">
        <v>66</v>
      </c>
      <c r="E30" s="54">
        <f>+F30/1000</f>
        <v>16.349</v>
      </c>
      <c r="F30" s="78">
        <v>16349.000000000002</v>
      </c>
      <c r="G30" s="1" t="s">
        <v>65</v>
      </c>
      <c r="H30" s="10">
        <v>0.5</v>
      </c>
      <c r="K30" s="48" t="s">
        <v>66</v>
      </c>
      <c r="L30" s="54">
        <f>+M30/1000</f>
        <v>13.53</v>
      </c>
      <c r="M30" s="78">
        <v>13530</v>
      </c>
      <c r="N30" s="1" t="s">
        <v>65</v>
      </c>
      <c r="O30" s="10">
        <v>0.5</v>
      </c>
      <c r="P30"/>
      <c r="Q30"/>
      <c r="R30"/>
    </row>
    <row r="31" spans="1:19" ht="15.75" x14ac:dyDescent="0.3">
      <c r="A31" s="20"/>
      <c r="B31" s="20"/>
      <c r="C31" s="20"/>
      <c r="D31" s="43" t="s">
        <v>63</v>
      </c>
      <c r="E31" s="54">
        <f>+H30*E30</f>
        <v>8.1745000000000001</v>
      </c>
      <c r="H31" s="10"/>
      <c r="I31" s="25"/>
      <c r="J31" s="20"/>
      <c r="K31" s="43" t="s">
        <v>63</v>
      </c>
      <c r="L31" s="54">
        <f>+O30*L30</f>
        <v>6.7649999999999997</v>
      </c>
      <c r="O31" s="10"/>
      <c r="P31"/>
      <c r="Q31"/>
      <c r="R31"/>
    </row>
    <row r="32" spans="1:19" ht="15.75" x14ac:dyDescent="0.3">
      <c r="D32" s="43" t="s">
        <v>62</v>
      </c>
      <c r="E32" s="53">
        <f>+E30-E31</f>
        <v>8.1745000000000001</v>
      </c>
      <c r="I32" s="25"/>
      <c r="K32" s="43" t="s">
        <v>62</v>
      </c>
      <c r="L32" s="53">
        <f>+L30-L31</f>
        <v>6.7649999999999997</v>
      </c>
      <c r="P32"/>
      <c r="Q32"/>
      <c r="R32"/>
    </row>
    <row r="33" spans="1:19" ht="15.75" x14ac:dyDescent="0.3">
      <c r="E33" s="28" t="s">
        <v>61</v>
      </c>
      <c r="F33" s="28" t="s">
        <v>60</v>
      </c>
      <c r="G33" s="28" t="s">
        <v>60</v>
      </c>
      <c r="H33" s="28" t="s">
        <v>60</v>
      </c>
      <c r="I33" s="25"/>
      <c r="L33" s="28" t="s">
        <v>61</v>
      </c>
      <c r="M33" s="28" t="s">
        <v>60</v>
      </c>
      <c r="N33" s="28" t="s">
        <v>60</v>
      </c>
      <c r="O33" s="28" t="s">
        <v>60</v>
      </c>
      <c r="P33"/>
      <c r="Q33"/>
      <c r="R33"/>
    </row>
    <row r="34" spans="1:19" ht="15.75" x14ac:dyDescent="0.3">
      <c r="D34" s="48" t="s">
        <v>59</v>
      </c>
      <c r="E34" s="52">
        <f>+E32</f>
        <v>8.1745000000000001</v>
      </c>
      <c r="F34" s="52">
        <v>0</v>
      </c>
      <c r="G34" s="52">
        <v>0</v>
      </c>
      <c r="H34" s="52">
        <v>0</v>
      </c>
      <c r="K34" s="48" t="s">
        <v>59</v>
      </c>
      <c r="L34" s="52">
        <f>+L32</f>
        <v>6.7649999999999997</v>
      </c>
      <c r="M34" s="52">
        <v>0</v>
      </c>
      <c r="N34" s="52">
        <v>0</v>
      </c>
      <c r="O34" s="52">
        <v>0</v>
      </c>
      <c r="P34"/>
      <c r="Q34"/>
      <c r="R34"/>
    </row>
    <row r="35" spans="1:19" ht="15.75" x14ac:dyDescent="0.3">
      <c r="D35" s="48" t="s">
        <v>58</v>
      </c>
      <c r="E35" s="52">
        <f>+E34*1.2</f>
        <v>9.8094000000000001</v>
      </c>
      <c r="F35" s="52">
        <v>0</v>
      </c>
      <c r="G35" s="52">
        <v>0</v>
      </c>
      <c r="H35" s="52">
        <v>0</v>
      </c>
      <c r="K35" s="48" t="s">
        <v>58</v>
      </c>
      <c r="L35" s="52">
        <f>+L34*1.2</f>
        <v>8.1179999999999986</v>
      </c>
      <c r="M35" s="52">
        <v>0</v>
      </c>
      <c r="N35" s="52">
        <v>0</v>
      </c>
      <c r="O35" s="52">
        <v>0</v>
      </c>
      <c r="P35"/>
      <c r="Q35"/>
      <c r="R35"/>
    </row>
    <row r="36" spans="1:19" ht="16.5" thickBot="1" x14ac:dyDescent="0.35">
      <c r="A36" s="20"/>
      <c r="G36" s="48"/>
      <c r="N36" s="48"/>
      <c r="P36"/>
      <c r="Q36"/>
      <c r="R36"/>
    </row>
    <row r="37" spans="1:19" ht="15.75" x14ac:dyDescent="0.3">
      <c r="A37" s="20"/>
      <c r="B37" s="28"/>
      <c r="C37" s="25"/>
      <c r="E37" s="42" t="s">
        <v>57</v>
      </c>
      <c r="F37" s="41" t="s">
        <v>56</v>
      </c>
      <c r="G37" s="41"/>
      <c r="H37" s="40"/>
      <c r="J37" s="25"/>
      <c r="L37" s="42" t="s">
        <v>57</v>
      </c>
      <c r="M37" s="41" t="s">
        <v>56</v>
      </c>
      <c r="N37" s="41"/>
      <c r="O37" s="40"/>
      <c r="P37"/>
      <c r="Q37"/>
      <c r="R37"/>
    </row>
    <row r="38" spans="1:19" ht="16.5" thickBot="1" x14ac:dyDescent="0.35">
      <c r="A38" s="23" t="s">
        <v>55</v>
      </c>
      <c r="C38" s="84">
        <v>30</v>
      </c>
      <c r="D38" s="24" t="s">
        <v>11</v>
      </c>
      <c r="E38" s="33"/>
      <c r="F38" s="32" t="s">
        <v>54</v>
      </c>
      <c r="G38" s="32"/>
      <c r="H38" s="31"/>
      <c r="J38" s="84">
        <v>24</v>
      </c>
      <c r="K38" s="24" t="s">
        <v>11</v>
      </c>
      <c r="L38" s="33"/>
      <c r="M38" s="32" t="s">
        <v>54</v>
      </c>
      <c r="N38" s="32"/>
      <c r="O38" s="31"/>
      <c r="P38"/>
      <c r="Q38"/>
      <c r="R38"/>
    </row>
    <row r="39" spans="1:19" ht="15.75" x14ac:dyDescent="0.3">
      <c r="A39" s="23"/>
      <c r="C39" s="28"/>
      <c r="D39" s="1" t="s">
        <v>53</v>
      </c>
      <c r="E39" s="20"/>
      <c r="F39" s="20"/>
      <c r="J39" s="28"/>
      <c r="K39" s="1" t="s">
        <v>53</v>
      </c>
      <c r="L39" s="20"/>
      <c r="M39" s="20"/>
      <c r="P39"/>
      <c r="Q39"/>
      <c r="R39"/>
    </row>
    <row r="40" spans="1:19" ht="15.75" x14ac:dyDescent="0.3">
      <c r="A40" s="23" t="s">
        <v>52</v>
      </c>
      <c r="B40" s="6"/>
      <c r="C40" s="51">
        <f>+B48/F17</f>
        <v>2000</v>
      </c>
      <c r="D40" s="50">
        <v>300</v>
      </c>
      <c r="F40" s="43" t="s">
        <v>51</v>
      </c>
      <c r="G40" s="47">
        <v>1</v>
      </c>
      <c r="H40" s="20"/>
      <c r="J40" s="51">
        <f>+B48/M17</f>
        <v>2000</v>
      </c>
      <c r="K40" s="50">
        <f>+D40</f>
        <v>300</v>
      </c>
      <c r="M40" s="16" t="s">
        <v>97</v>
      </c>
      <c r="N40" s="77">
        <f>+J42*L34</f>
        <v>648.31249999999989</v>
      </c>
      <c r="O40" s="20"/>
      <c r="P40"/>
      <c r="Q40"/>
      <c r="R40"/>
    </row>
    <row r="41" spans="1:19" ht="15.75" x14ac:dyDescent="0.3">
      <c r="A41" s="23" t="s">
        <v>50</v>
      </c>
      <c r="C41" s="49">
        <f>+C40+D40</f>
        <v>2300</v>
      </c>
      <c r="F41" s="43" t="s">
        <v>49</v>
      </c>
      <c r="G41" s="47">
        <v>1</v>
      </c>
      <c r="H41" s="20"/>
      <c r="J41" s="49">
        <f>+J40+K40</f>
        <v>2300</v>
      </c>
      <c r="M41" s="75" t="s">
        <v>98</v>
      </c>
      <c r="N41" s="76">
        <f>+J42*L35</f>
        <v>777.9749999999998</v>
      </c>
      <c r="O41" s="20"/>
      <c r="P41"/>
      <c r="Q41"/>
      <c r="R41"/>
    </row>
    <row r="42" spans="1:19" ht="15.75" x14ac:dyDescent="0.3">
      <c r="A42" s="23" t="s">
        <v>48</v>
      </c>
      <c r="C42" s="49">
        <f>+C41/C38</f>
        <v>76.666666666666671</v>
      </c>
      <c r="F42" s="43" t="s">
        <v>47</v>
      </c>
      <c r="G42" s="47"/>
      <c r="H42" s="20"/>
      <c r="J42" s="49">
        <f>+J41/J38</f>
        <v>95.833333333333329</v>
      </c>
      <c r="M42" s="43"/>
      <c r="N42" s="47"/>
      <c r="O42" s="20"/>
      <c r="P42"/>
      <c r="Q42"/>
      <c r="R42"/>
    </row>
    <row r="43" spans="1:19" ht="15.75" x14ac:dyDescent="0.3">
      <c r="A43" s="23"/>
      <c r="C43" s="28"/>
      <c r="F43" s="48" t="s">
        <v>46</v>
      </c>
      <c r="G43" s="74">
        <f>+C40/1000</f>
        <v>2</v>
      </c>
      <c r="H43" s="20"/>
      <c r="J43"/>
      <c r="K43"/>
      <c r="L43"/>
      <c r="M43"/>
      <c r="N43"/>
      <c r="O43" s="20"/>
      <c r="P43"/>
      <c r="Q43"/>
      <c r="R43"/>
    </row>
    <row r="44" spans="1:19" ht="15.75" x14ac:dyDescent="0.3">
      <c r="A44" s="23"/>
      <c r="C44" s="46"/>
      <c r="F44" s="43" t="s">
        <v>45</v>
      </c>
      <c r="G44" s="45">
        <f>+C41*F17</f>
        <v>2300</v>
      </c>
      <c r="H44" s="20"/>
      <c r="J44"/>
      <c r="K44"/>
      <c r="L44"/>
      <c r="M44"/>
      <c r="N44"/>
      <c r="O44" s="20"/>
      <c r="P44"/>
      <c r="Q44"/>
      <c r="R44"/>
    </row>
    <row r="45" spans="1:19" ht="15.75" x14ac:dyDescent="0.3">
      <c r="A45" s="23"/>
      <c r="C45" s="28"/>
      <c r="E45" s="43"/>
      <c r="F45" s="43"/>
      <c r="G45" s="25"/>
      <c r="I45" s="20"/>
      <c r="J45" s="28"/>
      <c r="L45" s="43"/>
      <c r="M45" s="43"/>
      <c r="N45" s="25"/>
      <c r="P45"/>
      <c r="Q45"/>
      <c r="R45"/>
    </row>
    <row r="46" spans="1:19" ht="15.75" x14ac:dyDescent="0.3">
      <c r="A46" s="23" t="s">
        <v>44</v>
      </c>
      <c r="C46" s="22">
        <f>+C42*C38</f>
        <v>2300</v>
      </c>
      <c r="F46" s="43"/>
      <c r="G46" s="25"/>
      <c r="H46" s="20"/>
      <c r="J46" s="22">
        <f>+J42*J38</f>
        <v>2300</v>
      </c>
      <c r="M46" s="43"/>
      <c r="N46" s="25"/>
      <c r="O46" s="20"/>
      <c r="P46"/>
      <c r="Q46"/>
      <c r="R46"/>
    </row>
    <row r="47" spans="1:19" ht="16.5" thickBot="1" x14ac:dyDescent="0.35">
      <c r="A47" s="20"/>
      <c r="B47" s="20"/>
      <c r="C47" s="20"/>
      <c r="D47" s="20"/>
      <c r="E47" s="20"/>
      <c r="H47" s="20"/>
      <c r="J47" s="6" t="s">
        <v>100</v>
      </c>
      <c r="P47"/>
      <c r="Q47"/>
      <c r="R47"/>
      <c r="S47"/>
    </row>
    <row r="48" spans="1:19" ht="15.75" x14ac:dyDescent="0.3">
      <c r="A48" s="23" t="s">
        <v>43</v>
      </c>
      <c r="B48" s="28">
        <v>2000</v>
      </c>
      <c r="C48" s="20"/>
      <c r="D48" s="22" t="s">
        <v>42</v>
      </c>
      <c r="E48" s="22" t="s">
        <v>41</v>
      </c>
      <c r="F48" s="22" t="s">
        <v>40</v>
      </c>
      <c r="G48" s="22" t="s">
        <v>39</v>
      </c>
      <c r="H48" s="22" t="s">
        <v>38</v>
      </c>
      <c r="J48" s="42" t="s">
        <v>37</v>
      </c>
      <c r="K48" s="41"/>
      <c r="L48" s="41"/>
      <c r="M48" s="41"/>
      <c r="N48" s="41"/>
      <c r="O48" s="41"/>
      <c r="P48" s="79"/>
      <c r="Q48"/>
      <c r="R48"/>
      <c r="S48"/>
    </row>
    <row r="49" spans="1:27" ht="15.75" x14ac:dyDescent="0.3">
      <c r="A49" s="9" t="s">
        <v>36</v>
      </c>
      <c r="B49" s="13"/>
      <c r="C49" s="20"/>
      <c r="D49" s="28">
        <v>0</v>
      </c>
      <c r="E49" s="28">
        <v>0</v>
      </c>
      <c r="F49" s="28" t="s">
        <v>35</v>
      </c>
      <c r="G49" s="25">
        <v>260</v>
      </c>
      <c r="H49" s="25">
        <f>+(D49*E49)*G49</f>
        <v>0</v>
      </c>
      <c r="I49" s="1" t="s">
        <v>34</v>
      </c>
      <c r="J49" s="44">
        <f>+F16</f>
        <v>11</v>
      </c>
      <c r="K49" s="37">
        <f>+H16</f>
        <v>23.5</v>
      </c>
      <c r="L49" s="35" t="s">
        <v>33</v>
      </c>
      <c r="M49" s="37" t="s">
        <v>32</v>
      </c>
      <c r="N49" s="35" t="s">
        <v>31</v>
      </c>
      <c r="O49" s="39" t="s">
        <v>29</v>
      </c>
      <c r="P49" s="34"/>
      <c r="Q49"/>
      <c r="R49"/>
      <c r="S49"/>
    </row>
    <row r="50" spans="1:27" ht="15.75" x14ac:dyDescent="0.3">
      <c r="A50" s="13" t="s">
        <v>5</v>
      </c>
      <c r="B50" s="12">
        <f>+(E34*C42)+N40</f>
        <v>1275.0241666666666</v>
      </c>
      <c r="C50" s="20"/>
      <c r="D50" s="28">
        <v>0</v>
      </c>
      <c r="E50" s="28">
        <v>0</v>
      </c>
      <c r="F50" s="28" t="s">
        <v>30</v>
      </c>
      <c r="G50" s="25">
        <v>120</v>
      </c>
      <c r="H50" s="25">
        <f>+(D50*E50)*G50</f>
        <v>0</v>
      </c>
      <c r="J50" s="44">
        <f>0.7*0.45*C41</f>
        <v>724.5</v>
      </c>
      <c r="K50" s="36">
        <v>3.4</v>
      </c>
      <c r="L50" s="37">
        <f>+J50*K50</f>
        <v>2463.2999999999997</v>
      </c>
      <c r="M50" s="36">
        <v>0</v>
      </c>
      <c r="N50" s="88">
        <f>+L50+M50</f>
        <v>2463.2999999999997</v>
      </c>
      <c r="O50" s="89">
        <v>550</v>
      </c>
      <c r="P50" s="87" t="s">
        <v>108</v>
      </c>
      <c r="Q50"/>
      <c r="R50"/>
      <c r="S50"/>
    </row>
    <row r="51" spans="1:27" ht="15.75" x14ac:dyDescent="0.3">
      <c r="A51" s="13" t="s">
        <v>4</v>
      </c>
      <c r="B51" s="12">
        <f>+H61</f>
        <v>1335</v>
      </c>
      <c r="C51" s="20"/>
      <c r="D51" s="28">
        <v>0</v>
      </c>
      <c r="E51" s="28">
        <v>0</v>
      </c>
      <c r="F51" s="28" t="s">
        <v>28</v>
      </c>
      <c r="G51" s="25">
        <v>120</v>
      </c>
      <c r="H51" s="25">
        <f t="shared" ref="H51:H58" si="0">+(D51*E51)*G51</f>
        <v>0</v>
      </c>
      <c r="J51" s="38"/>
      <c r="K51" s="39"/>
      <c r="L51" s="35"/>
      <c r="M51" s="37"/>
      <c r="N51" s="88"/>
      <c r="O51" s="90"/>
      <c r="P51" s="34"/>
      <c r="Q51"/>
      <c r="R51"/>
      <c r="S51"/>
    </row>
    <row r="52" spans="1:27" ht="16.5" x14ac:dyDescent="0.3">
      <c r="A52" s="13" t="s">
        <v>27</v>
      </c>
      <c r="B52" s="12">
        <v>400</v>
      </c>
      <c r="C52" s="20"/>
      <c r="D52" s="28">
        <v>0</v>
      </c>
      <c r="E52" s="28">
        <v>0</v>
      </c>
      <c r="F52" s="28" t="s">
        <v>26</v>
      </c>
      <c r="G52" s="25">
        <v>3</v>
      </c>
      <c r="H52" s="25">
        <f t="shared" si="0"/>
        <v>0</v>
      </c>
      <c r="I52" s="2"/>
      <c r="J52" s="44">
        <f>+J49</f>
        <v>11</v>
      </c>
      <c r="K52" s="36">
        <f>+K49</f>
        <v>23.5</v>
      </c>
      <c r="L52" s="37"/>
      <c r="M52" s="36"/>
      <c r="N52" s="88"/>
      <c r="O52" s="91" t="s">
        <v>110</v>
      </c>
      <c r="P52" s="34"/>
      <c r="Q52"/>
      <c r="R52"/>
      <c r="S52"/>
    </row>
    <row r="53" spans="1:27" ht="15.75" x14ac:dyDescent="0.3">
      <c r="A53" s="30" t="s">
        <v>25</v>
      </c>
      <c r="B53" s="12">
        <v>0</v>
      </c>
      <c r="C53" s="20"/>
      <c r="D53" s="28">
        <v>1</v>
      </c>
      <c r="E53" s="28">
        <v>1</v>
      </c>
      <c r="F53" s="28" t="s">
        <v>24</v>
      </c>
      <c r="G53" s="25">
        <v>100</v>
      </c>
      <c r="H53" s="25">
        <f t="shared" si="0"/>
        <v>100</v>
      </c>
      <c r="I53" s="25">
        <f>+B74/100</f>
        <v>46.575290000000003</v>
      </c>
      <c r="J53" s="44">
        <f>0.11*0.235*G44</f>
        <v>59.454999999999998</v>
      </c>
      <c r="K53" s="36">
        <f>4*2</f>
        <v>8</v>
      </c>
      <c r="L53" s="37">
        <f>+J53*K53</f>
        <v>475.64</v>
      </c>
      <c r="M53" s="36">
        <v>0</v>
      </c>
      <c r="N53" s="88">
        <f>+L53+M53</f>
        <v>475.64</v>
      </c>
      <c r="O53" s="92">
        <v>800</v>
      </c>
      <c r="P53" s="87" t="s">
        <v>108</v>
      </c>
      <c r="Q53"/>
      <c r="R53"/>
      <c r="S53"/>
    </row>
    <row r="54" spans="1:27" ht="15.75" x14ac:dyDescent="0.3">
      <c r="A54" s="30" t="s">
        <v>23</v>
      </c>
      <c r="B54" s="12">
        <v>0</v>
      </c>
      <c r="C54" s="20"/>
      <c r="D54" s="28">
        <v>1</v>
      </c>
      <c r="E54" s="28">
        <v>1</v>
      </c>
      <c r="F54" s="28" t="s">
        <v>22</v>
      </c>
      <c r="G54" s="25">
        <v>145</v>
      </c>
      <c r="H54" s="25">
        <f t="shared" si="0"/>
        <v>145</v>
      </c>
      <c r="J54" s="38"/>
      <c r="K54" s="35"/>
      <c r="L54" s="35"/>
      <c r="M54" s="37"/>
      <c r="N54" s="36"/>
      <c r="O54" s="35"/>
      <c r="P54" s="34"/>
      <c r="Q54"/>
      <c r="R54"/>
      <c r="S54"/>
    </row>
    <row r="55" spans="1:27" ht="16.5" thickBot="1" x14ac:dyDescent="0.35">
      <c r="A55" s="30" t="s">
        <v>21</v>
      </c>
      <c r="B55" s="12">
        <v>200</v>
      </c>
      <c r="D55" s="28">
        <v>1</v>
      </c>
      <c r="E55" s="28">
        <v>2</v>
      </c>
      <c r="F55" s="28" t="s">
        <v>20</v>
      </c>
      <c r="G55" s="25">
        <v>145</v>
      </c>
      <c r="H55" s="25">
        <f t="shared" si="0"/>
        <v>290</v>
      </c>
      <c r="J55" s="33"/>
      <c r="K55" s="32"/>
      <c r="L55" s="32"/>
      <c r="M55" s="32"/>
      <c r="N55" s="32"/>
      <c r="O55" s="32"/>
      <c r="P55" s="31"/>
      <c r="Q55"/>
      <c r="R55"/>
      <c r="S55"/>
    </row>
    <row r="56" spans="1:27" ht="15.75" x14ac:dyDescent="0.3">
      <c r="A56" s="30" t="s">
        <v>19</v>
      </c>
      <c r="B56" s="12">
        <v>150</v>
      </c>
      <c r="D56" s="28">
        <v>0</v>
      </c>
      <c r="E56" s="28">
        <v>0</v>
      </c>
      <c r="F56" s="28" t="s">
        <v>18</v>
      </c>
      <c r="G56" s="25">
        <v>35</v>
      </c>
      <c r="H56" s="25">
        <f t="shared" si="0"/>
        <v>0</v>
      </c>
      <c r="P56"/>
      <c r="Q56"/>
      <c r="R56"/>
      <c r="S56"/>
    </row>
    <row r="57" spans="1:27" ht="15.75" x14ac:dyDescent="0.3">
      <c r="A57" s="30"/>
      <c r="B57" s="30"/>
      <c r="D57" s="28">
        <v>0</v>
      </c>
      <c r="E57" s="28">
        <v>0</v>
      </c>
      <c r="F57" s="28" t="s">
        <v>17</v>
      </c>
      <c r="G57" s="25">
        <v>2100</v>
      </c>
      <c r="H57" s="25">
        <f t="shared" si="0"/>
        <v>0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</row>
    <row r="58" spans="1:27" ht="15.75" x14ac:dyDescent="0.3">
      <c r="A58" s="9" t="s">
        <v>0</v>
      </c>
      <c r="B58" s="8">
        <f>SUM(B50:B57)</f>
        <v>3360.0241666666666</v>
      </c>
      <c r="C58" s="20"/>
      <c r="D58" s="28">
        <v>1</v>
      </c>
      <c r="E58" s="28">
        <v>1</v>
      </c>
      <c r="F58" s="28" t="s">
        <v>89</v>
      </c>
      <c r="G58" s="25">
        <f>+O53</f>
        <v>800</v>
      </c>
      <c r="H58" s="25">
        <f t="shared" si="0"/>
        <v>800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</row>
    <row r="59" spans="1:27" ht="15.75" x14ac:dyDescent="0.3">
      <c r="A59" s="27"/>
      <c r="B59" s="29"/>
      <c r="C59" s="20"/>
      <c r="D59" s="28"/>
      <c r="E59" s="28"/>
      <c r="F59" s="20"/>
      <c r="G59" s="20"/>
      <c r="H59" s="25">
        <f t="shared" ref="H59" si="1">+G59*E59</f>
        <v>0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1:27" ht="15.75" x14ac:dyDescent="0.3">
      <c r="A60" s="27"/>
      <c r="B60" s="15">
        <f>+B58/B48</f>
        <v>1.6800120833333332</v>
      </c>
      <c r="C60" s="23" t="s">
        <v>16</v>
      </c>
      <c r="D60" s="20"/>
      <c r="E60" s="20"/>
      <c r="F60" s="20"/>
      <c r="G60" s="2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:27" ht="15.75" x14ac:dyDescent="0.3">
      <c r="A61" s="20"/>
      <c r="B61" s="20"/>
      <c r="D61" s="20"/>
      <c r="E61" s="20"/>
      <c r="F61" s="20"/>
      <c r="G61" s="26" t="s">
        <v>15</v>
      </c>
      <c r="H61" s="25">
        <f>SUM(H49:H60)</f>
        <v>1335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ht="15.75" x14ac:dyDescent="0.3">
      <c r="D62" s="20"/>
      <c r="E62" s="20"/>
      <c r="G62" s="6" t="s">
        <v>13</v>
      </c>
      <c r="H62" s="21">
        <v>1.5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1:27" ht="15.75" x14ac:dyDescent="0.3">
      <c r="A63" s="23" t="s">
        <v>12</v>
      </c>
      <c r="B63" s="20"/>
      <c r="C63" s="20"/>
      <c r="E63" s="15">
        <f>+B74/C40</f>
        <v>2.3287645000000001</v>
      </c>
      <c r="G63" s="1" t="s">
        <v>8</v>
      </c>
      <c r="H63" s="19">
        <v>1.75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</row>
    <row r="64" spans="1:27" ht="15.75" x14ac:dyDescent="0.3">
      <c r="A64" s="20"/>
      <c r="B64" s="23" t="s">
        <v>10</v>
      </c>
      <c r="C64" s="22" t="s">
        <v>9</v>
      </c>
      <c r="D64" s="20"/>
      <c r="E64" s="20"/>
      <c r="F64" s="20"/>
      <c r="G64" s="1" t="s">
        <v>8</v>
      </c>
      <c r="H64" s="19">
        <v>2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</row>
    <row r="65" spans="1:27" ht="15.75" x14ac:dyDescent="0.3">
      <c r="A65" s="9" t="s">
        <v>7</v>
      </c>
      <c r="B65" s="13"/>
      <c r="C65" s="20"/>
      <c r="D65" s="20">
        <f>+B74*C68</f>
        <v>0</v>
      </c>
      <c r="E65" s="20"/>
      <c r="F65" s="20"/>
      <c r="G65" s="6" t="s">
        <v>6</v>
      </c>
      <c r="H65" s="19">
        <v>2.5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ht="15.75" x14ac:dyDescent="0.3">
      <c r="A66" s="13" t="s">
        <v>5</v>
      </c>
      <c r="B66" s="12">
        <f>+(E35*C42)+N41</f>
        <v>1530.029</v>
      </c>
      <c r="C66" s="17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ht="15.75" x14ac:dyDescent="0.3">
      <c r="A67" s="13" t="s">
        <v>4</v>
      </c>
      <c r="B67" s="12">
        <f>+H61*H62</f>
        <v>2002.5</v>
      </c>
      <c r="C67" s="1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ht="15.75" x14ac:dyDescent="0.3">
      <c r="A68" s="13" t="str">
        <f>+A52</f>
        <v>Tabla de suaje</v>
      </c>
      <c r="B68" s="12">
        <f>+B52*H62</f>
        <v>600</v>
      </c>
      <c r="C68" s="17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ht="15.75" x14ac:dyDescent="0.3">
      <c r="A69" s="13" t="str">
        <f>+A53</f>
        <v>Portadas Digital</v>
      </c>
      <c r="B69" s="12">
        <f>+B53*H62</f>
        <v>0</v>
      </c>
      <c r="C69" s="17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1:27" ht="15.75" x14ac:dyDescent="0.3">
      <c r="A70" s="13" t="str">
        <f>+A54</f>
        <v>Prueba de Color</v>
      </c>
      <c r="B70" s="12">
        <f>+B54*H62</f>
        <v>0</v>
      </c>
      <c r="C70" s="11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1:27" ht="15.75" x14ac:dyDescent="0.3">
      <c r="A71" s="13" t="str">
        <f>+A55</f>
        <v>Empaque</v>
      </c>
      <c r="B71" s="12">
        <f>+B55*H62</f>
        <v>300</v>
      </c>
      <c r="C71" s="11"/>
      <c r="G71" s="16" t="s">
        <v>3</v>
      </c>
      <c r="H71" s="15">
        <f>+B60</f>
        <v>1.6800120833333332</v>
      </c>
      <c r="I71" s="82">
        <f>+H71*C46</f>
        <v>3864.0277916666664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1:27" ht="15.75" x14ac:dyDescent="0.3">
      <c r="A72" s="13" t="str">
        <f>+A56</f>
        <v>Mensajeria</v>
      </c>
      <c r="B72" s="12">
        <f>+B56*H62</f>
        <v>225</v>
      </c>
      <c r="C72" s="11"/>
      <c r="G72" s="16" t="s">
        <v>2</v>
      </c>
      <c r="H72" s="15">
        <f>+C74</f>
        <v>2.3287645000000001</v>
      </c>
      <c r="I72" s="82">
        <f>+H72*C46</f>
        <v>5356.1583500000006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1:27" ht="15.75" x14ac:dyDescent="0.3">
      <c r="A73" s="13"/>
      <c r="B73" s="12"/>
      <c r="C73" s="11"/>
      <c r="G73" s="14" t="s">
        <v>1</v>
      </c>
      <c r="H73" s="7">
        <f>+H72-H71</f>
        <v>0.64875241666666694</v>
      </c>
      <c r="I73" s="82">
        <f>+H73*C46</f>
        <v>1492.130558333334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1:27" ht="15.75" x14ac:dyDescent="0.3">
      <c r="A74" s="9" t="s">
        <v>0</v>
      </c>
      <c r="B74" s="8">
        <f>SUM(B65:B73)</f>
        <v>4657.5290000000005</v>
      </c>
      <c r="C74" s="7">
        <f>+B74/B48</f>
        <v>2.3287645000000001</v>
      </c>
      <c r="D74" s="5"/>
      <c r="G74" s="80"/>
      <c r="H74" s="81" t="s">
        <v>101</v>
      </c>
      <c r="I74" s="83">
        <f>+(B74/100)*2.5</f>
        <v>116.438225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</row>
    <row r="75" spans="1:27" ht="15.75" x14ac:dyDescent="0.3"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</row>
    <row r="77" spans="1:27" x14ac:dyDescent="0.3">
      <c r="A77" s="6"/>
    </row>
    <row r="78" spans="1:27" x14ac:dyDescent="0.3">
      <c r="B78" s="5"/>
      <c r="C78" s="4"/>
    </row>
    <row r="82" spans="10:18" x14ac:dyDescent="0.3">
      <c r="J82" s="3"/>
    </row>
    <row r="88" spans="10:18" ht="16.5" x14ac:dyDescent="0.3">
      <c r="J88" s="2"/>
      <c r="K88" s="2"/>
      <c r="L88" s="2"/>
      <c r="M88" s="2"/>
      <c r="N88" s="2"/>
      <c r="O88" s="2"/>
      <c r="P88" s="2"/>
      <c r="Q88" s="2"/>
      <c r="R88" s="2"/>
    </row>
    <row r="89" spans="10:18" ht="16.5" x14ac:dyDescent="0.3">
      <c r="J89" s="2"/>
      <c r="K89" s="2"/>
      <c r="L89" s="2"/>
      <c r="M89" s="2"/>
      <c r="N89" s="2"/>
      <c r="O89" s="2"/>
      <c r="P89" s="2"/>
      <c r="Q89" s="2"/>
      <c r="R89" s="2"/>
    </row>
    <row r="90" spans="10:18" ht="16.5" x14ac:dyDescent="0.3">
      <c r="J90" s="2"/>
      <c r="K90" s="2"/>
      <c r="L90" s="2"/>
      <c r="M90" s="2"/>
      <c r="N90" s="2"/>
      <c r="O90" s="2"/>
      <c r="P90" s="2"/>
      <c r="Q90" s="2"/>
      <c r="R90" s="2"/>
    </row>
    <row r="91" spans="10:18" ht="16.5" x14ac:dyDescent="0.3">
      <c r="J91" s="2"/>
      <c r="K91" s="2"/>
      <c r="L91" s="2"/>
      <c r="M91" s="2"/>
      <c r="N91" s="2"/>
      <c r="O91" s="2"/>
      <c r="P91" s="2"/>
      <c r="Q91" s="2"/>
      <c r="R91" s="2"/>
    </row>
    <row r="92" spans="10:18" ht="16.5" x14ac:dyDescent="0.3">
      <c r="J92" s="2"/>
      <c r="K92" s="2"/>
      <c r="L92" s="2"/>
      <c r="M92" s="2"/>
      <c r="N92" s="2"/>
      <c r="O92" s="2"/>
      <c r="P92" s="2"/>
      <c r="Q92" s="2"/>
      <c r="R92" s="2"/>
    </row>
    <row r="93" spans="10:18" ht="16.5" x14ac:dyDescent="0.3">
      <c r="J93" s="2"/>
      <c r="K93" s="2"/>
      <c r="L93" s="2"/>
      <c r="M93" s="2"/>
      <c r="N93" s="2"/>
      <c r="O93" s="2"/>
      <c r="P93" s="2"/>
      <c r="Q93" s="2"/>
      <c r="R93" s="2"/>
    </row>
    <row r="94" spans="10:18" ht="16.5" x14ac:dyDescent="0.3">
      <c r="J94" s="2"/>
      <c r="K94" s="2"/>
      <c r="L94" s="2"/>
      <c r="M94" s="2"/>
      <c r="N94" s="2"/>
      <c r="O94" s="2"/>
      <c r="P94" s="2"/>
      <c r="Q94" s="2"/>
      <c r="R94" s="2"/>
    </row>
    <row r="95" spans="10:18" ht="16.5" x14ac:dyDescent="0.3">
      <c r="J95" s="2"/>
      <c r="K95" s="2"/>
      <c r="L95" s="2"/>
      <c r="M95" s="2"/>
      <c r="N95" s="2"/>
      <c r="O95" s="2"/>
      <c r="P95" s="2"/>
      <c r="Q95" s="2"/>
      <c r="R95" s="2"/>
    </row>
    <row r="96" spans="10:18" ht="16.5" x14ac:dyDescent="0.3">
      <c r="J96" s="2"/>
      <c r="K96" s="2"/>
      <c r="L96" s="2"/>
      <c r="M96" s="2"/>
      <c r="N96" s="2"/>
      <c r="O96" s="2"/>
      <c r="P96" s="2"/>
      <c r="Q96" s="2"/>
      <c r="R96" s="2"/>
    </row>
    <row r="97" spans="10:18" ht="16.5" x14ac:dyDescent="0.3">
      <c r="J97" s="2"/>
      <c r="K97" s="2"/>
      <c r="L97" s="2"/>
      <c r="M97" s="2"/>
      <c r="N97" s="2"/>
      <c r="O97" s="2"/>
      <c r="P97" s="2"/>
      <c r="Q97" s="2"/>
      <c r="R97" s="2"/>
    </row>
  </sheetData>
  <pageMargins left="0.70866141732283472" right="0.70866141732283472" top="0.74803149606299213" bottom="0.74803149606299213" header="0.31496062992125984" footer="0.31496062992125984"/>
  <pageSetup scale="44" orientation="landscape" r:id="rId1"/>
  <headerFooter>
    <oddFooter>&amp;R&amp;A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7"/>
  <sheetViews>
    <sheetView topLeftCell="A36" zoomScale="80" zoomScaleNormal="80" workbookViewId="0">
      <selection activeCell="E58" sqref="E58"/>
    </sheetView>
  </sheetViews>
  <sheetFormatPr baseColWidth="10" defaultRowHeight="14.25" x14ac:dyDescent="0.3"/>
  <cols>
    <col min="1" max="1" width="11.42578125" style="1"/>
    <col min="2" max="2" width="13.42578125" style="1" bestFit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0.42578125" style="1" customWidth="1"/>
    <col min="9" max="9" width="14" style="1" customWidth="1"/>
    <col min="10" max="10" width="11.42578125" style="1"/>
    <col min="11" max="11" width="15.85546875" style="1" customWidth="1"/>
    <col min="12" max="12" width="12.28515625" style="1" bestFit="1" customWidth="1"/>
    <col min="13" max="13" width="14.140625" style="1" customWidth="1"/>
    <col min="14" max="16384" width="11.42578125" style="1"/>
  </cols>
  <sheetData>
    <row r="1" spans="1:21" ht="18.75" x14ac:dyDescent="0.3">
      <c r="I1" s="73" t="s">
        <v>86</v>
      </c>
      <c r="J1"/>
      <c r="K1"/>
      <c r="L1"/>
      <c r="M1"/>
      <c r="N1"/>
      <c r="O1"/>
      <c r="P1"/>
      <c r="Q1"/>
      <c r="R1"/>
      <c r="S1"/>
    </row>
    <row r="2" spans="1:21" ht="15.75" x14ac:dyDescent="0.3">
      <c r="J2"/>
      <c r="K2"/>
      <c r="L2"/>
      <c r="M2"/>
      <c r="N2"/>
      <c r="O2"/>
      <c r="P2"/>
      <c r="Q2"/>
      <c r="R2"/>
      <c r="S2"/>
    </row>
    <row r="3" spans="1:21" ht="15.75" x14ac:dyDescent="0.3">
      <c r="J3"/>
      <c r="K3"/>
      <c r="L3"/>
      <c r="M3"/>
      <c r="N3"/>
      <c r="O3"/>
      <c r="P3"/>
      <c r="Q3"/>
      <c r="R3"/>
      <c r="S3"/>
      <c r="T3" s="20"/>
      <c r="U3" s="20"/>
    </row>
    <row r="4" spans="1:21" ht="15.75" x14ac:dyDescent="0.3">
      <c r="J4"/>
      <c r="K4"/>
      <c r="L4"/>
      <c r="M4"/>
      <c r="N4"/>
      <c r="O4"/>
      <c r="P4"/>
      <c r="Q4"/>
      <c r="R4"/>
      <c r="S4"/>
    </row>
    <row r="5" spans="1:21" ht="15.75" x14ac:dyDescent="0.3">
      <c r="A5" s="6"/>
      <c r="J5"/>
      <c r="K5"/>
      <c r="L5"/>
      <c r="M5"/>
      <c r="N5"/>
      <c r="O5"/>
      <c r="P5"/>
      <c r="Q5"/>
      <c r="R5"/>
      <c r="S5"/>
    </row>
    <row r="6" spans="1:21" ht="18.75" x14ac:dyDescent="0.3">
      <c r="A6" s="73" t="s">
        <v>85</v>
      </c>
      <c r="E6" s="6" t="s">
        <v>84</v>
      </c>
      <c r="F6" s="1" t="s">
        <v>83</v>
      </c>
      <c r="J6"/>
      <c r="K6"/>
      <c r="L6"/>
      <c r="M6"/>
      <c r="N6"/>
      <c r="O6"/>
      <c r="P6"/>
      <c r="Q6"/>
      <c r="R6"/>
      <c r="S6"/>
    </row>
    <row r="7" spans="1:21" ht="15.75" x14ac:dyDescent="0.3">
      <c r="J7"/>
      <c r="K7"/>
      <c r="L7"/>
      <c r="M7"/>
      <c r="N7"/>
      <c r="O7"/>
      <c r="P7"/>
      <c r="Q7"/>
      <c r="R7"/>
      <c r="S7"/>
    </row>
    <row r="8" spans="1:21" ht="15.75" x14ac:dyDescent="0.3">
      <c r="J8"/>
      <c r="K8"/>
      <c r="L8"/>
      <c r="M8"/>
      <c r="N8"/>
      <c r="O8"/>
      <c r="P8"/>
      <c r="Q8"/>
      <c r="R8"/>
      <c r="S8"/>
    </row>
    <row r="9" spans="1:21" s="6" customFormat="1" ht="15.75" x14ac:dyDescent="0.3">
      <c r="A9" s="6" t="s">
        <v>82</v>
      </c>
      <c r="C9" s="6" t="s">
        <v>109</v>
      </c>
      <c r="H9" s="6" t="s">
        <v>81</v>
      </c>
      <c r="J9"/>
      <c r="K9"/>
      <c r="L9"/>
      <c r="M9"/>
      <c r="N9"/>
      <c r="O9"/>
      <c r="P9"/>
      <c r="Q9"/>
      <c r="R9"/>
      <c r="S9"/>
      <c r="T9" s="1"/>
      <c r="U9" s="1"/>
    </row>
    <row r="10" spans="1:21" ht="15.75" x14ac:dyDescent="0.3">
      <c r="J10"/>
      <c r="K10"/>
      <c r="L10"/>
      <c r="M10"/>
      <c r="N10"/>
      <c r="O10"/>
      <c r="P10"/>
      <c r="Q10"/>
      <c r="R10"/>
      <c r="S10"/>
    </row>
    <row r="11" spans="1:21" ht="16.5" thickBot="1" x14ac:dyDescent="0.35">
      <c r="A11" s="6" t="s">
        <v>80</v>
      </c>
      <c r="C11" s="1" t="s">
        <v>90</v>
      </c>
      <c r="F11" s="6" t="s">
        <v>64</v>
      </c>
      <c r="M11" s="6" t="s">
        <v>64</v>
      </c>
      <c r="P11" s="35"/>
      <c r="Q11" s="35"/>
      <c r="R11"/>
    </row>
    <row r="12" spans="1:21" ht="15.75" x14ac:dyDescent="0.3">
      <c r="A12" s="6"/>
      <c r="F12" s="42"/>
      <c r="G12" s="41"/>
      <c r="H12" s="40"/>
      <c r="M12" s="42"/>
      <c r="N12" s="41"/>
      <c r="O12" s="40"/>
      <c r="P12"/>
      <c r="Q12"/>
      <c r="R12"/>
      <c r="S12"/>
    </row>
    <row r="13" spans="1:21" ht="15.75" x14ac:dyDescent="0.3">
      <c r="A13" s="6" t="s">
        <v>79</v>
      </c>
      <c r="F13" s="38"/>
      <c r="G13" s="35"/>
      <c r="H13" s="34"/>
      <c r="M13" s="38"/>
      <c r="N13" s="35"/>
      <c r="O13" s="34"/>
      <c r="P13"/>
      <c r="Q13"/>
      <c r="R13"/>
      <c r="S13"/>
    </row>
    <row r="14" spans="1:21" ht="15.75" x14ac:dyDescent="0.3">
      <c r="A14" s="6"/>
      <c r="F14" s="38"/>
      <c r="G14" s="35"/>
      <c r="H14" s="34"/>
      <c r="M14" s="38"/>
      <c r="N14" s="35"/>
      <c r="O14" s="34"/>
      <c r="P14"/>
      <c r="Q14"/>
      <c r="R14"/>
      <c r="S14"/>
    </row>
    <row r="15" spans="1:21" ht="15.75" x14ac:dyDescent="0.3">
      <c r="A15" s="6" t="s">
        <v>78</v>
      </c>
      <c r="C15" s="72" t="s">
        <v>91</v>
      </c>
      <c r="D15" s="18"/>
      <c r="E15" s="18"/>
      <c r="F15" s="70" t="s">
        <v>77</v>
      </c>
      <c r="G15" s="35"/>
      <c r="H15" s="34"/>
      <c r="J15" s="72" t="s">
        <v>91</v>
      </c>
      <c r="K15" s="18"/>
      <c r="L15" s="18"/>
      <c r="M15" s="70" t="s">
        <v>77</v>
      </c>
      <c r="N15" s="35"/>
      <c r="O15" s="34"/>
      <c r="P15"/>
      <c r="Q15"/>
      <c r="R15"/>
      <c r="S15"/>
    </row>
    <row r="16" spans="1:21" ht="15.75" x14ac:dyDescent="0.3">
      <c r="C16" s="69" t="s">
        <v>92</v>
      </c>
      <c r="D16" s="18"/>
      <c r="E16" s="18"/>
      <c r="F16" s="44">
        <v>22</v>
      </c>
      <c r="G16" s="37" t="s">
        <v>76</v>
      </c>
      <c r="H16" s="71">
        <v>22</v>
      </c>
      <c r="J16" s="69" t="s">
        <v>105</v>
      </c>
      <c r="K16" s="18"/>
      <c r="L16" s="18"/>
      <c r="M16" s="44">
        <f>+F16</f>
        <v>22</v>
      </c>
      <c r="N16" s="37" t="s">
        <v>76</v>
      </c>
      <c r="O16" s="71">
        <f>+H16</f>
        <v>22</v>
      </c>
      <c r="P16"/>
      <c r="Q16"/>
      <c r="R16"/>
      <c r="S16"/>
    </row>
    <row r="17" spans="1:19" ht="15.75" x14ac:dyDescent="0.3">
      <c r="C17" s="69" t="s">
        <v>93</v>
      </c>
      <c r="D17" s="18"/>
      <c r="E17" s="18"/>
      <c r="F17" s="70">
        <v>1</v>
      </c>
      <c r="G17" s="39" t="s">
        <v>75</v>
      </c>
      <c r="H17" s="34"/>
      <c r="J17" s="69" t="s">
        <v>93</v>
      </c>
      <c r="K17" s="18"/>
      <c r="L17" s="18"/>
      <c r="M17" s="70">
        <v>1</v>
      </c>
      <c r="N17" s="39" t="s">
        <v>75</v>
      </c>
      <c r="O17" s="34"/>
      <c r="P17"/>
      <c r="Q17"/>
      <c r="R17"/>
      <c r="S17"/>
    </row>
    <row r="18" spans="1:19" ht="15.75" x14ac:dyDescent="0.3">
      <c r="C18" s="69" t="s">
        <v>104</v>
      </c>
      <c r="D18" s="18"/>
      <c r="E18" s="18"/>
      <c r="F18" s="38"/>
      <c r="G18" s="35"/>
      <c r="H18" s="34"/>
      <c r="J18" s="69" t="s">
        <v>104</v>
      </c>
      <c r="K18" s="18"/>
      <c r="L18" s="18"/>
      <c r="M18" s="38"/>
      <c r="N18" s="35"/>
      <c r="O18" s="34"/>
      <c r="P18"/>
      <c r="Q18"/>
      <c r="R18"/>
      <c r="S18"/>
    </row>
    <row r="19" spans="1:19" ht="15.75" x14ac:dyDescent="0.3">
      <c r="C19" s="69" t="s">
        <v>94</v>
      </c>
      <c r="D19" s="18"/>
      <c r="E19" s="18"/>
      <c r="F19" s="38"/>
      <c r="G19" s="35"/>
      <c r="H19" s="34"/>
      <c r="J19" s="69" t="s">
        <v>94</v>
      </c>
      <c r="K19" s="18"/>
      <c r="L19" s="18"/>
      <c r="M19" s="38"/>
      <c r="N19" s="35"/>
      <c r="O19" s="34"/>
      <c r="P19"/>
      <c r="Q19"/>
      <c r="R19"/>
      <c r="S19"/>
    </row>
    <row r="20" spans="1:19" ht="15.75" x14ac:dyDescent="0.3">
      <c r="C20" s="69"/>
      <c r="D20" s="18"/>
      <c r="E20" s="18"/>
      <c r="F20" s="38"/>
      <c r="G20" s="35"/>
      <c r="H20" s="34"/>
      <c r="J20" s="69"/>
      <c r="K20" s="18"/>
      <c r="L20" s="18"/>
      <c r="M20" s="38"/>
      <c r="N20" s="35"/>
      <c r="O20" s="34"/>
      <c r="P20"/>
      <c r="Q20"/>
      <c r="R20"/>
      <c r="S20"/>
    </row>
    <row r="21" spans="1:19" ht="15.75" x14ac:dyDescent="0.3">
      <c r="C21" s="68"/>
      <c r="D21" s="18"/>
      <c r="E21" s="18"/>
      <c r="F21" s="38"/>
      <c r="G21" s="35"/>
      <c r="H21" s="34"/>
      <c r="J21" s="68"/>
      <c r="K21" s="18"/>
      <c r="L21" s="18"/>
      <c r="M21" s="38"/>
      <c r="N21" s="35"/>
      <c r="O21" s="34"/>
      <c r="P21"/>
      <c r="Q21"/>
      <c r="R21"/>
      <c r="S21"/>
    </row>
    <row r="22" spans="1:19" ht="16.5" thickBot="1" x14ac:dyDescent="0.35">
      <c r="C22" s="18"/>
      <c r="D22" s="18"/>
      <c r="E22" s="18"/>
      <c r="F22" s="33"/>
      <c r="G22" s="32"/>
      <c r="H22" s="31"/>
      <c r="J22" s="18"/>
      <c r="K22" s="18"/>
      <c r="L22" s="18"/>
      <c r="M22" s="33"/>
      <c r="N22" s="32"/>
      <c r="O22" s="31"/>
      <c r="P22"/>
      <c r="Q22"/>
      <c r="R22"/>
      <c r="S22"/>
    </row>
    <row r="23" spans="1:19" ht="15.75" x14ac:dyDescent="0.3">
      <c r="A23" s="23" t="s">
        <v>74</v>
      </c>
      <c r="C23" s="28" t="s">
        <v>87</v>
      </c>
      <c r="D23" s="6" t="s">
        <v>14</v>
      </c>
      <c r="E23" s="55" t="s">
        <v>88</v>
      </c>
      <c r="F23" s="1" t="s">
        <v>103</v>
      </c>
      <c r="J23" s="28" t="s">
        <v>96</v>
      </c>
      <c r="K23" s="6" t="s">
        <v>14</v>
      </c>
      <c r="L23" s="55" t="s">
        <v>88</v>
      </c>
      <c r="M23" s="1" t="s">
        <v>102</v>
      </c>
      <c r="P23"/>
      <c r="Q23"/>
      <c r="R23"/>
      <c r="S23"/>
    </row>
    <row r="25" spans="1:19" x14ac:dyDescent="0.3">
      <c r="A25" s="23" t="s">
        <v>73</v>
      </c>
      <c r="C25" s="47">
        <v>71</v>
      </c>
      <c r="D25" s="55" t="s">
        <v>71</v>
      </c>
      <c r="E25" s="50">
        <v>125</v>
      </c>
      <c r="F25" s="22">
        <f>+C25</f>
        <v>71</v>
      </c>
      <c r="G25" s="67" t="s">
        <v>71</v>
      </c>
      <c r="H25" s="67">
        <f>+E25</f>
        <v>125</v>
      </c>
      <c r="J25" s="47">
        <v>70</v>
      </c>
      <c r="K25" s="55" t="s">
        <v>71</v>
      </c>
      <c r="L25" s="50">
        <v>95</v>
      </c>
      <c r="M25" s="22">
        <f>+J25</f>
        <v>70</v>
      </c>
      <c r="N25" s="67" t="s">
        <v>71</v>
      </c>
      <c r="O25" s="67">
        <f>+L25</f>
        <v>95</v>
      </c>
    </row>
    <row r="26" spans="1:19" x14ac:dyDescent="0.3">
      <c r="A26" s="23" t="s">
        <v>72</v>
      </c>
      <c r="B26" s="20"/>
      <c r="C26" s="65">
        <f>+F16</f>
        <v>22</v>
      </c>
      <c r="D26" s="66" t="s">
        <v>71</v>
      </c>
      <c r="E26" s="65">
        <f>+H16</f>
        <v>22</v>
      </c>
      <c r="F26" s="64">
        <f>+E26</f>
        <v>22</v>
      </c>
      <c r="G26" s="64" t="s">
        <v>71</v>
      </c>
      <c r="H26" s="64">
        <f>+C26</f>
        <v>22</v>
      </c>
      <c r="I26" s="25"/>
      <c r="J26" s="65">
        <f>+M16</f>
        <v>22</v>
      </c>
      <c r="K26" s="66" t="s">
        <v>71</v>
      </c>
      <c r="L26" s="65">
        <f>+O16</f>
        <v>22</v>
      </c>
      <c r="M26" s="64">
        <f>+L26</f>
        <v>22</v>
      </c>
      <c r="N26" s="64" t="s">
        <v>71</v>
      </c>
      <c r="O26" s="64">
        <f>+J26</f>
        <v>22</v>
      </c>
    </row>
    <row r="27" spans="1:19" ht="15" thickBot="1" x14ac:dyDescent="0.35">
      <c r="A27" s="20" t="s">
        <v>70</v>
      </c>
      <c r="B27" s="63"/>
      <c r="C27" s="15">
        <f>+C25/C26</f>
        <v>3.2272727272727271</v>
      </c>
      <c r="D27" s="62"/>
      <c r="E27" s="15">
        <f>+E25/E26</f>
        <v>5.6818181818181817</v>
      </c>
      <c r="F27" s="15">
        <f>+F25/F26</f>
        <v>3.2272727272727271</v>
      </c>
      <c r="G27" s="62"/>
      <c r="H27" s="15">
        <f>+H25/H26</f>
        <v>5.6818181818181817</v>
      </c>
      <c r="I27" s="25"/>
      <c r="J27" s="15">
        <f>+J25/J26</f>
        <v>3.1818181818181817</v>
      </c>
      <c r="K27" s="62"/>
      <c r="L27" s="15">
        <f>+L25/L26</f>
        <v>4.3181818181818183</v>
      </c>
      <c r="M27" s="15">
        <f>+M25/M26</f>
        <v>3.1818181818181817</v>
      </c>
      <c r="N27" s="62"/>
      <c r="O27" s="15">
        <f>+O25/O26</f>
        <v>4.3181818181818183</v>
      </c>
    </row>
    <row r="28" spans="1:19" ht="15" thickBot="1" x14ac:dyDescent="0.35">
      <c r="A28" s="20" t="s">
        <v>69</v>
      </c>
      <c r="B28" s="49"/>
      <c r="C28" s="61"/>
      <c r="D28" s="60">
        <v>15</v>
      </c>
      <c r="E28" s="59"/>
      <c r="F28" s="58"/>
      <c r="G28" s="57">
        <v>15</v>
      </c>
      <c r="H28" s="56" t="s">
        <v>68</v>
      </c>
      <c r="J28" s="61"/>
      <c r="K28" s="60">
        <v>12</v>
      </c>
      <c r="L28" s="59"/>
      <c r="M28" s="58"/>
      <c r="N28" s="57">
        <v>12</v>
      </c>
      <c r="O28" s="56" t="s">
        <v>68</v>
      </c>
    </row>
    <row r="29" spans="1:19" x14ac:dyDescent="0.3">
      <c r="A29" s="20"/>
      <c r="B29" s="28"/>
      <c r="C29" s="25"/>
      <c r="G29" s="48"/>
      <c r="H29" s="25"/>
      <c r="J29" s="25"/>
      <c r="N29" s="48"/>
      <c r="O29" s="25"/>
    </row>
    <row r="30" spans="1:19" ht="15.75" x14ac:dyDescent="0.3">
      <c r="A30" s="22" t="s">
        <v>67</v>
      </c>
      <c r="B30" s="22" t="s">
        <v>95</v>
      </c>
      <c r="D30" s="48" t="s">
        <v>66</v>
      </c>
      <c r="E30" s="54">
        <f>+F30/1000</f>
        <v>16.349</v>
      </c>
      <c r="F30" s="78">
        <v>16349.000000000002</v>
      </c>
      <c r="G30" s="1" t="s">
        <v>65</v>
      </c>
      <c r="H30" s="10">
        <v>0.5</v>
      </c>
      <c r="K30" s="48" t="s">
        <v>66</v>
      </c>
      <c r="L30" s="54">
        <f>+M30/1000</f>
        <v>13.53</v>
      </c>
      <c r="M30" s="78">
        <v>13530</v>
      </c>
      <c r="N30" s="1" t="s">
        <v>65</v>
      </c>
      <c r="O30" s="10">
        <v>0.5</v>
      </c>
      <c r="P30"/>
      <c r="Q30"/>
      <c r="R30"/>
    </row>
    <row r="31" spans="1:19" ht="15.75" x14ac:dyDescent="0.3">
      <c r="A31" s="20"/>
      <c r="B31" s="20"/>
      <c r="C31" s="20"/>
      <c r="D31" s="43" t="s">
        <v>63</v>
      </c>
      <c r="E31" s="54">
        <f>+H30*E30</f>
        <v>8.1745000000000001</v>
      </c>
      <c r="H31" s="10"/>
      <c r="I31" s="25"/>
      <c r="J31" s="20"/>
      <c r="K31" s="43" t="s">
        <v>63</v>
      </c>
      <c r="L31" s="54">
        <f>+O30*L30</f>
        <v>6.7649999999999997</v>
      </c>
      <c r="O31" s="10"/>
      <c r="P31"/>
      <c r="Q31"/>
      <c r="R31"/>
    </row>
    <row r="32" spans="1:19" ht="15.75" x14ac:dyDescent="0.3">
      <c r="D32" s="43" t="s">
        <v>62</v>
      </c>
      <c r="E32" s="53">
        <f>+E30-E31</f>
        <v>8.1745000000000001</v>
      </c>
      <c r="I32" s="25"/>
      <c r="K32" s="43" t="s">
        <v>62</v>
      </c>
      <c r="L32" s="53">
        <f>+L30-L31</f>
        <v>6.7649999999999997</v>
      </c>
      <c r="P32"/>
      <c r="Q32"/>
      <c r="R32"/>
    </row>
    <row r="33" spans="1:19" ht="15.75" x14ac:dyDescent="0.3">
      <c r="E33" s="28" t="s">
        <v>61</v>
      </c>
      <c r="F33" s="28" t="s">
        <v>60</v>
      </c>
      <c r="G33" s="28" t="s">
        <v>60</v>
      </c>
      <c r="H33" s="28" t="s">
        <v>60</v>
      </c>
      <c r="I33" s="25"/>
      <c r="L33" s="28" t="s">
        <v>61</v>
      </c>
      <c r="M33" s="28" t="s">
        <v>60</v>
      </c>
      <c r="N33" s="28" t="s">
        <v>60</v>
      </c>
      <c r="O33" s="28" t="s">
        <v>60</v>
      </c>
      <c r="P33"/>
      <c r="Q33"/>
      <c r="R33"/>
    </row>
    <row r="34" spans="1:19" ht="15.75" x14ac:dyDescent="0.3">
      <c r="D34" s="48" t="s">
        <v>59</v>
      </c>
      <c r="E34" s="52">
        <f>+E32</f>
        <v>8.1745000000000001</v>
      </c>
      <c r="F34" s="52">
        <v>0</v>
      </c>
      <c r="G34" s="52">
        <v>0</v>
      </c>
      <c r="H34" s="52">
        <v>0</v>
      </c>
      <c r="K34" s="48" t="s">
        <v>59</v>
      </c>
      <c r="L34" s="52">
        <f>+L32</f>
        <v>6.7649999999999997</v>
      </c>
      <c r="M34" s="52">
        <v>0</v>
      </c>
      <c r="N34" s="52">
        <v>0</v>
      </c>
      <c r="O34" s="52">
        <v>0</v>
      </c>
      <c r="P34"/>
      <c r="Q34"/>
      <c r="R34"/>
    </row>
    <row r="35" spans="1:19" ht="15.75" x14ac:dyDescent="0.3">
      <c r="D35" s="48" t="s">
        <v>58</v>
      </c>
      <c r="E35" s="52">
        <f>+E34*1.2</f>
        <v>9.8094000000000001</v>
      </c>
      <c r="F35" s="52">
        <v>0</v>
      </c>
      <c r="G35" s="52">
        <v>0</v>
      </c>
      <c r="H35" s="52">
        <v>0</v>
      </c>
      <c r="K35" s="48" t="s">
        <v>58</v>
      </c>
      <c r="L35" s="52">
        <f>+L34*1.2</f>
        <v>8.1179999999999986</v>
      </c>
      <c r="M35" s="52">
        <v>0</v>
      </c>
      <c r="N35" s="52">
        <v>0</v>
      </c>
      <c r="O35" s="52">
        <v>0</v>
      </c>
      <c r="P35"/>
      <c r="Q35"/>
      <c r="R35"/>
    </row>
    <row r="36" spans="1:19" ht="16.5" thickBot="1" x14ac:dyDescent="0.35">
      <c r="A36" s="20"/>
      <c r="G36" s="48"/>
      <c r="N36" s="48"/>
      <c r="P36"/>
      <c r="Q36"/>
      <c r="R36"/>
    </row>
    <row r="37" spans="1:19" ht="15.75" x14ac:dyDescent="0.3">
      <c r="A37" s="20"/>
      <c r="B37" s="28"/>
      <c r="C37" s="25"/>
      <c r="E37" s="42" t="s">
        <v>57</v>
      </c>
      <c r="F37" s="41" t="s">
        <v>56</v>
      </c>
      <c r="G37" s="41"/>
      <c r="H37" s="40"/>
      <c r="J37" s="25"/>
      <c r="L37" s="42" t="s">
        <v>57</v>
      </c>
      <c r="M37" s="41" t="s">
        <v>56</v>
      </c>
      <c r="N37" s="41"/>
      <c r="O37" s="40"/>
      <c r="P37"/>
      <c r="Q37"/>
      <c r="R37"/>
    </row>
    <row r="38" spans="1:19" ht="16.5" thickBot="1" x14ac:dyDescent="0.35">
      <c r="A38" s="23" t="s">
        <v>55</v>
      </c>
      <c r="C38" s="45">
        <v>15</v>
      </c>
      <c r="D38" s="24" t="s">
        <v>11</v>
      </c>
      <c r="E38" s="33"/>
      <c r="F38" s="32" t="s">
        <v>54</v>
      </c>
      <c r="G38" s="32"/>
      <c r="H38" s="31"/>
      <c r="J38" s="45">
        <v>12</v>
      </c>
      <c r="K38" s="24" t="s">
        <v>11</v>
      </c>
      <c r="L38" s="33"/>
      <c r="M38" s="32" t="s">
        <v>54</v>
      </c>
      <c r="N38" s="32"/>
      <c r="O38" s="31"/>
      <c r="P38"/>
      <c r="Q38"/>
      <c r="R38"/>
    </row>
    <row r="39" spans="1:19" ht="15.75" x14ac:dyDescent="0.3">
      <c r="A39" s="23"/>
      <c r="C39" s="28"/>
      <c r="D39" s="1" t="s">
        <v>53</v>
      </c>
      <c r="E39" s="20"/>
      <c r="F39" s="20"/>
      <c r="J39" s="28"/>
      <c r="K39" s="1" t="s">
        <v>53</v>
      </c>
      <c r="L39" s="20"/>
      <c r="M39" s="20"/>
      <c r="P39"/>
      <c r="Q39"/>
      <c r="R39"/>
    </row>
    <row r="40" spans="1:19" ht="15.75" x14ac:dyDescent="0.3">
      <c r="A40" s="23" t="s">
        <v>52</v>
      </c>
      <c r="B40" s="6"/>
      <c r="C40" s="51">
        <f>+B48/F17</f>
        <v>2000</v>
      </c>
      <c r="D40" s="50">
        <v>300</v>
      </c>
      <c r="F40" s="43" t="s">
        <v>51</v>
      </c>
      <c r="G40" s="47">
        <v>1</v>
      </c>
      <c r="H40" s="20"/>
      <c r="J40" s="51">
        <f>+B48/M17</f>
        <v>2000</v>
      </c>
      <c r="K40" s="50">
        <f>+D40</f>
        <v>300</v>
      </c>
      <c r="M40" s="16" t="s">
        <v>97</v>
      </c>
      <c r="N40" s="77">
        <f>+J42*L34</f>
        <v>1296.6249999999998</v>
      </c>
      <c r="O40" s="20"/>
      <c r="P40"/>
      <c r="Q40"/>
      <c r="R40"/>
    </row>
    <row r="41" spans="1:19" ht="15.75" x14ac:dyDescent="0.3">
      <c r="A41" s="23" t="s">
        <v>50</v>
      </c>
      <c r="C41" s="49">
        <f>+C40+D40</f>
        <v>2300</v>
      </c>
      <c r="F41" s="43" t="s">
        <v>49</v>
      </c>
      <c r="G41" s="47">
        <v>1</v>
      </c>
      <c r="H41" s="20"/>
      <c r="J41" s="49">
        <f>+J40+K40</f>
        <v>2300</v>
      </c>
      <c r="M41" s="75" t="s">
        <v>98</v>
      </c>
      <c r="N41" s="76">
        <f>+J42*L35</f>
        <v>1555.9499999999996</v>
      </c>
      <c r="O41" s="20"/>
      <c r="P41"/>
      <c r="Q41"/>
      <c r="R41"/>
    </row>
    <row r="42" spans="1:19" ht="15.75" x14ac:dyDescent="0.3">
      <c r="A42" s="23" t="s">
        <v>48</v>
      </c>
      <c r="C42" s="49">
        <f>+C41/C38</f>
        <v>153.33333333333334</v>
      </c>
      <c r="F42" s="43" t="s">
        <v>47</v>
      </c>
      <c r="G42" s="47"/>
      <c r="H42" s="20"/>
      <c r="J42" s="49">
        <f>+J41/J38</f>
        <v>191.66666666666666</v>
      </c>
      <c r="M42" s="43"/>
      <c r="N42" s="47"/>
      <c r="O42" s="20"/>
      <c r="P42"/>
      <c r="Q42"/>
      <c r="R42"/>
    </row>
    <row r="43" spans="1:19" ht="15.75" x14ac:dyDescent="0.3">
      <c r="A43" s="23"/>
      <c r="C43" s="28"/>
      <c r="F43" s="48" t="s">
        <v>46</v>
      </c>
      <c r="G43" s="74">
        <f>+C40/1000</f>
        <v>2</v>
      </c>
      <c r="H43" s="20"/>
      <c r="J43"/>
      <c r="K43"/>
      <c r="L43"/>
      <c r="M43"/>
      <c r="N43"/>
      <c r="O43" s="20"/>
      <c r="P43"/>
      <c r="Q43"/>
      <c r="R43"/>
    </row>
    <row r="44" spans="1:19" ht="15.75" x14ac:dyDescent="0.3">
      <c r="A44" s="23"/>
      <c r="C44" s="46"/>
      <c r="F44" s="43" t="s">
        <v>45</v>
      </c>
      <c r="G44" s="45">
        <f>+C41*F17</f>
        <v>2300</v>
      </c>
      <c r="H44" s="20"/>
      <c r="J44"/>
      <c r="K44"/>
      <c r="L44"/>
      <c r="M44"/>
      <c r="N44"/>
      <c r="O44" s="20"/>
      <c r="P44"/>
      <c r="Q44"/>
      <c r="R44"/>
    </row>
    <row r="45" spans="1:19" ht="15.75" x14ac:dyDescent="0.3">
      <c r="A45" s="23"/>
      <c r="C45" s="28"/>
      <c r="E45" s="43"/>
      <c r="F45" s="43"/>
      <c r="G45" s="25"/>
      <c r="I45" s="20"/>
      <c r="J45" s="28"/>
      <c r="L45" s="43"/>
      <c r="M45" s="43"/>
      <c r="N45" s="25"/>
      <c r="P45"/>
      <c r="Q45"/>
      <c r="R45"/>
    </row>
    <row r="46" spans="1:19" ht="15.75" x14ac:dyDescent="0.3">
      <c r="A46" s="23" t="s">
        <v>44</v>
      </c>
      <c r="C46" s="22">
        <f>+C42*C38</f>
        <v>2300</v>
      </c>
      <c r="F46" s="43"/>
      <c r="G46" s="25"/>
      <c r="H46" s="20"/>
      <c r="J46" s="22">
        <f>+J42*J38</f>
        <v>2300</v>
      </c>
      <c r="M46" s="43"/>
      <c r="N46" s="25"/>
      <c r="O46" s="20"/>
      <c r="P46"/>
      <c r="Q46"/>
      <c r="R46"/>
    </row>
    <row r="47" spans="1:19" ht="16.5" thickBot="1" x14ac:dyDescent="0.35">
      <c r="A47" s="20"/>
      <c r="B47" s="20"/>
      <c r="C47" s="20"/>
      <c r="D47" s="20"/>
      <c r="E47" s="20"/>
      <c r="H47" s="20"/>
      <c r="J47" s="6" t="s">
        <v>100</v>
      </c>
      <c r="P47"/>
      <c r="Q47"/>
      <c r="R47"/>
      <c r="S47"/>
    </row>
    <row r="48" spans="1:19" ht="15.75" x14ac:dyDescent="0.3">
      <c r="A48" s="23" t="s">
        <v>43</v>
      </c>
      <c r="B48" s="28">
        <v>2000</v>
      </c>
      <c r="C48" s="20"/>
      <c r="D48" s="22" t="s">
        <v>42</v>
      </c>
      <c r="E48" s="22" t="s">
        <v>41</v>
      </c>
      <c r="F48" s="22" t="s">
        <v>40</v>
      </c>
      <c r="G48" s="22" t="s">
        <v>39</v>
      </c>
      <c r="H48" s="22" t="s">
        <v>38</v>
      </c>
      <c r="J48" s="42" t="s">
        <v>37</v>
      </c>
      <c r="K48" s="41"/>
      <c r="L48" s="41"/>
      <c r="M48" s="41"/>
      <c r="N48" s="41"/>
      <c r="O48" s="41"/>
      <c r="P48" s="79"/>
      <c r="Q48"/>
      <c r="R48"/>
      <c r="S48"/>
    </row>
    <row r="49" spans="1:27" ht="15.75" x14ac:dyDescent="0.3">
      <c r="A49" s="9" t="s">
        <v>36</v>
      </c>
      <c r="B49" s="13"/>
      <c r="C49" s="20"/>
      <c r="D49" s="28">
        <v>0</v>
      </c>
      <c r="E49" s="28">
        <v>0</v>
      </c>
      <c r="F49" s="28" t="s">
        <v>35</v>
      </c>
      <c r="G49" s="25">
        <v>260</v>
      </c>
      <c r="H49" s="25">
        <f>+(D49*E49)*G49</f>
        <v>0</v>
      </c>
      <c r="I49" s="1" t="s">
        <v>34</v>
      </c>
      <c r="J49" s="44">
        <f>+F16</f>
        <v>22</v>
      </c>
      <c r="K49" s="37">
        <f>+H16</f>
        <v>22</v>
      </c>
      <c r="L49" s="35" t="s">
        <v>33</v>
      </c>
      <c r="M49" s="37" t="s">
        <v>32</v>
      </c>
      <c r="N49" s="35" t="s">
        <v>31</v>
      </c>
      <c r="O49" s="39" t="s">
        <v>29</v>
      </c>
      <c r="P49" s="34"/>
      <c r="Q49"/>
      <c r="R49"/>
      <c r="S49"/>
    </row>
    <row r="50" spans="1:27" ht="15.75" x14ac:dyDescent="0.3">
      <c r="A50" s="13" t="s">
        <v>5</v>
      </c>
      <c r="B50" s="12">
        <f>+(E34*C42)+N40</f>
        <v>2550.0483333333332</v>
      </c>
      <c r="C50" s="20"/>
      <c r="D50" s="28">
        <v>0</v>
      </c>
      <c r="E50" s="28">
        <v>0</v>
      </c>
      <c r="F50" s="28" t="s">
        <v>30</v>
      </c>
      <c r="G50" s="25">
        <v>120</v>
      </c>
      <c r="H50" s="25">
        <f>+(D50*E50)*G50</f>
        <v>0</v>
      </c>
      <c r="J50" s="44">
        <f>0.7*0.45*C41</f>
        <v>724.5</v>
      </c>
      <c r="K50" s="36">
        <v>3.4</v>
      </c>
      <c r="L50" s="37">
        <f>+J50*K50</f>
        <v>2463.2999999999997</v>
      </c>
      <c r="M50" s="36">
        <v>0</v>
      </c>
      <c r="N50" s="88">
        <f>+L50+M50</f>
        <v>2463.2999999999997</v>
      </c>
      <c r="O50" s="89">
        <v>550</v>
      </c>
      <c r="P50" s="87" t="s">
        <v>108</v>
      </c>
      <c r="Q50"/>
      <c r="R50"/>
      <c r="S50"/>
    </row>
    <row r="51" spans="1:27" ht="15.75" x14ac:dyDescent="0.3">
      <c r="A51" s="13" t="s">
        <v>4</v>
      </c>
      <c r="B51" s="12">
        <f>+H61</f>
        <v>1425.56</v>
      </c>
      <c r="C51" s="20"/>
      <c r="D51" s="28">
        <v>0</v>
      </c>
      <c r="E51" s="28">
        <v>0</v>
      </c>
      <c r="F51" s="28" t="s">
        <v>28</v>
      </c>
      <c r="G51" s="25">
        <v>120</v>
      </c>
      <c r="H51" s="25">
        <f t="shared" ref="H51:H58" si="0">+(D51*E51)*G51</f>
        <v>0</v>
      </c>
      <c r="J51" s="38"/>
      <c r="K51" s="39"/>
      <c r="L51" s="35"/>
      <c r="M51" s="37"/>
      <c r="N51" s="88"/>
      <c r="O51" s="90"/>
      <c r="P51" s="34"/>
      <c r="Q51"/>
      <c r="R51"/>
      <c r="S51"/>
    </row>
    <row r="52" spans="1:27" ht="16.5" x14ac:dyDescent="0.3">
      <c r="A52" s="13" t="s">
        <v>27</v>
      </c>
      <c r="B52" s="12">
        <v>0</v>
      </c>
      <c r="C52" s="20"/>
      <c r="D52" s="28">
        <v>0</v>
      </c>
      <c r="E52" s="28">
        <v>0</v>
      </c>
      <c r="F52" s="28" t="s">
        <v>26</v>
      </c>
      <c r="G52" s="25">
        <v>3</v>
      </c>
      <c r="H52" s="25">
        <f t="shared" si="0"/>
        <v>0</v>
      </c>
      <c r="I52" s="2"/>
      <c r="J52" s="44">
        <f>+J49</f>
        <v>22</v>
      </c>
      <c r="K52" s="36">
        <f>+K49</f>
        <v>22</v>
      </c>
      <c r="L52" s="37"/>
      <c r="M52" s="36"/>
      <c r="N52" s="88"/>
      <c r="O52" s="91" t="s">
        <v>110</v>
      </c>
      <c r="P52" s="34"/>
      <c r="Q52"/>
      <c r="R52"/>
      <c r="S52"/>
    </row>
    <row r="53" spans="1:27" ht="15.75" x14ac:dyDescent="0.3">
      <c r="A53" s="30" t="s">
        <v>25</v>
      </c>
      <c r="B53" s="12">
        <v>0</v>
      </c>
      <c r="C53" s="20"/>
      <c r="D53" s="28">
        <v>1</v>
      </c>
      <c r="E53" s="28">
        <v>1</v>
      </c>
      <c r="F53" s="28" t="s">
        <v>24</v>
      </c>
      <c r="G53" s="25">
        <v>100</v>
      </c>
      <c r="H53" s="25">
        <f t="shared" si="0"/>
        <v>100</v>
      </c>
      <c r="I53" s="25">
        <f>+B74/100</f>
        <v>57.233980000000003</v>
      </c>
      <c r="J53" s="44">
        <f>0.22*0.22*G44</f>
        <v>111.32</v>
      </c>
      <c r="K53" s="36">
        <f>4*2</f>
        <v>8</v>
      </c>
      <c r="L53" s="37">
        <f>+J53*K53</f>
        <v>890.56</v>
      </c>
      <c r="M53" s="36">
        <v>0</v>
      </c>
      <c r="N53" s="88">
        <f>+L53+M53</f>
        <v>890.56</v>
      </c>
      <c r="O53" s="92">
        <v>800</v>
      </c>
      <c r="P53" s="87" t="s">
        <v>108</v>
      </c>
      <c r="Q53"/>
      <c r="R53"/>
      <c r="S53"/>
    </row>
    <row r="54" spans="1:27" ht="15.75" x14ac:dyDescent="0.3">
      <c r="A54" s="30" t="s">
        <v>23</v>
      </c>
      <c r="B54" s="12">
        <v>0</v>
      </c>
      <c r="C54" s="20"/>
      <c r="D54" s="28">
        <v>1</v>
      </c>
      <c r="E54" s="28">
        <v>1</v>
      </c>
      <c r="F54" s="28" t="s">
        <v>22</v>
      </c>
      <c r="G54" s="25">
        <v>145</v>
      </c>
      <c r="H54" s="25">
        <f t="shared" si="0"/>
        <v>145</v>
      </c>
      <c r="J54" s="38"/>
      <c r="K54" s="35"/>
      <c r="L54" s="35"/>
      <c r="M54" s="37"/>
      <c r="N54" s="36"/>
      <c r="O54" s="35"/>
      <c r="P54" s="34"/>
      <c r="Q54"/>
      <c r="R54"/>
      <c r="S54"/>
    </row>
    <row r="55" spans="1:27" ht="16.5" thickBot="1" x14ac:dyDescent="0.35">
      <c r="A55" s="30" t="s">
        <v>21</v>
      </c>
      <c r="B55" s="12">
        <v>200</v>
      </c>
      <c r="D55" s="28">
        <v>1</v>
      </c>
      <c r="E55" s="28">
        <v>2</v>
      </c>
      <c r="F55" s="28" t="s">
        <v>20</v>
      </c>
      <c r="G55" s="25">
        <v>145</v>
      </c>
      <c r="H55" s="25">
        <f t="shared" si="0"/>
        <v>290</v>
      </c>
      <c r="J55" s="33"/>
      <c r="K55" s="32"/>
      <c r="L55" s="32"/>
      <c r="M55" s="32"/>
      <c r="N55" s="32"/>
      <c r="O55" s="32"/>
      <c r="P55" s="31"/>
      <c r="Q55"/>
      <c r="R55"/>
      <c r="S55"/>
    </row>
    <row r="56" spans="1:27" ht="15.75" x14ac:dyDescent="0.3">
      <c r="A56" s="30" t="s">
        <v>19</v>
      </c>
      <c r="B56" s="12">
        <v>150</v>
      </c>
      <c r="D56" s="28">
        <v>0</v>
      </c>
      <c r="E56" s="28">
        <v>0</v>
      </c>
      <c r="F56" s="28" t="s">
        <v>18</v>
      </c>
      <c r="G56" s="25">
        <v>35</v>
      </c>
      <c r="H56" s="25">
        <f t="shared" si="0"/>
        <v>0</v>
      </c>
      <c r="P56"/>
      <c r="Q56"/>
      <c r="R56"/>
      <c r="S56"/>
    </row>
    <row r="57" spans="1:27" ht="15.75" x14ac:dyDescent="0.3">
      <c r="A57" s="30"/>
      <c r="B57" s="30"/>
      <c r="D57" s="28">
        <v>0</v>
      </c>
      <c r="E57" s="28">
        <v>0</v>
      </c>
      <c r="F57" s="28" t="s">
        <v>17</v>
      </c>
      <c r="G57" s="25">
        <v>2100</v>
      </c>
      <c r="H57" s="25">
        <f t="shared" si="0"/>
        <v>0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</row>
    <row r="58" spans="1:27" ht="15.75" x14ac:dyDescent="0.3">
      <c r="A58" s="9" t="s">
        <v>0</v>
      </c>
      <c r="B58" s="8">
        <f>SUM(B50:B57)</f>
        <v>4325.6083333333336</v>
      </c>
      <c r="C58" s="20"/>
      <c r="D58" s="28">
        <v>1</v>
      </c>
      <c r="E58" s="28">
        <v>1</v>
      </c>
      <c r="F58" s="28" t="s">
        <v>89</v>
      </c>
      <c r="G58" s="25">
        <f>+N53</f>
        <v>890.56</v>
      </c>
      <c r="H58" s="25">
        <f t="shared" si="0"/>
        <v>890.56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</row>
    <row r="59" spans="1:27" ht="15.75" x14ac:dyDescent="0.3">
      <c r="A59" s="27"/>
      <c r="B59" s="29"/>
      <c r="C59" s="20"/>
      <c r="D59" s="28"/>
      <c r="E59" s="28"/>
      <c r="F59" s="20"/>
      <c r="G59" s="20"/>
      <c r="H59" s="25">
        <f t="shared" ref="H59" si="1">+G59*E59</f>
        <v>0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1:27" ht="15.75" x14ac:dyDescent="0.3">
      <c r="A60" s="27"/>
      <c r="B60" s="15">
        <f>+B58/B48</f>
        <v>2.1628041666666666</v>
      </c>
      <c r="C60" s="23" t="s">
        <v>16</v>
      </c>
      <c r="D60" s="20"/>
      <c r="E60" s="20"/>
      <c r="F60" s="20"/>
      <c r="G60" s="2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:27" ht="15.75" x14ac:dyDescent="0.3">
      <c r="A61" s="20"/>
      <c r="B61" s="20"/>
      <c r="D61" s="20"/>
      <c r="E61" s="20"/>
      <c r="F61" s="20"/>
      <c r="G61" s="26" t="s">
        <v>15</v>
      </c>
      <c r="H61" s="25">
        <f>SUM(H49:H60)</f>
        <v>1425.56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ht="15.75" x14ac:dyDescent="0.3">
      <c r="D62" s="20"/>
      <c r="E62" s="20"/>
      <c r="G62" s="6" t="s">
        <v>13</v>
      </c>
      <c r="H62" s="21">
        <v>1.5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1:27" ht="15.75" x14ac:dyDescent="0.3">
      <c r="A63" s="23" t="s">
        <v>12</v>
      </c>
      <c r="B63" s="20"/>
      <c r="C63" s="20"/>
      <c r="E63" s="15">
        <f>+B74/C40</f>
        <v>2.8616990000000002</v>
      </c>
      <c r="G63" s="1" t="s">
        <v>8</v>
      </c>
      <c r="H63" s="19">
        <v>1.75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</row>
    <row r="64" spans="1:27" ht="15.75" x14ac:dyDescent="0.3">
      <c r="A64" s="20"/>
      <c r="B64" s="23" t="s">
        <v>10</v>
      </c>
      <c r="C64" s="22" t="s">
        <v>9</v>
      </c>
      <c r="D64" s="20"/>
      <c r="E64" s="20"/>
      <c r="F64" s="20"/>
      <c r="G64" s="1" t="s">
        <v>8</v>
      </c>
      <c r="H64" s="19">
        <v>2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</row>
    <row r="65" spans="1:27" ht="15.75" x14ac:dyDescent="0.3">
      <c r="A65" s="9" t="s">
        <v>7</v>
      </c>
      <c r="B65" s="13"/>
      <c r="C65" s="20"/>
      <c r="D65" s="20">
        <f>+B74*C68</f>
        <v>0</v>
      </c>
      <c r="E65" s="20"/>
      <c r="F65" s="20"/>
      <c r="G65" s="6" t="s">
        <v>6</v>
      </c>
      <c r="H65" s="19">
        <v>2.5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ht="15.75" x14ac:dyDescent="0.3">
      <c r="A66" s="13" t="s">
        <v>5</v>
      </c>
      <c r="B66" s="12">
        <f>+(E35*C42)+N41</f>
        <v>3060.058</v>
      </c>
      <c r="C66" s="17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ht="15.75" x14ac:dyDescent="0.3">
      <c r="A67" s="13" t="s">
        <v>4</v>
      </c>
      <c r="B67" s="12">
        <f>+H61*H62</f>
        <v>2138.34</v>
      </c>
      <c r="C67" s="1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ht="15.75" x14ac:dyDescent="0.3">
      <c r="A68" s="13" t="str">
        <f>+A52</f>
        <v>Tabla de suaje</v>
      </c>
      <c r="B68" s="12">
        <f>+B52*H62</f>
        <v>0</v>
      </c>
      <c r="C68" s="17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ht="15.75" x14ac:dyDescent="0.3">
      <c r="A69" s="13" t="str">
        <f>+A53</f>
        <v>Portadas Digital</v>
      </c>
      <c r="B69" s="12">
        <f>+B53*H62</f>
        <v>0</v>
      </c>
      <c r="C69" s="17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1:27" ht="15.75" x14ac:dyDescent="0.3">
      <c r="A70" s="13" t="str">
        <f>+A54</f>
        <v>Prueba de Color</v>
      </c>
      <c r="B70" s="12">
        <f>+B54*H62</f>
        <v>0</v>
      </c>
      <c r="C70" s="11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1:27" ht="15.75" x14ac:dyDescent="0.3">
      <c r="A71" s="13" t="str">
        <f>+A55</f>
        <v>Empaque</v>
      </c>
      <c r="B71" s="12">
        <f>+B55*H62</f>
        <v>300</v>
      </c>
      <c r="C71" s="11"/>
      <c r="G71" s="16" t="s">
        <v>3</v>
      </c>
      <c r="H71" s="15">
        <f>+B60</f>
        <v>2.1628041666666666</v>
      </c>
      <c r="I71" s="82">
        <f>+H71*C46</f>
        <v>4974.4495833333331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1:27" ht="15.75" x14ac:dyDescent="0.3">
      <c r="A72" s="13" t="str">
        <f>+A56</f>
        <v>Mensajeria</v>
      </c>
      <c r="B72" s="12">
        <f>+B56*H62</f>
        <v>225</v>
      </c>
      <c r="C72" s="11"/>
      <c r="G72" s="16" t="s">
        <v>2</v>
      </c>
      <c r="H72" s="15">
        <f>+C74</f>
        <v>2.8616990000000002</v>
      </c>
      <c r="I72" s="82">
        <f>+H72*C46</f>
        <v>6581.9077000000007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1:27" ht="15.75" x14ac:dyDescent="0.3">
      <c r="A73" s="13"/>
      <c r="B73" s="12"/>
      <c r="C73" s="11"/>
      <c r="G73" s="14" t="s">
        <v>1</v>
      </c>
      <c r="H73" s="7">
        <f>+H72-H71</f>
        <v>0.69889483333333358</v>
      </c>
      <c r="I73" s="82">
        <f>+H73*C46</f>
        <v>1607.4581166666671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1:27" ht="15.75" x14ac:dyDescent="0.3">
      <c r="A74" s="9" t="s">
        <v>0</v>
      </c>
      <c r="B74" s="8">
        <f>SUM(B65:B73)</f>
        <v>5723.3980000000001</v>
      </c>
      <c r="C74" s="7">
        <f>+B74/B48</f>
        <v>2.8616990000000002</v>
      </c>
      <c r="D74" s="5"/>
      <c r="G74" s="80"/>
      <c r="H74" s="81" t="s">
        <v>101</v>
      </c>
      <c r="I74" s="83">
        <f>+(B74/100)*2.5</f>
        <v>143.08494999999999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</row>
    <row r="75" spans="1:27" ht="15.75" x14ac:dyDescent="0.3"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</row>
    <row r="77" spans="1:27" x14ac:dyDescent="0.3">
      <c r="A77" s="6"/>
    </row>
    <row r="78" spans="1:27" x14ac:dyDescent="0.3">
      <c r="B78" s="5"/>
      <c r="C78" s="4"/>
    </row>
    <row r="82" spans="10:18" x14ac:dyDescent="0.3">
      <c r="J82" s="3"/>
    </row>
    <row r="88" spans="10:18" ht="16.5" x14ac:dyDescent="0.3">
      <c r="J88" s="2"/>
      <c r="K88" s="2"/>
      <c r="L88" s="2"/>
      <c r="M88" s="2"/>
      <c r="N88" s="2"/>
      <c r="O88" s="2"/>
      <c r="P88" s="2"/>
      <c r="Q88" s="2"/>
      <c r="R88" s="2"/>
    </row>
    <row r="89" spans="10:18" ht="16.5" x14ac:dyDescent="0.3">
      <c r="J89" s="2"/>
      <c r="K89" s="2"/>
      <c r="L89" s="2"/>
      <c r="M89" s="2"/>
      <c r="N89" s="2"/>
      <c r="O89" s="2"/>
      <c r="P89" s="2"/>
      <c r="Q89" s="2"/>
      <c r="R89" s="2"/>
    </row>
    <row r="90" spans="10:18" ht="16.5" x14ac:dyDescent="0.3">
      <c r="J90" s="2"/>
      <c r="K90" s="2"/>
      <c r="L90" s="2"/>
      <c r="M90" s="2"/>
      <c r="N90" s="2"/>
      <c r="O90" s="2"/>
      <c r="P90" s="2"/>
      <c r="Q90" s="2"/>
      <c r="R90" s="2"/>
    </row>
    <row r="91" spans="10:18" ht="16.5" x14ac:dyDescent="0.3">
      <c r="J91" s="2"/>
      <c r="K91" s="2"/>
      <c r="L91" s="2"/>
      <c r="M91" s="2"/>
      <c r="N91" s="2"/>
      <c r="O91" s="2"/>
      <c r="P91" s="2"/>
      <c r="Q91" s="2"/>
      <c r="R91" s="2"/>
    </row>
    <row r="92" spans="10:18" ht="16.5" x14ac:dyDescent="0.3">
      <c r="J92" s="2"/>
      <c r="K92" s="2"/>
      <c r="L92" s="2"/>
      <c r="M92" s="2"/>
      <c r="N92" s="2"/>
      <c r="O92" s="2"/>
      <c r="P92" s="2"/>
      <c r="Q92" s="2"/>
      <c r="R92" s="2"/>
    </row>
    <row r="93" spans="10:18" ht="16.5" x14ac:dyDescent="0.3">
      <c r="J93" s="2"/>
      <c r="K93" s="2"/>
      <c r="L93" s="2"/>
      <c r="M93" s="2"/>
      <c r="N93" s="2"/>
      <c r="O93" s="2"/>
      <c r="P93" s="2"/>
      <c r="Q93" s="2"/>
      <c r="R93" s="2"/>
    </row>
    <row r="94" spans="10:18" ht="16.5" x14ac:dyDescent="0.3">
      <c r="J94" s="2"/>
      <c r="K94" s="2"/>
      <c r="L94" s="2"/>
      <c r="M94" s="2"/>
      <c r="N94" s="2"/>
      <c r="O94" s="2"/>
      <c r="P94" s="2"/>
      <c r="Q94" s="2"/>
      <c r="R94" s="2"/>
    </row>
    <row r="95" spans="10:18" ht="16.5" x14ac:dyDescent="0.3">
      <c r="J95" s="2"/>
      <c r="K95" s="2"/>
      <c r="L95" s="2"/>
      <c r="M95" s="2"/>
      <c r="N95" s="2"/>
      <c r="O95" s="2"/>
      <c r="P95" s="2"/>
      <c r="Q95" s="2"/>
      <c r="R95" s="2"/>
    </row>
    <row r="96" spans="10:18" ht="16.5" x14ac:dyDescent="0.3">
      <c r="J96" s="2"/>
      <c r="K96" s="2"/>
      <c r="L96" s="2"/>
      <c r="M96" s="2"/>
      <c r="N96" s="2"/>
      <c r="O96" s="2"/>
      <c r="P96" s="2"/>
      <c r="Q96" s="2"/>
      <c r="R96" s="2"/>
    </row>
    <row r="97" spans="10:18" ht="16.5" x14ac:dyDescent="0.3">
      <c r="J97" s="2"/>
      <c r="K97" s="2"/>
      <c r="L97" s="2"/>
      <c r="M97" s="2"/>
      <c r="N97" s="2"/>
      <c r="O97" s="2"/>
      <c r="P97" s="2"/>
      <c r="Q97" s="2"/>
      <c r="R97" s="2"/>
    </row>
  </sheetData>
  <pageMargins left="0.70866141732283472" right="0.70866141732283472" top="0.74803149606299213" bottom="0.74803149606299213" header="0.31496062992125984" footer="0.31496062992125984"/>
  <pageSetup scale="44" orientation="landscape" r:id="rId1"/>
  <headerFooter>
    <oddFooter>&amp;R&amp;A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7"/>
  <sheetViews>
    <sheetView tabSelected="1" topLeftCell="A31" zoomScale="80" zoomScaleNormal="80" workbookViewId="0">
      <selection activeCell="N53" sqref="N53"/>
    </sheetView>
  </sheetViews>
  <sheetFormatPr baseColWidth="10" defaultRowHeight="14.25" x14ac:dyDescent="0.3"/>
  <cols>
    <col min="1" max="1" width="11.42578125" style="1"/>
    <col min="2" max="2" width="13.42578125" style="1" bestFit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0.42578125" style="1" customWidth="1"/>
    <col min="9" max="9" width="14" style="1" customWidth="1"/>
    <col min="10" max="10" width="11.42578125" style="1"/>
    <col min="11" max="11" width="15.85546875" style="1" customWidth="1"/>
    <col min="12" max="12" width="12.28515625" style="1" bestFit="1" customWidth="1"/>
    <col min="13" max="13" width="14.140625" style="1" customWidth="1"/>
    <col min="14" max="16384" width="11.42578125" style="1"/>
  </cols>
  <sheetData>
    <row r="1" spans="1:21" ht="18.75" x14ac:dyDescent="0.3">
      <c r="I1" s="73" t="s">
        <v>86</v>
      </c>
      <c r="J1"/>
      <c r="K1"/>
      <c r="L1"/>
      <c r="M1"/>
      <c r="N1"/>
      <c r="O1"/>
      <c r="P1"/>
      <c r="Q1"/>
      <c r="R1"/>
      <c r="S1"/>
    </row>
    <row r="2" spans="1:21" ht="15.75" x14ac:dyDescent="0.3">
      <c r="J2"/>
      <c r="K2"/>
      <c r="L2"/>
      <c r="M2"/>
      <c r="N2"/>
      <c r="O2"/>
      <c r="P2"/>
      <c r="Q2"/>
      <c r="R2"/>
      <c r="S2"/>
    </row>
    <row r="3" spans="1:21" ht="15.75" x14ac:dyDescent="0.3">
      <c r="J3"/>
      <c r="K3"/>
      <c r="L3"/>
      <c r="M3"/>
      <c r="N3"/>
      <c r="O3"/>
      <c r="P3"/>
      <c r="Q3"/>
      <c r="R3"/>
      <c r="S3"/>
      <c r="T3" s="20"/>
      <c r="U3" s="20"/>
    </row>
    <row r="4" spans="1:21" ht="15.75" x14ac:dyDescent="0.3">
      <c r="J4"/>
      <c r="K4"/>
      <c r="L4"/>
      <c r="M4"/>
      <c r="N4"/>
      <c r="O4"/>
      <c r="P4"/>
      <c r="Q4"/>
      <c r="R4"/>
      <c r="S4"/>
    </row>
    <row r="5" spans="1:21" ht="15.75" x14ac:dyDescent="0.3">
      <c r="A5" s="6"/>
      <c r="J5"/>
      <c r="K5"/>
      <c r="L5"/>
      <c r="M5"/>
      <c r="N5"/>
      <c r="O5"/>
      <c r="P5"/>
      <c r="Q5"/>
      <c r="R5"/>
      <c r="S5"/>
    </row>
    <row r="6" spans="1:21" ht="18.75" x14ac:dyDescent="0.3">
      <c r="A6" s="73" t="s">
        <v>85</v>
      </c>
      <c r="E6" s="6" t="s">
        <v>84</v>
      </c>
      <c r="F6" s="1" t="s">
        <v>83</v>
      </c>
      <c r="J6"/>
      <c r="K6"/>
      <c r="L6"/>
      <c r="M6"/>
      <c r="N6"/>
      <c r="O6"/>
      <c r="P6"/>
      <c r="Q6"/>
      <c r="R6"/>
      <c r="S6"/>
    </row>
    <row r="7" spans="1:21" ht="15.75" x14ac:dyDescent="0.3">
      <c r="J7"/>
      <c r="K7"/>
      <c r="L7"/>
      <c r="M7"/>
      <c r="N7"/>
      <c r="O7"/>
      <c r="P7"/>
      <c r="Q7"/>
      <c r="R7"/>
      <c r="S7"/>
    </row>
    <row r="8" spans="1:21" ht="15.75" x14ac:dyDescent="0.3">
      <c r="J8"/>
      <c r="K8"/>
      <c r="L8"/>
      <c r="M8"/>
      <c r="N8"/>
      <c r="O8"/>
      <c r="P8"/>
      <c r="Q8"/>
      <c r="R8"/>
      <c r="S8"/>
    </row>
    <row r="9" spans="1:21" s="6" customFormat="1" ht="15.75" x14ac:dyDescent="0.3">
      <c r="A9" s="6" t="s">
        <v>82</v>
      </c>
      <c r="C9" s="6" t="s">
        <v>99</v>
      </c>
      <c r="H9" s="6" t="s">
        <v>81</v>
      </c>
      <c r="J9"/>
      <c r="K9"/>
      <c r="L9"/>
      <c r="M9"/>
      <c r="N9"/>
      <c r="O9"/>
      <c r="P9"/>
      <c r="Q9"/>
      <c r="R9"/>
      <c r="S9"/>
      <c r="T9" s="1"/>
      <c r="U9" s="1"/>
    </row>
    <row r="10" spans="1:21" ht="15.75" x14ac:dyDescent="0.3">
      <c r="J10"/>
      <c r="K10"/>
      <c r="L10"/>
      <c r="M10"/>
      <c r="N10"/>
      <c r="O10"/>
      <c r="P10"/>
      <c r="Q10"/>
      <c r="R10"/>
      <c r="S10"/>
    </row>
    <row r="11" spans="1:21" ht="16.5" thickBot="1" x14ac:dyDescent="0.35">
      <c r="A11" s="6" t="s">
        <v>80</v>
      </c>
      <c r="C11" s="1" t="s">
        <v>90</v>
      </c>
      <c r="F11" s="6" t="s">
        <v>64</v>
      </c>
      <c r="M11" s="6" t="s">
        <v>64</v>
      </c>
      <c r="P11" s="35"/>
      <c r="Q11" s="35"/>
      <c r="R11"/>
    </row>
    <row r="12" spans="1:21" ht="15.75" x14ac:dyDescent="0.3">
      <c r="A12" s="6"/>
      <c r="F12" s="42"/>
      <c r="G12" s="41"/>
      <c r="H12" s="40"/>
      <c r="M12" s="42"/>
      <c r="N12" s="41"/>
      <c r="O12" s="40"/>
      <c r="P12"/>
      <c r="Q12"/>
      <c r="R12"/>
      <c r="S12"/>
    </row>
    <row r="13" spans="1:21" ht="15.75" x14ac:dyDescent="0.3">
      <c r="A13" s="6" t="s">
        <v>79</v>
      </c>
      <c r="F13" s="38"/>
      <c r="G13" s="35"/>
      <c r="H13" s="34"/>
      <c r="M13" s="38"/>
      <c r="N13" s="35"/>
      <c r="O13" s="34"/>
      <c r="P13"/>
      <c r="Q13"/>
      <c r="R13"/>
      <c r="S13"/>
    </row>
    <row r="14" spans="1:21" ht="15.75" x14ac:dyDescent="0.3">
      <c r="A14" s="6"/>
      <c r="F14" s="38"/>
      <c r="G14" s="35"/>
      <c r="H14" s="34"/>
      <c r="M14" s="38"/>
      <c r="N14" s="35"/>
      <c r="O14" s="34"/>
      <c r="P14"/>
      <c r="Q14"/>
      <c r="R14"/>
      <c r="S14"/>
    </row>
    <row r="15" spans="1:21" ht="15.75" x14ac:dyDescent="0.3">
      <c r="A15" s="6" t="s">
        <v>78</v>
      </c>
      <c r="C15" s="72" t="s">
        <v>91</v>
      </c>
      <c r="D15" s="18"/>
      <c r="E15" s="18"/>
      <c r="F15" s="70" t="s">
        <v>77</v>
      </c>
      <c r="G15" s="35"/>
      <c r="H15" s="34"/>
      <c r="J15" s="72" t="s">
        <v>91</v>
      </c>
      <c r="K15" s="18"/>
      <c r="L15" s="18"/>
      <c r="M15" s="70" t="s">
        <v>77</v>
      </c>
      <c r="N15" s="35"/>
      <c r="O15" s="34"/>
      <c r="P15"/>
      <c r="Q15"/>
      <c r="R15"/>
      <c r="S15"/>
    </row>
    <row r="16" spans="1:21" ht="15.75" x14ac:dyDescent="0.3">
      <c r="C16" s="69" t="s">
        <v>92</v>
      </c>
      <c r="D16" s="18"/>
      <c r="E16" s="18"/>
      <c r="F16" s="44">
        <v>22</v>
      </c>
      <c r="G16" s="37" t="s">
        <v>76</v>
      </c>
      <c r="H16" s="71">
        <v>22</v>
      </c>
      <c r="J16" s="69" t="s">
        <v>105</v>
      </c>
      <c r="K16" s="18"/>
      <c r="L16" s="18"/>
      <c r="M16" s="44">
        <f>+F16</f>
        <v>22</v>
      </c>
      <c r="N16" s="37" t="s">
        <v>76</v>
      </c>
      <c r="O16" s="71">
        <f>+H16</f>
        <v>22</v>
      </c>
      <c r="P16"/>
      <c r="Q16"/>
      <c r="R16"/>
      <c r="S16"/>
    </row>
    <row r="17" spans="1:19" ht="15.75" x14ac:dyDescent="0.3">
      <c r="C17" s="69" t="s">
        <v>93</v>
      </c>
      <c r="D17" s="18"/>
      <c r="E17" s="18"/>
      <c r="F17" s="70">
        <v>1</v>
      </c>
      <c r="G17" s="39" t="s">
        <v>75</v>
      </c>
      <c r="H17" s="34"/>
      <c r="J17" s="69" t="s">
        <v>93</v>
      </c>
      <c r="K17" s="18"/>
      <c r="L17" s="18"/>
      <c r="M17" s="70">
        <v>1</v>
      </c>
      <c r="N17" s="39" t="s">
        <v>75</v>
      </c>
      <c r="O17" s="34"/>
      <c r="P17"/>
      <c r="Q17"/>
      <c r="R17"/>
      <c r="S17"/>
    </row>
    <row r="18" spans="1:19" ht="15.75" x14ac:dyDescent="0.3">
      <c r="C18" s="69" t="s">
        <v>104</v>
      </c>
      <c r="D18" s="18"/>
      <c r="E18" s="18"/>
      <c r="F18" s="38"/>
      <c r="G18" s="35"/>
      <c r="H18" s="34"/>
      <c r="J18" s="69" t="s">
        <v>104</v>
      </c>
      <c r="K18" s="18"/>
      <c r="L18" s="18"/>
      <c r="M18" s="38"/>
      <c r="N18" s="35"/>
      <c r="O18" s="34"/>
      <c r="P18"/>
      <c r="Q18"/>
      <c r="R18"/>
      <c r="S18"/>
    </row>
    <row r="19" spans="1:19" ht="15.75" x14ac:dyDescent="0.3">
      <c r="C19" s="69" t="s">
        <v>94</v>
      </c>
      <c r="D19" s="18"/>
      <c r="E19" s="18"/>
      <c r="F19" s="38"/>
      <c r="G19" s="35"/>
      <c r="H19" s="34"/>
      <c r="J19" s="69" t="s">
        <v>94</v>
      </c>
      <c r="K19" s="18"/>
      <c r="L19" s="18"/>
      <c r="M19" s="38"/>
      <c r="N19" s="35"/>
      <c r="O19" s="34"/>
      <c r="P19"/>
      <c r="Q19"/>
      <c r="R19"/>
      <c r="S19"/>
    </row>
    <row r="20" spans="1:19" ht="15.75" x14ac:dyDescent="0.3">
      <c r="C20" s="69"/>
      <c r="D20" s="18"/>
      <c r="E20" s="18"/>
      <c r="F20" s="38"/>
      <c r="G20" s="35"/>
      <c r="H20" s="34"/>
      <c r="J20" s="69"/>
      <c r="K20" s="18"/>
      <c r="L20" s="18"/>
      <c r="M20" s="38"/>
      <c r="N20" s="35"/>
      <c r="O20" s="34"/>
      <c r="P20"/>
      <c r="Q20"/>
      <c r="R20"/>
      <c r="S20"/>
    </row>
    <row r="21" spans="1:19" ht="15.75" x14ac:dyDescent="0.3">
      <c r="C21" s="68"/>
      <c r="D21" s="18"/>
      <c r="E21" s="18"/>
      <c r="F21" s="38"/>
      <c r="G21" s="35"/>
      <c r="H21" s="34"/>
      <c r="J21" s="68"/>
      <c r="K21" s="18"/>
      <c r="L21" s="18"/>
      <c r="M21" s="38"/>
      <c r="N21" s="35"/>
      <c r="O21" s="34"/>
      <c r="P21"/>
      <c r="Q21"/>
      <c r="R21"/>
      <c r="S21"/>
    </row>
    <row r="22" spans="1:19" ht="16.5" thickBot="1" x14ac:dyDescent="0.35">
      <c r="C22" s="18"/>
      <c r="D22" s="18"/>
      <c r="E22" s="18"/>
      <c r="F22" s="33"/>
      <c r="G22" s="32"/>
      <c r="H22" s="31"/>
      <c r="J22" s="18"/>
      <c r="K22" s="18"/>
      <c r="L22" s="18"/>
      <c r="M22" s="33"/>
      <c r="N22" s="32"/>
      <c r="O22" s="31"/>
      <c r="P22"/>
      <c r="Q22"/>
      <c r="R22"/>
      <c r="S22"/>
    </row>
    <row r="23" spans="1:19" ht="15.75" x14ac:dyDescent="0.3">
      <c r="A23" s="23" t="s">
        <v>74</v>
      </c>
      <c r="C23" s="28" t="s">
        <v>87</v>
      </c>
      <c r="D23" s="6" t="s">
        <v>14</v>
      </c>
      <c r="E23" s="55" t="s">
        <v>88</v>
      </c>
      <c r="F23" s="1" t="s">
        <v>103</v>
      </c>
      <c r="J23" s="28" t="s">
        <v>96</v>
      </c>
      <c r="K23" s="6" t="s">
        <v>14</v>
      </c>
      <c r="L23" s="55" t="s">
        <v>88</v>
      </c>
      <c r="M23" s="1" t="s">
        <v>102</v>
      </c>
      <c r="P23"/>
      <c r="Q23"/>
      <c r="R23"/>
      <c r="S23"/>
    </row>
    <row r="25" spans="1:19" x14ac:dyDescent="0.3">
      <c r="A25" s="23" t="s">
        <v>73</v>
      </c>
      <c r="C25" s="47">
        <v>71</v>
      </c>
      <c r="D25" s="55" t="s">
        <v>71</v>
      </c>
      <c r="E25" s="50">
        <v>125</v>
      </c>
      <c r="F25" s="22">
        <f>+C25</f>
        <v>71</v>
      </c>
      <c r="G25" s="67" t="s">
        <v>71</v>
      </c>
      <c r="H25" s="67">
        <f>+E25</f>
        <v>125</v>
      </c>
      <c r="J25" s="47">
        <v>70</v>
      </c>
      <c r="K25" s="55" t="s">
        <v>71</v>
      </c>
      <c r="L25" s="50">
        <v>95</v>
      </c>
      <c r="M25" s="22">
        <f>+J25</f>
        <v>70</v>
      </c>
      <c r="N25" s="67" t="s">
        <v>71</v>
      </c>
      <c r="O25" s="67">
        <f>+L25</f>
        <v>95</v>
      </c>
    </row>
    <row r="26" spans="1:19" x14ac:dyDescent="0.3">
      <c r="A26" s="23" t="s">
        <v>72</v>
      </c>
      <c r="B26" s="20"/>
      <c r="C26" s="65">
        <f>+F16</f>
        <v>22</v>
      </c>
      <c r="D26" s="66" t="s">
        <v>71</v>
      </c>
      <c r="E26" s="65">
        <f>+H16</f>
        <v>22</v>
      </c>
      <c r="F26" s="64">
        <f>+E26</f>
        <v>22</v>
      </c>
      <c r="G26" s="64" t="s">
        <v>71</v>
      </c>
      <c r="H26" s="64">
        <f>+C26</f>
        <v>22</v>
      </c>
      <c r="I26" s="25"/>
      <c r="J26" s="65">
        <f>+M16</f>
        <v>22</v>
      </c>
      <c r="K26" s="66" t="s">
        <v>71</v>
      </c>
      <c r="L26" s="65">
        <f>+O16</f>
        <v>22</v>
      </c>
      <c r="M26" s="64">
        <f>+L26</f>
        <v>22</v>
      </c>
      <c r="N26" s="64" t="s">
        <v>71</v>
      </c>
      <c r="O26" s="64">
        <f>+J26</f>
        <v>22</v>
      </c>
    </row>
    <row r="27" spans="1:19" ht="15" thickBot="1" x14ac:dyDescent="0.35">
      <c r="A27" s="20" t="s">
        <v>70</v>
      </c>
      <c r="B27" s="63"/>
      <c r="C27" s="15">
        <f>+C25/C26</f>
        <v>3.2272727272727271</v>
      </c>
      <c r="D27" s="62"/>
      <c r="E27" s="15">
        <f>+E25/E26</f>
        <v>5.6818181818181817</v>
      </c>
      <c r="F27" s="15">
        <f>+F25/F26</f>
        <v>3.2272727272727271</v>
      </c>
      <c r="G27" s="62"/>
      <c r="H27" s="15">
        <f>+H25/H26</f>
        <v>5.6818181818181817</v>
      </c>
      <c r="I27" s="25"/>
      <c r="J27" s="15">
        <f>+J25/J26</f>
        <v>3.1818181818181817</v>
      </c>
      <c r="K27" s="62"/>
      <c r="L27" s="15">
        <f>+L25/L26</f>
        <v>4.3181818181818183</v>
      </c>
      <c r="M27" s="15">
        <f>+M25/M26</f>
        <v>3.1818181818181817</v>
      </c>
      <c r="N27" s="62"/>
      <c r="O27" s="15">
        <f>+O25/O26</f>
        <v>4.3181818181818183</v>
      </c>
    </row>
    <row r="28" spans="1:19" ht="15" thickBot="1" x14ac:dyDescent="0.35">
      <c r="A28" s="20" t="s">
        <v>69</v>
      </c>
      <c r="B28" s="49"/>
      <c r="C28" s="61"/>
      <c r="D28" s="60">
        <v>15</v>
      </c>
      <c r="E28" s="59"/>
      <c r="F28" s="58"/>
      <c r="G28" s="57">
        <v>15</v>
      </c>
      <c r="H28" s="56" t="s">
        <v>68</v>
      </c>
      <c r="J28" s="61"/>
      <c r="K28" s="60">
        <v>12</v>
      </c>
      <c r="L28" s="59"/>
      <c r="M28" s="58"/>
      <c r="N28" s="57">
        <v>12</v>
      </c>
      <c r="O28" s="56" t="s">
        <v>68</v>
      </c>
    </row>
    <row r="29" spans="1:19" x14ac:dyDescent="0.3">
      <c r="A29" s="20"/>
      <c r="B29" s="28"/>
      <c r="C29" s="25"/>
      <c r="G29" s="48"/>
      <c r="H29" s="25"/>
      <c r="J29" s="25"/>
      <c r="N29" s="48"/>
      <c r="O29" s="25"/>
    </row>
    <row r="30" spans="1:19" ht="15.75" x14ac:dyDescent="0.3">
      <c r="A30" s="22" t="s">
        <v>67</v>
      </c>
      <c r="B30" s="22" t="s">
        <v>95</v>
      </c>
      <c r="D30" s="48" t="s">
        <v>66</v>
      </c>
      <c r="E30" s="54">
        <f>+F30/1000</f>
        <v>16.349</v>
      </c>
      <c r="F30" s="78">
        <v>16349.000000000002</v>
      </c>
      <c r="G30" s="1" t="s">
        <v>65</v>
      </c>
      <c r="H30" s="10">
        <v>0.5</v>
      </c>
      <c r="K30" s="48" t="s">
        <v>66</v>
      </c>
      <c r="L30" s="54">
        <f>+M30/1000</f>
        <v>13.53</v>
      </c>
      <c r="M30" s="78">
        <v>13530</v>
      </c>
      <c r="N30" s="1" t="s">
        <v>65</v>
      </c>
      <c r="O30" s="10">
        <v>0.5</v>
      </c>
      <c r="P30"/>
      <c r="Q30"/>
      <c r="R30"/>
    </row>
    <row r="31" spans="1:19" ht="15.75" x14ac:dyDescent="0.3">
      <c r="A31" s="20"/>
      <c r="B31" s="20"/>
      <c r="C31" s="20"/>
      <c r="D31" s="43" t="s">
        <v>63</v>
      </c>
      <c r="E31" s="54">
        <f>+H30*E30</f>
        <v>8.1745000000000001</v>
      </c>
      <c r="H31" s="10"/>
      <c r="I31" s="25"/>
      <c r="J31" s="20"/>
      <c r="K31" s="43" t="s">
        <v>63</v>
      </c>
      <c r="L31" s="54">
        <f>+O30*L30</f>
        <v>6.7649999999999997</v>
      </c>
      <c r="O31" s="10"/>
      <c r="P31"/>
      <c r="Q31"/>
      <c r="R31"/>
    </row>
    <row r="32" spans="1:19" ht="15.75" x14ac:dyDescent="0.3">
      <c r="D32" s="43" t="s">
        <v>62</v>
      </c>
      <c r="E32" s="53">
        <f>+E30-E31</f>
        <v>8.1745000000000001</v>
      </c>
      <c r="I32" s="25"/>
      <c r="K32" s="43" t="s">
        <v>62</v>
      </c>
      <c r="L32" s="53">
        <f>+L30-L31</f>
        <v>6.7649999999999997</v>
      </c>
      <c r="P32"/>
      <c r="Q32"/>
      <c r="R32"/>
    </row>
    <row r="33" spans="1:19" ht="15.75" x14ac:dyDescent="0.3">
      <c r="E33" s="28" t="s">
        <v>61</v>
      </c>
      <c r="F33" s="28" t="s">
        <v>60</v>
      </c>
      <c r="G33" s="28" t="s">
        <v>60</v>
      </c>
      <c r="H33" s="28" t="s">
        <v>60</v>
      </c>
      <c r="I33" s="25"/>
      <c r="L33" s="28" t="s">
        <v>61</v>
      </c>
      <c r="M33" s="28" t="s">
        <v>60</v>
      </c>
      <c r="N33" s="28" t="s">
        <v>60</v>
      </c>
      <c r="O33" s="28" t="s">
        <v>60</v>
      </c>
      <c r="P33"/>
      <c r="Q33"/>
      <c r="R33"/>
    </row>
    <row r="34" spans="1:19" ht="15.75" x14ac:dyDescent="0.3">
      <c r="D34" s="48" t="s">
        <v>59</v>
      </c>
      <c r="E34" s="52">
        <f>+E32</f>
        <v>8.1745000000000001</v>
      </c>
      <c r="F34" s="52">
        <v>0</v>
      </c>
      <c r="G34" s="52">
        <v>0</v>
      </c>
      <c r="H34" s="52">
        <v>0</v>
      </c>
      <c r="K34" s="48" t="s">
        <v>59</v>
      </c>
      <c r="L34" s="52">
        <f>+L32</f>
        <v>6.7649999999999997</v>
      </c>
      <c r="M34" s="52">
        <v>0</v>
      </c>
      <c r="N34" s="52">
        <v>0</v>
      </c>
      <c r="O34" s="52">
        <v>0</v>
      </c>
      <c r="P34"/>
      <c r="Q34"/>
      <c r="R34"/>
    </row>
    <row r="35" spans="1:19" ht="15.75" x14ac:dyDescent="0.3">
      <c r="D35" s="48" t="s">
        <v>58</v>
      </c>
      <c r="E35" s="52">
        <f>+E34*1.2</f>
        <v>9.8094000000000001</v>
      </c>
      <c r="F35" s="52">
        <v>0</v>
      </c>
      <c r="G35" s="52">
        <v>0</v>
      </c>
      <c r="H35" s="52">
        <v>0</v>
      </c>
      <c r="K35" s="48" t="s">
        <v>58</v>
      </c>
      <c r="L35" s="52">
        <f>+L34*1.2</f>
        <v>8.1179999999999986</v>
      </c>
      <c r="M35" s="52">
        <v>0</v>
      </c>
      <c r="N35" s="52">
        <v>0</v>
      </c>
      <c r="O35" s="52">
        <v>0</v>
      </c>
      <c r="P35"/>
      <c r="Q35"/>
      <c r="R35"/>
    </row>
    <row r="36" spans="1:19" ht="16.5" thickBot="1" x14ac:dyDescent="0.35">
      <c r="A36" s="20"/>
      <c r="G36" s="48"/>
      <c r="N36" s="48"/>
      <c r="P36"/>
      <c r="Q36"/>
      <c r="R36"/>
    </row>
    <row r="37" spans="1:19" ht="15.75" x14ac:dyDescent="0.3">
      <c r="A37" s="20"/>
      <c r="B37" s="28"/>
      <c r="C37" s="25"/>
      <c r="E37" s="42" t="s">
        <v>57</v>
      </c>
      <c r="F37" s="41" t="s">
        <v>56</v>
      </c>
      <c r="G37" s="41"/>
      <c r="H37" s="40"/>
      <c r="J37" s="25"/>
      <c r="L37" s="42" t="s">
        <v>57</v>
      </c>
      <c r="M37" s="41" t="s">
        <v>56</v>
      </c>
      <c r="N37" s="41"/>
      <c r="O37" s="40"/>
      <c r="P37"/>
      <c r="Q37"/>
      <c r="R37"/>
    </row>
    <row r="38" spans="1:19" ht="16.5" thickBot="1" x14ac:dyDescent="0.35">
      <c r="A38" s="23" t="s">
        <v>55</v>
      </c>
      <c r="C38" s="45">
        <v>15</v>
      </c>
      <c r="D38" s="24" t="s">
        <v>11</v>
      </c>
      <c r="E38" s="33"/>
      <c r="F38" s="32" t="s">
        <v>54</v>
      </c>
      <c r="G38" s="32"/>
      <c r="H38" s="31"/>
      <c r="J38" s="45">
        <v>12</v>
      </c>
      <c r="K38" s="24" t="s">
        <v>11</v>
      </c>
      <c r="L38" s="33"/>
      <c r="M38" s="32" t="s">
        <v>54</v>
      </c>
      <c r="N38" s="32"/>
      <c r="O38" s="31"/>
      <c r="P38"/>
      <c r="Q38"/>
      <c r="R38"/>
    </row>
    <row r="39" spans="1:19" ht="15.75" x14ac:dyDescent="0.3">
      <c r="A39" s="23"/>
      <c r="C39" s="28"/>
      <c r="D39" s="1" t="s">
        <v>53</v>
      </c>
      <c r="E39" s="20"/>
      <c r="F39" s="20"/>
      <c r="J39" s="28"/>
      <c r="K39" s="1" t="s">
        <v>53</v>
      </c>
      <c r="L39" s="20"/>
      <c r="M39" s="20"/>
      <c r="P39"/>
      <c r="Q39"/>
      <c r="R39"/>
    </row>
    <row r="40" spans="1:19" ht="15.75" x14ac:dyDescent="0.3">
      <c r="A40" s="23" t="s">
        <v>52</v>
      </c>
      <c r="B40" s="6"/>
      <c r="C40" s="51">
        <f>+B48/F17</f>
        <v>1000</v>
      </c>
      <c r="D40" s="50">
        <v>200</v>
      </c>
      <c r="F40" s="43" t="s">
        <v>51</v>
      </c>
      <c r="G40" s="47">
        <v>1</v>
      </c>
      <c r="H40" s="20"/>
      <c r="J40" s="51">
        <f>+B48/M17</f>
        <v>1000</v>
      </c>
      <c r="K40" s="50">
        <f>+D40</f>
        <v>200</v>
      </c>
      <c r="M40" s="16" t="s">
        <v>97</v>
      </c>
      <c r="N40" s="77">
        <f>+J42*L34</f>
        <v>676.5</v>
      </c>
      <c r="O40" s="20"/>
      <c r="P40"/>
      <c r="Q40"/>
      <c r="R40"/>
    </row>
    <row r="41" spans="1:19" ht="15.75" x14ac:dyDescent="0.3">
      <c r="A41" s="23" t="s">
        <v>50</v>
      </c>
      <c r="C41" s="49">
        <f>+C40+D40</f>
        <v>1200</v>
      </c>
      <c r="F41" s="43" t="s">
        <v>49</v>
      </c>
      <c r="G41" s="47">
        <v>1</v>
      </c>
      <c r="H41" s="20"/>
      <c r="J41" s="49">
        <f>+J40+K40</f>
        <v>1200</v>
      </c>
      <c r="M41" s="75" t="s">
        <v>98</v>
      </c>
      <c r="N41" s="76">
        <f>+J42*L35</f>
        <v>811.79999999999984</v>
      </c>
      <c r="O41" s="20"/>
      <c r="P41"/>
      <c r="Q41"/>
      <c r="R41"/>
    </row>
    <row r="42" spans="1:19" ht="15.75" x14ac:dyDescent="0.3">
      <c r="A42" s="23" t="s">
        <v>48</v>
      </c>
      <c r="C42" s="49">
        <f>+C41/C38</f>
        <v>80</v>
      </c>
      <c r="F42" s="43" t="s">
        <v>47</v>
      </c>
      <c r="G42" s="47"/>
      <c r="H42" s="20"/>
      <c r="J42" s="49">
        <f>+J41/J38</f>
        <v>100</v>
      </c>
      <c r="M42" s="43"/>
      <c r="N42" s="47"/>
      <c r="O42" s="20"/>
      <c r="P42"/>
      <c r="Q42"/>
      <c r="R42"/>
    </row>
    <row r="43" spans="1:19" ht="15.75" x14ac:dyDescent="0.3">
      <c r="A43" s="23"/>
      <c r="C43" s="28"/>
      <c r="F43" s="48" t="s">
        <v>46</v>
      </c>
      <c r="G43" s="74">
        <f>+C40/1000</f>
        <v>1</v>
      </c>
      <c r="H43" s="20"/>
      <c r="J43"/>
      <c r="K43"/>
      <c r="L43"/>
      <c r="M43"/>
      <c r="N43"/>
      <c r="O43" s="20"/>
      <c r="P43"/>
      <c r="Q43"/>
      <c r="R43"/>
    </row>
    <row r="44" spans="1:19" ht="15.75" x14ac:dyDescent="0.3">
      <c r="A44" s="23"/>
      <c r="C44" s="46"/>
      <c r="F44" s="43" t="s">
        <v>45</v>
      </c>
      <c r="G44" s="45">
        <f>+C41*F17</f>
        <v>1200</v>
      </c>
      <c r="H44" s="20"/>
      <c r="J44"/>
      <c r="K44"/>
      <c r="L44"/>
      <c r="M44"/>
      <c r="N44"/>
      <c r="O44" s="20"/>
      <c r="P44"/>
      <c r="Q44"/>
      <c r="R44"/>
    </row>
    <row r="45" spans="1:19" ht="15.75" x14ac:dyDescent="0.3">
      <c r="A45" s="23"/>
      <c r="C45" s="28"/>
      <c r="E45" s="43"/>
      <c r="F45" s="43"/>
      <c r="G45" s="25"/>
      <c r="I45" s="20"/>
      <c r="J45" s="28"/>
      <c r="L45" s="43"/>
      <c r="M45" s="43"/>
      <c r="N45" s="25"/>
      <c r="P45"/>
      <c r="Q45"/>
      <c r="R45"/>
    </row>
    <row r="46" spans="1:19" ht="15.75" x14ac:dyDescent="0.3">
      <c r="A46" s="23" t="s">
        <v>44</v>
      </c>
      <c r="C46" s="22">
        <f>+C42*C38</f>
        <v>1200</v>
      </c>
      <c r="F46" s="43"/>
      <c r="G46" s="25"/>
      <c r="H46" s="20"/>
      <c r="J46" s="22">
        <f>+J42*J38</f>
        <v>1200</v>
      </c>
      <c r="M46" s="43"/>
      <c r="N46" s="25"/>
      <c r="O46" s="20"/>
      <c r="P46"/>
      <c r="Q46"/>
      <c r="R46"/>
    </row>
    <row r="47" spans="1:19" ht="16.5" thickBot="1" x14ac:dyDescent="0.35">
      <c r="A47" s="20"/>
      <c r="B47" s="20"/>
      <c r="C47" s="20"/>
      <c r="D47" s="20"/>
      <c r="E47" s="20"/>
      <c r="H47" s="20"/>
      <c r="J47" s="6" t="s">
        <v>100</v>
      </c>
      <c r="P47"/>
      <c r="Q47"/>
      <c r="R47"/>
      <c r="S47"/>
    </row>
    <row r="48" spans="1:19" ht="15.75" x14ac:dyDescent="0.3">
      <c r="A48" s="23" t="s">
        <v>43</v>
      </c>
      <c r="B48" s="28">
        <v>1000</v>
      </c>
      <c r="C48" s="20"/>
      <c r="D48" s="22" t="s">
        <v>42</v>
      </c>
      <c r="E48" s="22" t="s">
        <v>41</v>
      </c>
      <c r="F48" s="22" t="s">
        <v>40</v>
      </c>
      <c r="G48" s="22" t="s">
        <v>39</v>
      </c>
      <c r="H48" s="22" t="s">
        <v>38</v>
      </c>
      <c r="J48" s="42" t="s">
        <v>37</v>
      </c>
      <c r="K48" s="41"/>
      <c r="L48" s="41"/>
      <c r="M48" s="41"/>
      <c r="N48" s="41"/>
      <c r="O48" s="41"/>
      <c r="P48" s="79"/>
      <c r="Q48"/>
      <c r="R48"/>
      <c r="S48"/>
    </row>
    <row r="49" spans="1:27" ht="15.75" x14ac:dyDescent="0.3">
      <c r="A49" s="9" t="s">
        <v>36</v>
      </c>
      <c r="B49" s="13"/>
      <c r="C49" s="20"/>
      <c r="D49" s="28">
        <v>0</v>
      </c>
      <c r="E49" s="28">
        <v>0</v>
      </c>
      <c r="F49" s="28" t="s">
        <v>35</v>
      </c>
      <c r="G49" s="25">
        <v>260</v>
      </c>
      <c r="H49" s="25">
        <f>+(D49*E49)*G49</f>
        <v>0</v>
      </c>
      <c r="I49" s="1" t="s">
        <v>34</v>
      </c>
      <c r="J49" s="44">
        <f>+F16</f>
        <v>22</v>
      </c>
      <c r="K49" s="37">
        <f>+H16</f>
        <v>22</v>
      </c>
      <c r="L49" s="35" t="s">
        <v>33</v>
      </c>
      <c r="M49" s="37" t="s">
        <v>32</v>
      </c>
      <c r="N49" s="35" t="s">
        <v>31</v>
      </c>
      <c r="O49" s="39" t="s">
        <v>29</v>
      </c>
      <c r="P49" s="34"/>
      <c r="Q49"/>
      <c r="R49"/>
      <c r="S49"/>
    </row>
    <row r="50" spans="1:27" ht="15.75" x14ac:dyDescent="0.3">
      <c r="A50" s="13" t="s">
        <v>5</v>
      </c>
      <c r="B50" s="12">
        <f>+(E34*C42)+N40</f>
        <v>1330.46</v>
      </c>
      <c r="C50" s="20"/>
      <c r="D50" s="28">
        <v>0</v>
      </c>
      <c r="E50" s="28">
        <v>0</v>
      </c>
      <c r="F50" s="28" t="s">
        <v>30</v>
      </c>
      <c r="G50" s="25">
        <v>120</v>
      </c>
      <c r="H50" s="25">
        <f>+(D50*E50)*G50</f>
        <v>0</v>
      </c>
      <c r="J50" s="44">
        <f>0.7*0.45*C41</f>
        <v>378</v>
      </c>
      <c r="K50" s="36">
        <v>3.4</v>
      </c>
      <c r="L50" s="37">
        <f>+J50*K50</f>
        <v>1285.2</v>
      </c>
      <c r="M50" s="36">
        <v>0</v>
      </c>
      <c r="N50" s="88">
        <f>+L50+M50</f>
        <v>1285.2</v>
      </c>
      <c r="O50" s="89">
        <v>550</v>
      </c>
      <c r="P50" s="87" t="s">
        <v>108</v>
      </c>
      <c r="Q50"/>
      <c r="R50"/>
      <c r="S50"/>
    </row>
    <row r="51" spans="1:27" ht="15.75" x14ac:dyDescent="0.3">
      <c r="A51" s="13" t="s">
        <v>4</v>
      </c>
      <c r="B51" s="12">
        <f>+H61</f>
        <v>1190</v>
      </c>
      <c r="C51" s="20"/>
      <c r="D51" s="28">
        <v>0</v>
      </c>
      <c r="E51" s="28">
        <v>0</v>
      </c>
      <c r="F51" s="28" t="s">
        <v>28</v>
      </c>
      <c r="G51" s="25">
        <v>120</v>
      </c>
      <c r="H51" s="25">
        <f t="shared" ref="H51:H58" si="0">+(D51*E51)*G51</f>
        <v>0</v>
      </c>
      <c r="J51" s="38"/>
      <c r="K51" s="39"/>
      <c r="L51" s="35"/>
      <c r="M51" s="37"/>
      <c r="N51" s="88"/>
      <c r="O51" s="90"/>
      <c r="P51" s="34"/>
      <c r="Q51"/>
      <c r="R51"/>
      <c r="S51"/>
    </row>
    <row r="52" spans="1:27" ht="16.5" x14ac:dyDescent="0.3">
      <c r="A52" s="13" t="s">
        <v>27</v>
      </c>
      <c r="B52" s="12">
        <v>0</v>
      </c>
      <c r="C52" s="20"/>
      <c r="D52" s="28">
        <v>0</v>
      </c>
      <c r="E52" s="28">
        <v>0</v>
      </c>
      <c r="F52" s="28" t="s">
        <v>26</v>
      </c>
      <c r="G52" s="25">
        <v>3</v>
      </c>
      <c r="H52" s="25">
        <f t="shared" si="0"/>
        <v>0</v>
      </c>
      <c r="I52" s="2"/>
      <c r="J52" s="44">
        <f>+J49</f>
        <v>22</v>
      </c>
      <c r="K52" s="36">
        <f>+K49</f>
        <v>22</v>
      </c>
      <c r="L52" s="37"/>
      <c r="M52" s="36"/>
      <c r="N52" s="88"/>
      <c r="O52" s="91" t="s">
        <v>110</v>
      </c>
      <c r="P52" s="34"/>
      <c r="Q52"/>
      <c r="R52"/>
      <c r="S52"/>
    </row>
    <row r="53" spans="1:27" ht="15.75" x14ac:dyDescent="0.3">
      <c r="A53" s="30" t="s">
        <v>25</v>
      </c>
      <c r="B53" s="12">
        <v>0</v>
      </c>
      <c r="C53" s="20"/>
      <c r="D53" s="28">
        <v>1</v>
      </c>
      <c r="E53" s="28">
        <v>1</v>
      </c>
      <c r="F53" s="28" t="s">
        <v>24</v>
      </c>
      <c r="G53" s="25">
        <v>100</v>
      </c>
      <c r="H53" s="25">
        <f t="shared" si="0"/>
        <v>100</v>
      </c>
      <c r="I53" s="25">
        <f>+B74/100</f>
        <v>38.315519999999999</v>
      </c>
      <c r="J53" s="44">
        <f>0.22*0.22*G44</f>
        <v>58.08</v>
      </c>
      <c r="K53" s="36">
        <f>4*2</f>
        <v>8</v>
      </c>
      <c r="L53" s="37">
        <f>+J53*K53</f>
        <v>464.64</v>
      </c>
      <c r="M53" s="36">
        <v>0</v>
      </c>
      <c r="N53" s="88">
        <f>+L53+M53</f>
        <v>464.64</v>
      </c>
      <c r="O53" s="92">
        <v>800</v>
      </c>
      <c r="P53" s="87" t="s">
        <v>108</v>
      </c>
      <c r="Q53"/>
      <c r="R53"/>
      <c r="S53"/>
    </row>
    <row r="54" spans="1:27" ht="15.75" x14ac:dyDescent="0.3">
      <c r="A54" s="30" t="s">
        <v>23</v>
      </c>
      <c r="B54" s="12">
        <v>0</v>
      </c>
      <c r="C54" s="20"/>
      <c r="D54" s="28">
        <v>1</v>
      </c>
      <c r="E54" s="28">
        <v>1</v>
      </c>
      <c r="F54" s="28" t="s">
        <v>22</v>
      </c>
      <c r="G54" s="25">
        <v>145</v>
      </c>
      <c r="H54" s="25">
        <f t="shared" si="0"/>
        <v>145</v>
      </c>
      <c r="J54" s="38"/>
      <c r="K54" s="35"/>
      <c r="L54" s="35"/>
      <c r="M54" s="37"/>
      <c r="N54" s="36"/>
      <c r="O54" s="35"/>
      <c r="P54" s="34"/>
      <c r="Q54"/>
      <c r="R54"/>
      <c r="S54"/>
    </row>
    <row r="55" spans="1:27" ht="16.5" thickBot="1" x14ac:dyDescent="0.35">
      <c r="A55" s="30" t="s">
        <v>21</v>
      </c>
      <c r="B55" s="12">
        <v>150</v>
      </c>
      <c r="D55" s="28">
        <v>1</v>
      </c>
      <c r="E55" s="28">
        <v>1</v>
      </c>
      <c r="F55" s="28" t="s">
        <v>20</v>
      </c>
      <c r="G55" s="25">
        <v>145</v>
      </c>
      <c r="H55" s="25">
        <f t="shared" si="0"/>
        <v>145</v>
      </c>
      <c r="J55" s="33"/>
      <c r="K55" s="32"/>
      <c r="L55" s="32"/>
      <c r="M55" s="32"/>
      <c r="N55" s="32"/>
      <c r="O55" s="32"/>
      <c r="P55" s="31"/>
      <c r="Q55"/>
      <c r="R55"/>
      <c r="S55"/>
    </row>
    <row r="56" spans="1:27" ht="15.75" x14ac:dyDescent="0.3">
      <c r="A56" s="30" t="s">
        <v>19</v>
      </c>
      <c r="B56" s="12">
        <v>150</v>
      </c>
      <c r="D56" s="28">
        <v>0</v>
      </c>
      <c r="E56" s="28">
        <v>0</v>
      </c>
      <c r="F56" s="28" t="s">
        <v>18</v>
      </c>
      <c r="G56" s="25">
        <v>35</v>
      </c>
      <c r="H56" s="25">
        <f t="shared" si="0"/>
        <v>0</v>
      </c>
      <c r="P56"/>
      <c r="Q56"/>
      <c r="R56"/>
      <c r="S56"/>
    </row>
    <row r="57" spans="1:27" ht="15.75" x14ac:dyDescent="0.3">
      <c r="A57" s="30"/>
      <c r="B57" s="30"/>
      <c r="D57" s="28">
        <v>0</v>
      </c>
      <c r="E57" s="28">
        <v>0</v>
      </c>
      <c r="F57" s="28" t="s">
        <v>17</v>
      </c>
      <c r="G57" s="25">
        <v>2100</v>
      </c>
      <c r="H57" s="25">
        <f t="shared" si="0"/>
        <v>0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</row>
    <row r="58" spans="1:27" ht="15.75" x14ac:dyDescent="0.3">
      <c r="A58" s="9" t="s">
        <v>0</v>
      </c>
      <c r="B58" s="8">
        <f>SUM(B50:B57)</f>
        <v>2820.46</v>
      </c>
      <c r="C58" s="20"/>
      <c r="D58" s="28">
        <v>1</v>
      </c>
      <c r="E58" s="28">
        <v>1</v>
      </c>
      <c r="F58" s="28" t="s">
        <v>89</v>
      </c>
      <c r="G58" s="25">
        <f>+O53</f>
        <v>800</v>
      </c>
      <c r="H58" s="25">
        <f t="shared" si="0"/>
        <v>800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</row>
    <row r="59" spans="1:27" ht="15.75" x14ac:dyDescent="0.3">
      <c r="A59" s="27"/>
      <c r="B59" s="29"/>
      <c r="C59" s="20"/>
      <c r="D59" s="28"/>
      <c r="E59" s="28"/>
      <c r="F59" s="20"/>
      <c r="G59" s="20"/>
      <c r="H59" s="25">
        <f t="shared" ref="H59" si="1">+G59*E59</f>
        <v>0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1:27" ht="15.75" x14ac:dyDescent="0.3">
      <c r="A60" s="27"/>
      <c r="B60" s="15">
        <f>+B58/B48</f>
        <v>2.8204600000000002</v>
      </c>
      <c r="C60" s="23" t="s">
        <v>16</v>
      </c>
      <c r="D60" s="20"/>
      <c r="E60" s="20"/>
      <c r="F60" s="20"/>
      <c r="G60" s="2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:27" ht="15.75" x14ac:dyDescent="0.3">
      <c r="A61" s="20"/>
      <c r="B61" s="20"/>
      <c r="D61" s="20"/>
      <c r="E61" s="20"/>
      <c r="F61" s="20"/>
      <c r="G61" s="26" t="s">
        <v>15</v>
      </c>
      <c r="H61" s="25">
        <f>SUM(H49:H60)</f>
        <v>1190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ht="15.75" x14ac:dyDescent="0.3">
      <c r="D62" s="20"/>
      <c r="E62" s="20"/>
      <c r="G62" s="6" t="s">
        <v>13</v>
      </c>
      <c r="H62" s="21">
        <v>1.5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1:27" ht="15.75" x14ac:dyDescent="0.3">
      <c r="A63" s="23" t="s">
        <v>12</v>
      </c>
      <c r="B63" s="20"/>
      <c r="C63" s="20"/>
      <c r="E63" s="15">
        <f>+B74/C40</f>
        <v>3.8315519999999998</v>
      </c>
      <c r="G63" s="1" t="s">
        <v>8</v>
      </c>
      <c r="H63" s="19">
        <v>1.75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</row>
    <row r="64" spans="1:27" ht="15.75" x14ac:dyDescent="0.3">
      <c r="A64" s="20"/>
      <c r="B64" s="23" t="s">
        <v>10</v>
      </c>
      <c r="C64" s="22" t="s">
        <v>9</v>
      </c>
      <c r="D64" s="20"/>
      <c r="E64" s="20"/>
      <c r="F64" s="20"/>
      <c r="G64" s="1" t="s">
        <v>8</v>
      </c>
      <c r="H64" s="19">
        <v>2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</row>
    <row r="65" spans="1:27" ht="15.75" x14ac:dyDescent="0.3">
      <c r="A65" s="9" t="s">
        <v>7</v>
      </c>
      <c r="B65" s="13"/>
      <c r="C65" s="20"/>
      <c r="D65" s="20">
        <f>+B74*C68</f>
        <v>0</v>
      </c>
      <c r="E65" s="20"/>
      <c r="F65" s="20"/>
      <c r="G65" s="6" t="s">
        <v>6</v>
      </c>
      <c r="H65" s="19">
        <v>2.5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ht="15.75" x14ac:dyDescent="0.3">
      <c r="A66" s="13" t="s">
        <v>5</v>
      </c>
      <c r="B66" s="12">
        <f>+(E35*C42)+N41</f>
        <v>1596.5519999999997</v>
      </c>
      <c r="C66" s="17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ht="15.75" x14ac:dyDescent="0.3">
      <c r="A67" s="13" t="s">
        <v>4</v>
      </c>
      <c r="B67" s="12">
        <f>+H61*H62</f>
        <v>1785</v>
      </c>
      <c r="C67" s="1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ht="15.75" x14ac:dyDescent="0.3">
      <c r="A68" s="13" t="str">
        <f>+A52</f>
        <v>Tabla de suaje</v>
      </c>
      <c r="B68" s="12">
        <f>+B52*H62</f>
        <v>0</v>
      </c>
      <c r="C68" s="17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ht="15.75" x14ac:dyDescent="0.3">
      <c r="A69" s="13" t="str">
        <f>+A53</f>
        <v>Portadas Digital</v>
      </c>
      <c r="B69" s="12">
        <f>+B53*H62</f>
        <v>0</v>
      </c>
      <c r="C69" s="17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1:27" ht="15.75" x14ac:dyDescent="0.3">
      <c r="A70" s="13" t="str">
        <f>+A54</f>
        <v>Prueba de Color</v>
      </c>
      <c r="B70" s="12">
        <f>+B54*H62</f>
        <v>0</v>
      </c>
      <c r="C70" s="11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1:27" ht="15.75" x14ac:dyDescent="0.3">
      <c r="A71" s="13" t="str">
        <f>+A55</f>
        <v>Empaque</v>
      </c>
      <c r="B71" s="12">
        <f>+B55*H62</f>
        <v>225</v>
      </c>
      <c r="C71" s="11"/>
      <c r="G71" s="16" t="s">
        <v>3</v>
      </c>
      <c r="H71" s="15">
        <f>+B60</f>
        <v>2.8204600000000002</v>
      </c>
      <c r="I71" s="82">
        <f>+H71*C46</f>
        <v>3384.5520000000001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1:27" ht="15.75" x14ac:dyDescent="0.3">
      <c r="A72" s="13" t="str">
        <f>+A56</f>
        <v>Mensajeria</v>
      </c>
      <c r="B72" s="12">
        <f>+B56*H62</f>
        <v>225</v>
      </c>
      <c r="C72" s="11"/>
      <c r="G72" s="16" t="s">
        <v>2</v>
      </c>
      <c r="H72" s="15">
        <f>+C74</f>
        <v>3.8315519999999998</v>
      </c>
      <c r="I72" s="82">
        <f>+H72*C46</f>
        <v>4597.8624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1:27" ht="15.75" x14ac:dyDescent="0.3">
      <c r="A73" s="13"/>
      <c r="B73" s="12"/>
      <c r="C73" s="11"/>
      <c r="G73" s="14" t="s">
        <v>1</v>
      </c>
      <c r="H73" s="7">
        <f>+H72-H71</f>
        <v>1.0110919999999997</v>
      </c>
      <c r="I73" s="82">
        <f>+H73*C46</f>
        <v>1213.3103999999996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1:27" ht="15.75" x14ac:dyDescent="0.3">
      <c r="A74" s="9" t="s">
        <v>0</v>
      </c>
      <c r="B74" s="8">
        <f>SUM(B65:B73)</f>
        <v>3831.5519999999997</v>
      </c>
      <c r="C74" s="7">
        <f>+B74/B48</f>
        <v>3.8315519999999998</v>
      </c>
      <c r="D74" s="5"/>
      <c r="G74" s="80"/>
      <c r="H74" s="81" t="s">
        <v>101</v>
      </c>
      <c r="I74" s="83">
        <f>+(B74/100)*2.5</f>
        <v>95.788799999999995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</row>
    <row r="75" spans="1:27" ht="15.75" x14ac:dyDescent="0.3"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</row>
    <row r="77" spans="1:27" x14ac:dyDescent="0.3">
      <c r="A77" s="6"/>
    </row>
    <row r="78" spans="1:27" x14ac:dyDescent="0.3">
      <c r="B78" s="5"/>
      <c r="C78" s="4"/>
    </row>
    <row r="82" spans="10:18" x14ac:dyDescent="0.3">
      <c r="J82" s="3"/>
    </row>
    <row r="88" spans="10:18" ht="16.5" x14ac:dyDescent="0.3">
      <c r="J88" s="2"/>
      <c r="K88" s="2"/>
      <c r="L88" s="2"/>
      <c r="M88" s="2"/>
      <c r="N88" s="2"/>
      <c r="O88" s="2"/>
      <c r="P88" s="2"/>
      <c r="Q88" s="2"/>
      <c r="R88" s="2"/>
    </row>
    <row r="89" spans="10:18" ht="16.5" x14ac:dyDescent="0.3">
      <c r="J89" s="2"/>
      <c r="K89" s="2"/>
      <c r="L89" s="2"/>
      <c r="M89" s="2"/>
      <c r="N89" s="2"/>
      <c r="O89" s="2"/>
      <c r="P89" s="2"/>
      <c r="Q89" s="2"/>
      <c r="R89" s="2"/>
    </row>
    <row r="90" spans="10:18" ht="16.5" x14ac:dyDescent="0.3">
      <c r="J90" s="2"/>
      <c r="K90" s="2"/>
      <c r="L90" s="2"/>
      <c r="M90" s="2"/>
      <c r="N90" s="2"/>
      <c r="O90" s="2"/>
      <c r="P90" s="2"/>
      <c r="Q90" s="2"/>
      <c r="R90" s="2"/>
    </row>
    <row r="91" spans="10:18" ht="16.5" x14ac:dyDescent="0.3">
      <c r="J91" s="2"/>
      <c r="K91" s="2"/>
      <c r="L91" s="2"/>
      <c r="M91" s="2"/>
      <c r="N91" s="2"/>
      <c r="O91" s="2"/>
      <c r="P91" s="2"/>
      <c r="Q91" s="2"/>
      <c r="R91" s="2"/>
    </row>
    <row r="92" spans="10:18" ht="16.5" x14ac:dyDescent="0.3">
      <c r="J92" s="2"/>
      <c r="K92" s="2"/>
      <c r="L92" s="2"/>
      <c r="M92" s="2"/>
      <c r="N92" s="2"/>
      <c r="O92" s="2"/>
      <c r="P92" s="2"/>
      <c r="Q92" s="2"/>
      <c r="R92" s="2"/>
    </row>
    <row r="93" spans="10:18" ht="16.5" x14ac:dyDescent="0.3">
      <c r="J93" s="2"/>
      <c r="K93" s="2"/>
      <c r="L93" s="2"/>
      <c r="M93" s="2"/>
      <c r="N93" s="2"/>
      <c r="O93" s="2"/>
      <c r="P93" s="2"/>
      <c r="Q93" s="2"/>
      <c r="R93" s="2"/>
    </row>
    <row r="94" spans="10:18" ht="16.5" x14ac:dyDescent="0.3">
      <c r="J94" s="2"/>
      <c r="K94" s="2"/>
      <c r="L94" s="2"/>
      <c r="M94" s="2"/>
      <c r="N94" s="2"/>
      <c r="O94" s="2"/>
      <c r="P94" s="2"/>
      <c r="Q94" s="2"/>
      <c r="R94" s="2"/>
    </row>
    <row r="95" spans="10:18" ht="16.5" x14ac:dyDescent="0.3">
      <c r="J95" s="2"/>
      <c r="K95" s="2"/>
      <c r="L95" s="2"/>
      <c r="M95" s="2"/>
      <c r="N95" s="2"/>
      <c r="O95" s="2"/>
      <c r="P95" s="2"/>
      <c r="Q95" s="2"/>
      <c r="R95" s="2"/>
    </row>
    <row r="96" spans="10:18" ht="16.5" x14ac:dyDescent="0.3">
      <c r="J96" s="2"/>
      <c r="K96" s="2"/>
      <c r="L96" s="2"/>
      <c r="M96" s="2"/>
      <c r="N96" s="2"/>
      <c r="O96" s="2"/>
      <c r="P96" s="2"/>
      <c r="Q96" s="2"/>
      <c r="R96" s="2"/>
    </row>
    <row r="97" spans="10:18" ht="16.5" x14ac:dyDescent="0.3">
      <c r="J97" s="2"/>
      <c r="K97" s="2"/>
      <c r="L97" s="2"/>
      <c r="M97" s="2"/>
      <c r="N97" s="2"/>
      <c r="O97" s="2"/>
      <c r="P97" s="2"/>
      <c r="Q97" s="2"/>
      <c r="R97" s="2"/>
    </row>
  </sheetData>
  <pageMargins left="0.70866141732283472" right="0.70866141732283472" top="0.74803149606299213" bottom="0.74803149606299213" header="0.31496062992125984" footer="0.31496062992125984"/>
  <pageSetup scale="44" orientation="landscape" r:id="rId1"/>
  <headerFooter>
    <oddFooter>&amp;R&amp;A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 2000 panque</vt:lpstr>
      <vt:lpstr>base 1000 panque</vt:lpstr>
      <vt:lpstr>base red 2000 pastel </vt:lpstr>
      <vt:lpstr>base red 1000 pastel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Ventas-Empresarial</cp:lastModifiedBy>
  <cp:lastPrinted>2017-05-11T23:06:36Z</cp:lastPrinted>
  <dcterms:created xsi:type="dcterms:W3CDTF">2014-08-16T19:52:19Z</dcterms:created>
  <dcterms:modified xsi:type="dcterms:W3CDTF">2017-05-12T00:09:02Z</dcterms:modified>
</cp:coreProperties>
</file>