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90" yWindow="2280" windowWidth="20055" windowHeight="7935"/>
  </bookViews>
  <sheets>
    <sheet name="Presupuesto 4 X 4 1000 pzas" sheetId="10" r:id="rId1"/>
    <sheet name="Presupuesto 4 X 4 2000 pza" sheetId="12" r:id="rId2"/>
    <sheet name="Presupuesto 4 X 4 500 pzas" sheetId="6" r:id="rId3"/>
  </sheets>
  <calcPr calcId="145621"/>
</workbook>
</file>

<file path=xl/calcChain.xml><?xml version="1.0" encoding="utf-8"?>
<calcChain xmlns="http://schemas.openxmlformats.org/spreadsheetml/2006/main">
  <c r="T15" i="10" l="1"/>
  <c r="O5" i="10" l="1"/>
  <c r="O5" i="12"/>
  <c r="J5" i="12"/>
  <c r="E5" i="12"/>
  <c r="I32" i="12"/>
  <c r="G32" i="12"/>
  <c r="G35" i="12" s="1"/>
  <c r="G31" i="12"/>
  <c r="J25" i="12"/>
  <c r="B25" i="12"/>
  <c r="A25" i="12"/>
  <c r="F24" i="12"/>
  <c r="E24" i="12"/>
  <c r="O23" i="12"/>
  <c r="E23" i="12"/>
  <c r="A21" i="12"/>
  <c r="J15" i="12"/>
  <c r="B15" i="12"/>
  <c r="A15" i="12"/>
  <c r="P14" i="12"/>
  <c r="P24" i="12" s="1"/>
  <c r="F14" i="12"/>
  <c r="O13" i="12"/>
  <c r="J13" i="12"/>
  <c r="J23" i="12" s="1"/>
  <c r="E13" i="12"/>
  <c r="A11" i="12"/>
  <c r="O25" i="12"/>
  <c r="E25" i="12"/>
  <c r="D5" i="12"/>
  <c r="C5" i="12"/>
  <c r="P4" i="12"/>
  <c r="P5" i="12" s="1"/>
  <c r="K4" i="12"/>
  <c r="K14" i="12" s="1"/>
  <c r="F4" i="12"/>
  <c r="F5" i="12" s="1"/>
  <c r="G32" i="10"/>
  <c r="J5" i="10"/>
  <c r="J25" i="10" s="1"/>
  <c r="E5" i="10"/>
  <c r="I32" i="10"/>
  <c r="G35" i="10"/>
  <c r="G31" i="10"/>
  <c r="B25" i="10"/>
  <c r="A25" i="10"/>
  <c r="F24" i="10"/>
  <c r="E24" i="10"/>
  <c r="O23" i="10"/>
  <c r="E23" i="10"/>
  <c r="A21" i="10"/>
  <c r="J15" i="10"/>
  <c r="B15" i="10"/>
  <c r="A15" i="10"/>
  <c r="P14" i="10"/>
  <c r="P24" i="10" s="1"/>
  <c r="F14" i="10"/>
  <c r="O13" i="10"/>
  <c r="J13" i="10"/>
  <c r="J23" i="10" s="1"/>
  <c r="E13" i="10"/>
  <c r="A11" i="10"/>
  <c r="O25" i="10"/>
  <c r="E25" i="10"/>
  <c r="D5" i="10"/>
  <c r="C5" i="10"/>
  <c r="P4" i="10"/>
  <c r="P5" i="10" s="1"/>
  <c r="K4" i="10"/>
  <c r="K14" i="10" s="1"/>
  <c r="F4" i="10"/>
  <c r="F5" i="10" s="1"/>
  <c r="J5" i="6"/>
  <c r="E5" i="6"/>
  <c r="E15" i="6"/>
  <c r="H35" i="6"/>
  <c r="J35" i="6"/>
  <c r="K35" i="6" s="1"/>
  <c r="G35" i="6"/>
  <c r="G32" i="6"/>
  <c r="I32" i="6"/>
  <c r="G31" i="6"/>
  <c r="P4" i="6"/>
  <c r="K4" i="6"/>
  <c r="O5" i="6"/>
  <c r="F4" i="6"/>
  <c r="C15" i="10" l="1"/>
  <c r="C25" i="10"/>
  <c r="C15" i="12"/>
  <c r="C25" i="12"/>
  <c r="H5" i="12"/>
  <c r="G5" i="12"/>
  <c r="R5" i="12"/>
  <c r="P25" i="12"/>
  <c r="S5" i="12"/>
  <c r="Q5" i="12"/>
  <c r="H35" i="12"/>
  <c r="J35" i="12"/>
  <c r="K35" i="12" s="1"/>
  <c r="K24" i="12"/>
  <c r="K25" i="12" s="1"/>
  <c r="L25" i="12" s="1"/>
  <c r="K15" i="12"/>
  <c r="L15" i="12" s="1"/>
  <c r="F25" i="12"/>
  <c r="G25" i="12" s="1"/>
  <c r="K5" i="12"/>
  <c r="D15" i="12"/>
  <c r="D25" i="12"/>
  <c r="E15" i="12"/>
  <c r="F15" i="12" s="1"/>
  <c r="G15" i="12" s="1"/>
  <c r="O15" i="12"/>
  <c r="P15" i="12" s="1"/>
  <c r="Q15" i="12" s="1"/>
  <c r="H5" i="10"/>
  <c r="G5" i="10"/>
  <c r="R5" i="10"/>
  <c r="P25" i="10"/>
  <c r="S5" i="10"/>
  <c r="Q5" i="10"/>
  <c r="H35" i="10"/>
  <c r="J35" i="10"/>
  <c r="K35" i="10" s="1"/>
  <c r="K24" i="10"/>
  <c r="K25" i="10" s="1"/>
  <c r="L25" i="10" s="1"/>
  <c r="K15" i="10"/>
  <c r="L15" i="10" s="1"/>
  <c r="F25" i="10"/>
  <c r="G25" i="10" s="1"/>
  <c r="K5" i="10"/>
  <c r="D15" i="10"/>
  <c r="D25" i="10"/>
  <c r="E15" i="10"/>
  <c r="F15" i="10" s="1"/>
  <c r="G15" i="10" s="1"/>
  <c r="O15" i="10"/>
  <c r="P15" i="10" s="1"/>
  <c r="E23" i="6"/>
  <c r="E13" i="6"/>
  <c r="E24" i="6"/>
  <c r="O13" i="6"/>
  <c r="O23" i="6" s="1"/>
  <c r="O25" i="6"/>
  <c r="P14" i="6"/>
  <c r="T15" i="12" l="1"/>
  <c r="T16" i="12" s="1"/>
  <c r="S25" i="12"/>
  <c r="Q25" i="12"/>
  <c r="T25" i="12" s="1"/>
  <c r="T26" i="12" s="1"/>
  <c r="L5" i="12"/>
  <c r="T5" i="12" s="1"/>
  <c r="T6" i="12" s="1"/>
  <c r="M5" i="12"/>
  <c r="R25" i="12"/>
  <c r="R15" i="12"/>
  <c r="S15" i="12" s="1"/>
  <c r="H25" i="12"/>
  <c r="I25" i="12" s="1"/>
  <c r="H15" i="12"/>
  <c r="I15" i="12" s="1"/>
  <c r="I5" i="12"/>
  <c r="Q15" i="10"/>
  <c r="T16" i="10" s="1"/>
  <c r="S25" i="10"/>
  <c r="Q25" i="10"/>
  <c r="T25" i="10" s="1"/>
  <c r="T26" i="10" s="1"/>
  <c r="L5" i="10"/>
  <c r="T5" i="10" s="1"/>
  <c r="T6" i="10" s="1"/>
  <c r="M5" i="10"/>
  <c r="R25" i="10"/>
  <c r="R15" i="10"/>
  <c r="H25" i="10"/>
  <c r="I25" i="10" s="1"/>
  <c r="H15" i="10"/>
  <c r="I15" i="10" s="1"/>
  <c r="I5" i="10"/>
  <c r="P24" i="6"/>
  <c r="P5" i="6"/>
  <c r="O15" i="6"/>
  <c r="P15" i="6" s="1"/>
  <c r="M25" i="12" l="1"/>
  <c r="N25" i="12" s="1"/>
  <c r="U25" i="12" s="1"/>
  <c r="U26" i="12" s="1"/>
  <c r="U27" i="12" s="1"/>
  <c r="M15" i="12"/>
  <c r="N15" i="12" s="1"/>
  <c r="U15" i="12" s="1"/>
  <c r="U16" i="12" s="1"/>
  <c r="U17" i="12" s="1"/>
  <c r="N5" i="12"/>
  <c r="U5" i="12" s="1"/>
  <c r="U6" i="12" s="1"/>
  <c r="U7" i="12" s="1"/>
  <c r="M25" i="10"/>
  <c r="N25" i="10" s="1"/>
  <c r="U25" i="10" s="1"/>
  <c r="U26" i="10" s="1"/>
  <c r="U27" i="10" s="1"/>
  <c r="M15" i="10"/>
  <c r="N15" i="10" s="1"/>
  <c r="U15" i="10" s="1"/>
  <c r="U16" i="10" s="1"/>
  <c r="U17" i="10" s="1"/>
  <c r="N5" i="10"/>
  <c r="U5" i="10" s="1"/>
  <c r="P25" i="6"/>
  <c r="S5" i="6"/>
  <c r="R5" i="6"/>
  <c r="B15" i="6"/>
  <c r="U6" i="10" l="1"/>
  <c r="U7" i="10" s="1"/>
  <c r="R15" i="6"/>
  <c r="R25" i="6"/>
  <c r="Q5" i="6"/>
  <c r="A25" i="6"/>
  <c r="S25" i="6" s="1"/>
  <c r="A21" i="6"/>
  <c r="A11" i="6"/>
  <c r="J25" i="6"/>
  <c r="J15" i="6"/>
  <c r="F24" i="6"/>
  <c r="Q15" i="6"/>
  <c r="E25" i="6"/>
  <c r="B25" i="6"/>
  <c r="A15" i="6"/>
  <c r="J13" i="6"/>
  <c r="J23" i="6" s="1"/>
  <c r="K5" i="6"/>
  <c r="M5" i="6" s="1"/>
  <c r="D25" i="6"/>
  <c r="D15" i="6"/>
  <c r="C15" i="6"/>
  <c r="D5" i="6"/>
  <c r="C5" i="6"/>
  <c r="F5" i="6"/>
  <c r="H5" i="6" s="1"/>
  <c r="H15" i="6" l="1"/>
  <c r="I15" i="6" s="1"/>
  <c r="H25" i="6"/>
  <c r="C25" i="6"/>
  <c r="N5" i="6"/>
  <c r="M25" i="6"/>
  <c r="N25" i="6" s="1"/>
  <c r="M15" i="6"/>
  <c r="N15" i="6" s="1"/>
  <c r="S15" i="6"/>
  <c r="F14" i="6"/>
  <c r="F15" i="6" s="1"/>
  <c r="G15" i="6" s="1"/>
  <c r="F25" i="6"/>
  <c r="G25" i="6" s="1"/>
  <c r="Q25" i="6"/>
  <c r="K14" i="6"/>
  <c r="G5" i="6"/>
  <c r="I5" i="6"/>
  <c r="U5" i="6" s="1"/>
  <c r="L5" i="6"/>
  <c r="T5" i="6" l="1"/>
  <c r="U15" i="6"/>
  <c r="I25" i="6"/>
  <c r="U25" i="6" s="1"/>
  <c r="U6" i="6"/>
  <c r="T6" i="6"/>
  <c r="K15" i="6"/>
  <c r="K24" i="6"/>
  <c r="K25" i="6" s="1"/>
  <c r="L25" i="6" l="1"/>
  <c r="L15" i="6"/>
  <c r="U7" i="6"/>
  <c r="T15" i="6" l="1"/>
  <c r="T16" i="6" s="1"/>
  <c r="T25" i="6"/>
  <c r="T26" i="6" s="1"/>
  <c r="U16" i="6"/>
  <c r="U26" i="6"/>
  <c r="U17" i="6" l="1"/>
  <c r="U27" i="6"/>
</calcChain>
</file>

<file path=xl/sharedStrings.xml><?xml version="1.0" encoding="utf-8"?>
<sst xmlns="http://schemas.openxmlformats.org/spreadsheetml/2006/main" count="342" uniqueCount="28">
  <si>
    <t>$ Vta Impre</t>
  </si>
  <si>
    <t>$PU Argo</t>
  </si>
  <si>
    <t>$ TT Argo</t>
  </si>
  <si>
    <t>$ Uni Pap</t>
  </si>
  <si>
    <t>TT $ Papel</t>
  </si>
  <si>
    <t>Cant.</t>
  </si>
  <si>
    <t>Cant. Pap</t>
  </si>
  <si>
    <t>$ Pap Costo</t>
  </si>
  <si>
    <t>Venta</t>
  </si>
  <si>
    <t>Costo</t>
  </si>
  <si>
    <t>Uni $ Papel</t>
  </si>
  <si>
    <t>$ Unitario</t>
  </si>
  <si>
    <t>Ganancia</t>
  </si>
  <si>
    <t>Cajas</t>
  </si>
  <si>
    <t xml:space="preserve">30 X 30 X 30 </t>
  </si>
  <si>
    <t>Envio</t>
  </si>
  <si>
    <t>Total Costo</t>
  </si>
  <si>
    <t>TT Utilidad</t>
  </si>
  <si>
    <t>EXTRAS</t>
  </si>
  <si>
    <t>Manual CCUD</t>
  </si>
  <si>
    <t>Interiores Bond 120 gr</t>
  </si>
  <si>
    <t>Desplegado Bond 120 gr</t>
  </si>
  <si>
    <t xml:space="preserve">Portada Sulfatada 14 ptos 1 cara. </t>
  </si>
  <si>
    <t>calculo aprox 70 manuales por caja</t>
  </si>
  <si>
    <t>1 flete máximo</t>
  </si>
  <si>
    <t>Tabla Suaje</t>
  </si>
  <si>
    <t>Maquila Armado</t>
  </si>
  <si>
    <t>unitario sin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</si>
</sst>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entury Gothic"/>
      <family val="2"/>
    </font>
    <font>
      <b/>
      <i/>
      <u/>
      <sz val="12"/>
      <color rgb="FFFF0000"/>
      <name val="Century Gothic"/>
      <family val="2"/>
    </font>
    <font>
      <sz val="11"/>
      <color theme="1"/>
      <name val="Calibri"/>
      <family val="2"/>
      <scheme val="minor"/>
    </font>
    <font>
      <b/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b/>
      <sz val="15"/>
      <color theme="1"/>
      <name val="Century Gothic"/>
      <family val="2"/>
    </font>
    <font>
      <b/>
      <sz val="12"/>
      <color theme="3" tint="-0.249977111117893"/>
      <name val="Century Gothic"/>
      <family val="2"/>
    </font>
    <font>
      <sz val="12"/>
      <color theme="3" tint="-0.249977111117893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5" fillId="0" borderId="0" xfId="0" applyFont="1"/>
    <xf numFmtId="0" fontId="3" fillId="0" borderId="0" xfId="1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1" fillId="0" borderId="0" xfId="0" applyFont="1"/>
    <xf numFmtId="2" fontId="11" fillId="0" borderId="1" xfId="0" applyNumberFormat="1" applyFont="1" applyBorder="1" applyAlignment="1">
      <alignment horizontal="center"/>
    </xf>
    <xf numFmtId="0" fontId="12" fillId="0" borderId="0" xfId="0" applyFont="1"/>
    <xf numFmtId="2" fontId="12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9" fontId="11" fillId="0" borderId="9" xfId="2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2" fontId="8" fillId="2" borderId="6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44" fontId="2" fillId="0" borderId="0" xfId="3" applyFont="1" applyAlignment="1">
      <alignment horizontal="center"/>
    </xf>
    <xf numFmtId="44" fontId="5" fillId="0" borderId="0" xfId="3" applyFont="1" applyAlignment="1">
      <alignment horizontal="center"/>
    </xf>
    <xf numFmtId="0" fontId="5" fillId="0" borderId="0" xfId="0" applyFont="1" applyAlignment="1">
      <alignment horizontal="right"/>
    </xf>
    <xf numFmtId="44" fontId="11" fillId="0" borderId="0" xfId="3" applyFont="1"/>
    <xf numFmtId="44" fontId="6" fillId="0" borderId="0" xfId="3" applyFont="1" applyAlignment="1">
      <alignment horizontal="center"/>
    </xf>
    <xf numFmtId="0" fontId="7" fillId="0" borderId="0" xfId="0" applyFont="1" applyAlignment="1">
      <alignment horizontal="left"/>
    </xf>
    <xf numFmtId="2" fontId="12" fillId="0" borderId="0" xfId="0" applyNumberFormat="1" applyFont="1"/>
    <xf numFmtId="0" fontId="6" fillId="0" borderId="0" xfId="0" applyFont="1" applyAlignment="1">
      <alignment horizontal="left"/>
    </xf>
    <xf numFmtId="2" fontId="1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4">
    <cellStyle name="Moneda" xfId="3" builtinId="4"/>
    <cellStyle name="Normal" xfId="0" builtinId="0"/>
    <cellStyle name="Normal 2" xfId="1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abSelected="1" zoomScale="70" zoomScaleNormal="70" workbookViewId="0"/>
  </sheetViews>
  <sheetFormatPr baseColWidth="10" defaultRowHeight="17.25" x14ac:dyDescent="0.3"/>
  <cols>
    <col min="1" max="1" width="10.140625" style="9" customWidth="1"/>
    <col min="2" max="2" width="11.5703125" style="1" customWidth="1"/>
    <col min="3" max="3" width="15.5703125" style="1" customWidth="1"/>
    <col min="4" max="4" width="16.28515625" style="12" customWidth="1"/>
    <col min="5" max="5" width="11.42578125" style="4"/>
    <col min="6" max="6" width="17.140625" style="4" customWidth="1"/>
    <col min="7" max="7" width="17.140625" style="1" customWidth="1"/>
    <col min="8" max="8" width="13.7109375" style="14" customWidth="1"/>
    <col min="9" max="9" width="14.85546875" style="14" customWidth="1"/>
    <col min="10" max="10" width="13.42578125" style="4" customWidth="1"/>
    <col min="11" max="11" width="15.28515625" style="4" customWidth="1"/>
    <col min="12" max="12" width="17.140625" style="1" customWidth="1"/>
    <col min="13" max="13" width="13.7109375" style="14" customWidth="1"/>
    <col min="14" max="14" width="14.85546875" style="14" customWidth="1"/>
    <col min="15" max="15" width="13.42578125" style="4" customWidth="1"/>
    <col min="16" max="16" width="15.28515625" style="4" customWidth="1"/>
    <col min="17" max="17" width="17.140625" style="1" customWidth="1"/>
    <col min="18" max="18" width="13.7109375" style="14" customWidth="1"/>
    <col min="19" max="19" width="14.85546875" style="14" customWidth="1"/>
    <col min="20" max="20" width="13" style="2" customWidth="1"/>
    <col min="21" max="21" width="14.85546875" style="12" customWidth="1"/>
    <col min="22" max="16384" width="11.42578125" style="4"/>
  </cols>
  <sheetData>
    <row r="1" spans="1:22" ht="20.25" thickBot="1" x14ac:dyDescent="0.35">
      <c r="A1" s="44" t="s">
        <v>19</v>
      </c>
    </row>
    <row r="2" spans="1:22" x14ac:dyDescent="0.3">
      <c r="A2" s="33" t="s">
        <v>5</v>
      </c>
      <c r="B2" s="34" t="s">
        <v>1</v>
      </c>
      <c r="C2" s="34" t="s">
        <v>2</v>
      </c>
      <c r="D2" s="35" t="s">
        <v>0</v>
      </c>
      <c r="E2" s="36" t="s">
        <v>6</v>
      </c>
      <c r="F2" s="36" t="s">
        <v>7</v>
      </c>
      <c r="G2" s="34" t="s">
        <v>3</v>
      </c>
      <c r="H2" s="35" t="s">
        <v>4</v>
      </c>
      <c r="I2" s="35" t="s">
        <v>10</v>
      </c>
      <c r="J2" s="36" t="s">
        <v>6</v>
      </c>
      <c r="K2" s="36" t="s">
        <v>7</v>
      </c>
      <c r="L2" s="34" t="s">
        <v>3</v>
      </c>
      <c r="M2" s="35" t="s">
        <v>4</v>
      </c>
      <c r="N2" s="35" t="s">
        <v>10</v>
      </c>
      <c r="O2" s="36" t="s">
        <v>6</v>
      </c>
      <c r="P2" s="36" t="s">
        <v>7</v>
      </c>
      <c r="Q2" s="34" t="s">
        <v>3</v>
      </c>
      <c r="R2" s="35" t="s">
        <v>4</v>
      </c>
      <c r="S2" s="35" t="s">
        <v>10</v>
      </c>
      <c r="T2" s="34" t="s">
        <v>11</v>
      </c>
      <c r="U2" s="37" t="s">
        <v>11</v>
      </c>
    </row>
    <row r="3" spans="1:22" ht="18" thickBot="1" x14ac:dyDescent="0.35">
      <c r="A3" s="38"/>
      <c r="B3" s="39"/>
      <c r="C3" s="39"/>
      <c r="D3" s="40"/>
      <c r="E3" s="41" t="s">
        <v>22</v>
      </c>
      <c r="F3" s="41"/>
      <c r="G3" s="39" t="s">
        <v>9</v>
      </c>
      <c r="H3" s="40" t="s">
        <v>8</v>
      </c>
      <c r="I3" s="40" t="s">
        <v>8</v>
      </c>
      <c r="J3" s="41" t="s">
        <v>20</v>
      </c>
      <c r="K3" s="42"/>
      <c r="L3" s="39" t="s">
        <v>9</v>
      </c>
      <c r="M3" s="40" t="s">
        <v>8</v>
      </c>
      <c r="N3" s="40" t="s">
        <v>8</v>
      </c>
      <c r="O3" s="41" t="s">
        <v>21</v>
      </c>
      <c r="P3" s="42"/>
      <c r="Q3" s="39" t="s">
        <v>9</v>
      </c>
      <c r="R3" s="40" t="s">
        <v>8</v>
      </c>
      <c r="S3" s="40" t="s">
        <v>8</v>
      </c>
      <c r="T3" s="39" t="s">
        <v>9</v>
      </c>
      <c r="U3" s="43" t="s">
        <v>8</v>
      </c>
    </row>
    <row r="4" spans="1:22" x14ac:dyDescent="0.3">
      <c r="A4" s="25"/>
      <c r="B4" s="26"/>
      <c r="C4" s="27"/>
      <c r="D4" s="28">
        <v>1.65</v>
      </c>
      <c r="E4" s="29"/>
      <c r="F4" s="30">
        <f>8.407*0.5</f>
        <v>4.2035</v>
      </c>
      <c r="G4" s="26"/>
      <c r="H4" s="28">
        <v>1.2</v>
      </c>
      <c r="I4" s="31"/>
      <c r="J4" s="29"/>
      <c r="K4" s="30">
        <f>2.795*0.5</f>
        <v>1.3975</v>
      </c>
      <c r="L4" s="26"/>
      <c r="M4" s="28">
        <v>1.2</v>
      </c>
      <c r="N4" s="31"/>
      <c r="O4" s="29"/>
      <c r="P4" s="30">
        <f>2.795*0.5</f>
        <v>1.3975</v>
      </c>
      <c r="Q4" s="26"/>
      <c r="R4" s="28">
        <v>1.2</v>
      </c>
      <c r="S4" s="31"/>
      <c r="T4" s="26"/>
      <c r="U4" s="32"/>
      <c r="V4" s="47"/>
    </row>
    <row r="5" spans="1:22" x14ac:dyDescent="0.3">
      <c r="A5" s="16">
        <v>1000</v>
      </c>
      <c r="B5" s="11">
        <v>77.233000000000004</v>
      </c>
      <c r="C5" s="11">
        <f>+A5*B5</f>
        <v>77233</v>
      </c>
      <c r="D5" s="13">
        <f>+B5*D4</f>
        <v>127.43445</v>
      </c>
      <c r="E5" s="5">
        <f>750+200</f>
        <v>950</v>
      </c>
      <c r="F5" s="6">
        <f>+F4*E5</f>
        <v>3993.3249999999998</v>
      </c>
      <c r="G5" s="11">
        <f>+F5/A5</f>
        <v>3.993325</v>
      </c>
      <c r="H5" s="15">
        <f>+F5*H4</f>
        <v>4791.99</v>
      </c>
      <c r="I5" s="13">
        <f>+H5/A5</f>
        <v>4.7919900000000002</v>
      </c>
      <c r="J5" s="5">
        <f>12000+1000</f>
        <v>13000</v>
      </c>
      <c r="K5" s="6">
        <f>+K4*J5</f>
        <v>18167.5</v>
      </c>
      <c r="L5" s="11">
        <f>+K5/A5</f>
        <v>18.1675</v>
      </c>
      <c r="M5" s="15">
        <f>+K5*M4</f>
        <v>21801</v>
      </c>
      <c r="N5" s="13">
        <f>+M5/A5</f>
        <v>21.800999999999998</v>
      </c>
      <c r="O5" s="5">
        <f>500+300</f>
        <v>800</v>
      </c>
      <c r="P5" s="6">
        <f>+P4*O5</f>
        <v>1118</v>
      </c>
      <c r="Q5" s="11">
        <f>+P5/E5</f>
        <v>1.1768421052631579</v>
      </c>
      <c r="R5" s="15">
        <f>+P5*R4</f>
        <v>1341.6</v>
      </c>
      <c r="S5" s="13">
        <f>+P5/A5</f>
        <v>1.1180000000000001</v>
      </c>
      <c r="T5" s="8">
        <f>+B5+G5+L5+Q5+H35</f>
        <v>104.57066710526317</v>
      </c>
      <c r="U5" s="17">
        <f>+D5+I5+N5+S5+K35</f>
        <v>161.74543999999997</v>
      </c>
    </row>
    <row r="6" spans="1:22" x14ac:dyDescent="0.3">
      <c r="A6" s="18"/>
      <c r="B6" s="11"/>
      <c r="C6" s="11"/>
      <c r="D6" s="13"/>
      <c r="E6" s="7"/>
      <c r="F6" s="6"/>
      <c r="G6" s="11"/>
      <c r="H6" s="15"/>
      <c r="I6" s="15"/>
      <c r="J6" s="7"/>
      <c r="K6" s="6"/>
      <c r="L6" s="11"/>
      <c r="M6" s="15"/>
      <c r="N6" s="15"/>
      <c r="O6" s="7"/>
      <c r="P6" s="6"/>
      <c r="Q6" s="11"/>
      <c r="R6" s="15"/>
      <c r="S6" s="15"/>
      <c r="T6" s="8">
        <f>+T5*A5</f>
        <v>104570.66710526317</v>
      </c>
      <c r="U6" s="17">
        <f>+U5*A5</f>
        <v>161745.43999999997</v>
      </c>
    </row>
    <row r="7" spans="1:22" ht="18" thickBot="1" x14ac:dyDescent="0.35">
      <c r="A7" s="19"/>
      <c r="B7" s="20"/>
      <c r="C7" s="20"/>
      <c r="D7" s="21"/>
      <c r="E7" s="22"/>
      <c r="F7" s="23"/>
      <c r="G7" s="20"/>
      <c r="H7" s="24"/>
      <c r="I7" s="24"/>
      <c r="J7" s="22"/>
      <c r="K7" s="23"/>
      <c r="L7" s="20"/>
      <c r="M7" s="24"/>
      <c r="N7" s="24"/>
      <c r="O7" s="22"/>
      <c r="P7" s="23"/>
      <c r="Q7" s="20"/>
      <c r="R7" s="24"/>
      <c r="S7" s="24"/>
      <c r="T7" s="45" t="s">
        <v>12</v>
      </c>
      <c r="U7" s="46">
        <f>+U6-T6</f>
        <v>57174.772894736801</v>
      </c>
    </row>
    <row r="8" spans="1:22" s="1" customFormat="1" x14ac:dyDescent="0.3">
      <c r="A8" s="3"/>
      <c r="D8" s="12"/>
      <c r="E8" s="60" t="s">
        <v>27</v>
      </c>
      <c r="F8" s="58">
        <v>8.0405999999999995</v>
      </c>
      <c r="G8" s="58"/>
      <c r="H8" s="59"/>
      <c r="I8" s="59"/>
      <c r="J8" s="60" t="s">
        <v>27</v>
      </c>
      <c r="K8" s="58">
        <v>2.7949999999999999</v>
      </c>
      <c r="L8" s="58"/>
      <c r="M8" s="59"/>
      <c r="N8" s="59"/>
      <c r="O8" s="60" t="s">
        <v>27</v>
      </c>
      <c r="P8" s="58">
        <v>2.7949999999999999</v>
      </c>
      <c r="R8" s="14"/>
      <c r="S8" s="47"/>
      <c r="T8" s="2"/>
      <c r="U8" s="12"/>
    </row>
    <row r="9" spans="1:22" x14ac:dyDescent="0.3">
      <c r="A9" s="10"/>
    </row>
    <row r="10" spans="1:22" x14ac:dyDescent="0.3">
      <c r="A10" s="10"/>
    </row>
    <row r="11" spans="1:22" ht="20.25" thickBot="1" x14ac:dyDescent="0.35">
      <c r="A11" s="44" t="str">
        <f>+A1</f>
        <v>Manual CCUD</v>
      </c>
    </row>
    <row r="12" spans="1:22" x14ac:dyDescent="0.3">
      <c r="A12" s="33" t="s">
        <v>5</v>
      </c>
      <c r="B12" s="34" t="s">
        <v>1</v>
      </c>
      <c r="C12" s="34" t="s">
        <v>2</v>
      </c>
      <c r="D12" s="35" t="s">
        <v>0</v>
      </c>
      <c r="E12" s="36" t="s">
        <v>6</v>
      </c>
      <c r="F12" s="36" t="s">
        <v>7</v>
      </c>
      <c r="G12" s="34" t="s">
        <v>3</v>
      </c>
      <c r="H12" s="35" t="s">
        <v>4</v>
      </c>
      <c r="I12" s="35" t="s">
        <v>10</v>
      </c>
      <c r="J12" s="36" t="s">
        <v>6</v>
      </c>
      <c r="K12" s="36" t="s">
        <v>7</v>
      </c>
      <c r="L12" s="34" t="s">
        <v>3</v>
      </c>
      <c r="M12" s="35" t="s">
        <v>4</v>
      </c>
      <c r="N12" s="35" t="s">
        <v>10</v>
      </c>
      <c r="O12" s="36" t="s">
        <v>6</v>
      </c>
      <c r="P12" s="36" t="s">
        <v>7</v>
      </c>
      <c r="Q12" s="34" t="s">
        <v>3</v>
      </c>
      <c r="R12" s="35" t="s">
        <v>4</v>
      </c>
      <c r="S12" s="35" t="s">
        <v>10</v>
      </c>
      <c r="T12" s="34" t="s">
        <v>11</v>
      </c>
      <c r="U12" s="37" t="s">
        <v>11</v>
      </c>
    </row>
    <row r="13" spans="1:22" ht="18" thickBot="1" x14ac:dyDescent="0.35">
      <c r="A13" s="38"/>
      <c r="B13" s="39"/>
      <c r="C13" s="39"/>
      <c r="D13" s="40"/>
      <c r="E13" s="41" t="str">
        <f>+E3</f>
        <v xml:space="preserve">Portada Sulfatada 14 ptos 1 cara. </v>
      </c>
      <c r="F13" s="41"/>
      <c r="G13" s="39" t="s">
        <v>9</v>
      </c>
      <c r="H13" s="40" t="s">
        <v>8</v>
      </c>
      <c r="I13" s="40" t="s">
        <v>8</v>
      </c>
      <c r="J13" s="41" t="str">
        <f>+J3</f>
        <v>Interiores Bond 120 gr</v>
      </c>
      <c r="K13" s="42"/>
      <c r="L13" s="39" t="s">
        <v>9</v>
      </c>
      <c r="M13" s="40" t="s">
        <v>8</v>
      </c>
      <c r="N13" s="40" t="s">
        <v>8</v>
      </c>
      <c r="O13" s="41" t="str">
        <f>+O3</f>
        <v>Desplegado Bond 120 gr</v>
      </c>
      <c r="P13" s="42"/>
      <c r="Q13" s="39" t="s">
        <v>9</v>
      </c>
      <c r="R13" s="40" t="s">
        <v>8</v>
      </c>
      <c r="S13" s="40" t="s">
        <v>8</v>
      </c>
      <c r="T13" s="39" t="s">
        <v>9</v>
      </c>
      <c r="U13" s="43" t="s">
        <v>8</v>
      </c>
    </row>
    <row r="14" spans="1:22" x14ac:dyDescent="0.3">
      <c r="A14" s="25"/>
      <c r="B14" s="26"/>
      <c r="C14" s="27"/>
      <c r="D14" s="28">
        <v>1.4</v>
      </c>
      <c r="E14" s="29"/>
      <c r="F14" s="30">
        <f>+F4</f>
        <v>4.2035</v>
      </c>
      <c r="G14" s="26"/>
      <c r="H14" s="31"/>
      <c r="I14" s="31"/>
      <c r="J14" s="29"/>
      <c r="K14" s="30">
        <f>+K4</f>
        <v>1.3975</v>
      </c>
      <c r="L14" s="26"/>
      <c r="M14" s="31"/>
      <c r="N14" s="31"/>
      <c r="O14" s="29"/>
      <c r="P14" s="30">
        <f>+P4</f>
        <v>1.3975</v>
      </c>
      <c r="Q14" s="26"/>
      <c r="R14" s="31"/>
      <c r="S14" s="31"/>
      <c r="T14" s="26"/>
      <c r="U14" s="32"/>
    </row>
    <row r="15" spans="1:22" x14ac:dyDescent="0.3">
      <c r="A15" s="16">
        <f>+A5</f>
        <v>1000</v>
      </c>
      <c r="B15" s="11">
        <f>+B5</f>
        <v>77.233000000000004</v>
      </c>
      <c r="C15" s="11">
        <f>+A15*B15</f>
        <v>77233</v>
      </c>
      <c r="D15" s="13">
        <f>+B15*D14</f>
        <v>108.1262</v>
      </c>
      <c r="E15" s="5">
        <f>+E5</f>
        <v>950</v>
      </c>
      <c r="F15" s="6">
        <f>+F14*E15</f>
        <v>3993.3249999999998</v>
      </c>
      <c r="G15" s="11">
        <f>+F15/A15</f>
        <v>3.993325</v>
      </c>
      <c r="H15" s="15">
        <f>+H5</f>
        <v>4791.99</v>
      </c>
      <c r="I15" s="13">
        <f>+H15/A15</f>
        <v>4.7919900000000002</v>
      </c>
      <c r="J15" s="7">
        <f>+J5</f>
        <v>13000</v>
      </c>
      <c r="K15" s="6">
        <f>+K14*J15</f>
        <v>18167.5</v>
      </c>
      <c r="L15" s="11">
        <f>+K15/A15</f>
        <v>18.1675</v>
      </c>
      <c r="M15" s="15">
        <f>+M5</f>
        <v>21801</v>
      </c>
      <c r="N15" s="13">
        <f>+M15/A15</f>
        <v>21.800999999999998</v>
      </c>
      <c r="O15" s="5">
        <f>+O5</f>
        <v>800</v>
      </c>
      <c r="P15" s="6">
        <f>+P14*O15</f>
        <v>1118</v>
      </c>
      <c r="Q15" s="11">
        <f>+P15/E15</f>
        <v>1.1768421052631579</v>
      </c>
      <c r="R15" s="15">
        <f>+R5</f>
        <v>1341.6</v>
      </c>
      <c r="S15" s="13">
        <v>2</v>
      </c>
      <c r="T15" s="8">
        <f>+B15+G15+L15+Q15</f>
        <v>100.57066710526317</v>
      </c>
      <c r="U15" s="17">
        <f>+D15+I15+N15+S15</f>
        <v>136.71919</v>
      </c>
    </row>
    <row r="16" spans="1:22" x14ac:dyDescent="0.3">
      <c r="A16" s="18"/>
      <c r="B16" s="11"/>
      <c r="C16" s="11"/>
      <c r="D16" s="13"/>
      <c r="E16" s="7"/>
      <c r="F16" s="6"/>
      <c r="G16" s="11"/>
      <c r="H16" s="15"/>
      <c r="I16" s="15"/>
      <c r="J16" s="7"/>
      <c r="K16" s="6"/>
      <c r="L16" s="11"/>
      <c r="M16" s="15"/>
      <c r="N16" s="15"/>
      <c r="O16" s="7"/>
      <c r="P16" s="6"/>
      <c r="Q16" s="11"/>
      <c r="R16" s="15"/>
      <c r="S16" s="15"/>
      <c r="T16" s="8">
        <f>+T15*A15</f>
        <v>100570.66710526317</v>
      </c>
      <c r="U16" s="17">
        <f>+U15*A15</f>
        <v>136719.19</v>
      </c>
    </row>
    <row r="17" spans="1:21" ht="18" thickBot="1" x14ac:dyDescent="0.35">
      <c r="A17" s="19"/>
      <c r="B17" s="20"/>
      <c r="C17" s="20"/>
      <c r="D17" s="21"/>
      <c r="E17" s="22"/>
      <c r="F17" s="23"/>
      <c r="G17" s="20"/>
      <c r="H17" s="24"/>
      <c r="I17" s="24"/>
      <c r="J17" s="22"/>
      <c r="K17" s="23"/>
      <c r="L17" s="20"/>
      <c r="M17" s="24"/>
      <c r="N17" s="24"/>
      <c r="O17" s="22"/>
      <c r="P17" s="23"/>
      <c r="Q17" s="20"/>
      <c r="R17" s="24"/>
      <c r="S17" s="24"/>
      <c r="T17" s="45" t="s">
        <v>12</v>
      </c>
      <c r="U17" s="46">
        <f>+U16-T16</f>
        <v>36148.52289473683</v>
      </c>
    </row>
    <row r="18" spans="1:21" s="1" customFormat="1" x14ac:dyDescent="0.3">
      <c r="A18" s="3"/>
      <c r="D18" s="12"/>
      <c r="H18" s="14"/>
      <c r="I18" s="14"/>
      <c r="M18" s="14"/>
      <c r="N18" s="14"/>
      <c r="R18" s="14"/>
      <c r="S18" s="14"/>
      <c r="T18" s="2"/>
      <c r="U18" s="12"/>
    </row>
    <row r="21" spans="1:21" ht="20.25" thickBot="1" x14ac:dyDescent="0.35">
      <c r="A21" s="44" t="str">
        <f>+A1</f>
        <v>Manual CCUD</v>
      </c>
    </row>
    <row r="22" spans="1:21" x14ac:dyDescent="0.3">
      <c r="A22" s="33" t="s">
        <v>5</v>
      </c>
      <c r="B22" s="34" t="s">
        <v>1</v>
      </c>
      <c r="C22" s="34" t="s">
        <v>2</v>
      </c>
      <c r="D22" s="35" t="s">
        <v>0</v>
      </c>
      <c r="E22" s="36" t="s">
        <v>6</v>
      </c>
      <c r="F22" s="36" t="s">
        <v>7</v>
      </c>
      <c r="G22" s="34" t="s">
        <v>3</v>
      </c>
      <c r="H22" s="35" t="s">
        <v>4</v>
      </c>
      <c r="I22" s="35" t="s">
        <v>10</v>
      </c>
      <c r="J22" s="36" t="s">
        <v>6</v>
      </c>
      <c r="K22" s="36" t="s">
        <v>7</v>
      </c>
      <c r="L22" s="34" t="s">
        <v>3</v>
      </c>
      <c r="M22" s="35" t="s">
        <v>4</v>
      </c>
      <c r="N22" s="35" t="s">
        <v>10</v>
      </c>
      <c r="O22" s="36" t="s">
        <v>6</v>
      </c>
      <c r="P22" s="36" t="s">
        <v>7</v>
      </c>
      <c r="Q22" s="34" t="s">
        <v>3</v>
      </c>
      <c r="R22" s="35" t="s">
        <v>4</v>
      </c>
      <c r="S22" s="35" t="s">
        <v>10</v>
      </c>
      <c r="T22" s="34" t="s">
        <v>11</v>
      </c>
      <c r="U22" s="37" t="s">
        <v>11</v>
      </c>
    </row>
    <row r="23" spans="1:21" ht="18" thickBot="1" x14ac:dyDescent="0.35">
      <c r="A23" s="38"/>
      <c r="B23" s="39"/>
      <c r="C23" s="39"/>
      <c r="D23" s="40"/>
      <c r="E23" s="41" t="str">
        <f>+E3</f>
        <v xml:space="preserve">Portada Sulfatada 14 ptos 1 cara. </v>
      </c>
      <c r="F23" s="41"/>
      <c r="G23" s="39" t="s">
        <v>9</v>
      </c>
      <c r="H23" s="40" t="s">
        <v>8</v>
      </c>
      <c r="I23" s="40" t="s">
        <v>8</v>
      </c>
      <c r="J23" s="41" t="str">
        <f>+J13</f>
        <v>Interiores Bond 120 gr</v>
      </c>
      <c r="K23" s="42"/>
      <c r="L23" s="39" t="s">
        <v>9</v>
      </c>
      <c r="M23" s="40" t="s">
        <v>8</v>
      </c>
      <c r="N23" s="40" t="s">
        <v>8</v>
      </c>
      <c r="O23" s="41" t="str">
        <f>+O13</f>
        <v>Desplegado Bond 120 gr</v>
      </c>
      <c r="P23" s="42"/>
      <c r="Q23" s="39" t="s">
        <v>9</v>
      </c>
      <c r="R23" s="40" t="s">
        <v>8</v>
      </c>
      <c r="S23" s="40" t="s">
        <v>8</v>
      </c>
      <c r="T23" s="39" t="s">
        <v>9</v>
      </c>
      <c r="U23" s="43" t="s">
        <v>8</v>
      </c>
    </row>
    <row r="24" spans="1:21" x14ac:dyDescent="0.3">
      <c r="A24" s="25"/>
      <c r="B24" s="26"/>
      <c r="C24" s="27"/>
      <c r="D24" s="28">
        <v>1.3</v>
      </c>
      <c r="E24" s="29">
        <f>+E4</f>
        <v>0</v>
      </c>
      <c r="F24" s="30">
        <f>+F4</f>
        <v>4.2035</v>
      </c>
      <c r="G24" s="26"/>
      <c r="H24" s="31"/>
      <c r="I24" s="31"/>
      <c r="J24" s="29"/>
      <c r="K24" s="30">
        <f>+K14</f>
        <v>1.3975</v>
      </c>
      <c r="L24" s="26"/>
      <c r="M24" s="31"/>
      <c r="N24" s="31"/>
      <c r="O24" s="29"/>
      <c r="P24" s="30">
        <f>+P14</f>
        <v>1.3975</v>
      </c>
      <c r="Q24" s="26"/>
      <c r="R24" s="31"/>
      <c r="S24" s="31"/>
      <c r="T24" s="26"/>
      <c r="U24" s="32"/>
    </row>
    <row r="25" spans="1:21" x14ac:dyDescent="0.3">
      <c r="A25" s="16">
        <f>+A5</f>
        <v>1000</v>
      </c>
      <c r="B25" s="11">
        <f>+B5</f>
        <v>77.233000000000004</v>
      </c>
      <c r="C25" s="11">
        <f>+A25*B25</f>
        <v>77233</v>
      </c>
      <c r="D25" s="13">
        <f>+B25*D24</f>
        <v>100.4029</v>
      </c>
      <c r="E25" s="5">
        <f>+E5</f>
        <v>950</v>
      </c>
      <c r="F25" s="6">
        <f>+F24*E25</f>
        <v>3993.3249999999998</v>
      </c>
      <c r="G25" s="11">
        <f>+F25/A25</f>
        <v>3.993325</v>
      </c>
      <c r="H25" s="15">
        <f>+H5</f>
        <v>4791.99</v>
      </c>
      <c r="I25" s="13">
        <f>+H25/A25</f>
        <v>4.7919900000000002</v>
      </c>
      <c r="J25" s="7">
        <f>+J5</f>
        <v>13000</v>
      </c>
      <c r="K25" s="6">
        <f>+K24*J25</f>
        <v>18167.5</v>
      </c>
      <c r="L25" s="11">
        <f>+K25/A25</f>
        <v>18.1675</v>
      </c>
      <c r="M25" s="15">
        <f>+M5</f>
        <v>21801</v>
      </c>
      <c r="N25" s="13">
        <f>+M25/A25</f>
        <v>21.800999999999998</v>
      </c>
      <c r="O25" s="5">
        <f>+O5</f>
        <v>800</v>
      </c>
      <c r="P25" s="6">
        <f>+P5</f>
        <v>1118</v>
      </c>
      <c r="Q25" s="11">
        <f>+P25/E25</f>
        <v>1.1768421052631579</v>
      </c>
      <c r="R25" s="15">
        <f>+R5</f>
        <v>1341.6</v>
      </c>
      <c r="S25" s="13">
        <f>+P25/A25</f>
        <v>1.1180000000000001</v>
      </c>
      <c r="T25" s="8">
        <f>+B25+G25+L25+Q25</f>
        <v>100.57066710526317</v>
      </c>
      <c r="U25" s="17">
        <f>+D25+I25+N25+S25</f>
        <v>128.11389</v>
      </c>
    </row>
    <row r="26" spans="1:21" x14ac:dyDescent="0.3">
      <c r="A26" s="18"/>
      <c r="B26" s="11"/>
      <c r="C26" s="11"/>
      <c r="D26" s="13"/>
      <c r="E26" s="7"/>
      <c r="F26" s="6"/>
      <c r="G26" s="11"/>
      <c r="H26" s="15"/>
      <c r="I26" s="15"/>
      <c r="J26" s="7"/>
      <c r="K26" s="6"/>
      <c r="L26" s="11"/>
      <c r="M26" s="15"/>
      <c r="N26" s="15"/>
      <c r="O26" s="7"/>
      <c r="P26" s="6"/>
      <c r="Q26" s="11"/>
      <c r="R26" s="15"/>
      <c r="S26" s="15"/>
      <c r="T26" s="8">
        <f>+T25*A25</f>
        <v>100570.66710526317</v>
      </c>
      <c r="U26" s="17">
        <f>+U25*A25</f>
        <v>128113.89</v>
      </c>
    </row>
    <row r="27" spans="1:21" ht="18" thickBot="1" x14ac:dyDescent="0.35">
      <c r="A27" s="19"/>
      <c r="B27" s="20"/>
      <c r="C27" s="20"/>
      <c r="D27" s="21"/>
      <c r="E27" s="22"/>
      <c r="F27" s="23"/>
      <c r="G27" s="20"/>
      <c r="H27" s="24"/>
      <c r="I27" s="24"/>
      <c r="J27" s="22"/>
      <c r="K27" s="23"/>
      <c r="L27" s="20"/>
      <c r="M27" s="24"/>
      <c r="N27" s="24"/>
      <c r="O27" s="22"/>
      <c r="P27" s="23"/>
      <c r="Q27" s="20"/>
      <c r="R27" s="24"/>
      <c r="S27" s="24"/>
      <c r="T27" s="45" t="s">
        <v>12</v>
      </c>
      <c r="U27" s="46">
        <f>+U26-T26</f>
        <v>27543.222894736828</v>
      </c>
    </row>
    <row r="28" spans="1:21" s="1" customFormat="1" x14ac:dyDescent="0.3">
      <c r="A28" s="3"/>
      <c r="D28" s="12"/>
      <c r="H28" s="14"/>
      <c r="I28" s="14"/>
      <c r="M28" s="14"/>
      <c r="N28" s="14"/>
      <c r="R28" s="14"/>
      <c r="S28" s="14"/>
      <c r="T28" s="2"/>
      <c r="U28" s="12"/>
    </row>
    <row r="29" spans="1:21" x14ac:dyDescent="0.3">
      <c r="A29" s="56" t="s">
        <v>18</v>
      </c>
    </row>
    <row r="30" spans="1:21" x14ac:dyDescent="0.3">
      <c r="A30" s="54" t="s">
        <v>25</v>
      </c>
      <c r="C30" s="4"/>
      <c r="D30" s="1"/>
      <c r="G30" s="49">
        <v>1200</v>
      </c>
      <c r="I30" s="55"/>
    </row>
    <row r="31" spans="1:21" x14ac:dyDescent="0.3">
      <c r="A31" s="54" t="s">
        <v>26</v>
      </c>
      <c r="C31" s="4"/>
      <c r="D31" s="1"/>
      <c r="G31" s="49">
        <f>1*A5</f>
        <v>1000</v>
      </c>
      <c r="I31" s="55"/>
    </row>
    <row r="32" spans="1:21" x14ac:dyDescent="0.3">
      <c r="A32" s="9" t="s">
        <v>13</v>
      </c>
      <c r="B32" s="1" t="s">
        <v>14</v>
      </c>
      <c r="C32" s="4"/>
      <c r="D32" s="1" t="s">
        <v>23</v>
      </c>
      <c r="G32" s="49">
        <f>25*12</f>
        <v>300</v>
      </c>
      <c r="I32" s="57">
        <f>A5/70</f>
        <v>14.285714285714286</v>
      </c>
    </row>
    <row r="33" spans="1:15" x14ac:dyDescent="0.3">
      <c r="A33" s="9" t="s">
        <v>15</v>
      </c>
      <c r="D33" s="12" t="s">
        <v>24</v>
      </c>
      <c r="G33" s="49">
        <v>1500</v>
      </c>
    </row>
    <row r="34" spans="1:15" x14ac:dyDescent="0.3">
      <c r="G34" s="49"/>
    </row>
    <row r="35" spans="1:15" x14ac:dyDescent="0.3">
      <c r="F35" s="51" t="s">
        <v>16</v>
      </c>
      <c r="G35" s="50">
        <f>SUM(G30:G34)</f>
        <v>4000</v>
      </c>
      <c r="H35" s="50">
        <f>+G35/A5</f>
        <v>4</v>
      </c>
      <c r="I35" s="48" t="s">
        <v>17</v>
      </c>
      <c r="J35" s="52">
        <f>+G35*D4</f>
        <v>6600</v>
      </c>
      <c r="K35" s="53">
        <f>+J35/A5</f>
        <v>6.6</v>
      </c>
      <c r="N35" s="52"/>
      <c r="O35" s="53"/>
    </row>
  </sheetData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="70" zoomScaleNormal="70" workbookViewId="0"/>
  </sheetViews>
  <sheetFormatPr baseColWidth="10" defaultRowHeight="17.25" x14ac:dyDescent="0.3"/>
  <cols>
    <col min="1" max="1" width="10.140625" style="9" customWidth="1"/>
    <col min="2" max="2" width="11.5703125" style="1" customWidth="1"/>
    <col min="3" max="3" width="15.5703125" style="1" customWidth="1"/>
    <col min="4" max="4" width="16.28515625" style="12" customWidth="1"/>
    <col min="5" max="5" width="11.42578125" style="4"/>
    <col min="6" max="6" width="17.140625" style="4" customWidth="1"/>
    <col min="7" max="7" width="17.140625" style="1" customWidth="1"/>
    <col min="8" max="8" width="13.7109375" style="14" customWidth="1"/>
    <col min="9" max="9" width="14.85546875" style="14" customWidth="1"/>
    <col min="10" max="10" width="13.42578125" style="4" customWidth="1"/>
    <col min="11" max="11" width="15.28515625" style="4" customWidth="1"/>
    <col min="12" max="12" width="17.140625" style="1" customWidth="1"/>
    <col min="13" max="13" width="13.7109375" style="14" customWidth="1"/>
    <col min="14" max="14" width="14.85546875" style="14" customWidth="1"/>
    <col min="15" max="15" width="13.42578125" style="4" customWidth="1"/>
    <col min="16" max="16" width="15.28515625" style="4" customWidth="1"/>
    <col min="17" max="17" width="17.140625" style="1" customWidth="1"/>
    <col min="18" max="18" width="13.7109375" style="14" customWidth="1"/>
    <col min="19" max="19" width="14.85546875" style="14" customWidth="1"/>
    <col min="20" max="20" width="13" style="2" customWidth="1"/>
    <col min="21" max="21" width="14.85546875" style="12" customWidth="1"/>
    <col min="22" max="16384" width="11.42578125" style="4"/>
  </cols>
  <sheetData>
    <row r="1" spans="1:22" ht="20.25" thickBot="1" x14ac:dyDescent="0.35">
      <c r="A1" s="44" t="s">
        <v>19</v>
      </c>
    </row>
    <row r="2" spans="1:22" x14ac:dyDescent="0.3">
      <c r="A2" s="33" t="s">
        <v>5</v>
      </c>
      <c r="B2" s="34" t="s">
        <v>1</v>
      </c>
      <c r="C2" s="34" t="s">
        <v>2</v>
      </c>
      <c r="D2" s="35" t="s">
        <v>0</v>
      </c>
      <c r="E2" s="36" t="s">
        <v>6</v>
      </c>
      <c r="F2" s="36" t="s">
        <v>7</v>
      </c>
      <c r="G2" s="34" t="s">
        <v>3</v>
      </c>
      <c r="H2" s="35" t="s">
        <v>4</v>
      </c>
      <c r="I2" s="35" t="s">
        <v>10</v>
      </c>
      <c r="J2" s="36" t="s">
        <v>6</v>
      </c>
      <c r="K2" s="36" t="s">
        <v>7</v>
      </c>
      <c r="L2" s="34" t="s">
        <v>3</v>
      </c>
      <c r="M2" s="35" t="s">
        <v>4</v>
      </c>
      <c r="N2" s="35" t="s">
        <v>10</v>
      </c>
      <c r="O2" s="36" t="s">
        <v>6</v>
      </c>
      <c r="P2" s="36" t="s">
        <v>7</v>
      </c>
      <c r="Q2" s="34" t="s">
        <v>3</v>
      </c>
      <c r="R2" s="35" t="s">
        <v>4</v>
      </c>
      <c r="S2" s="35" t="s">
        <v>10</v>
      </c>
      <c r="T2" s="34" t="s">
        <v>11</v>
      </c>
      <c r="U2" s="37" t="s">
        <v>11</v>
      </c>
    </row>
    <row r="3" spans="1:22" ht="18" thickBot="1" x14ac:dyDescent="0.35">
      <c r="A3" s="38"/>
      <c r="B3" s="39"/>
      <c r="C3" s="39"/>
      <c r="D3" s="40"/>
      <c r="E3" s="41" t="s">
        <v>22</v>
      </c>
      <c r="F3" s="41"/>
      <c r="G3" s="39" t="s">
        <v>9</v>
      </c>
      <c r="H3" s="40" t="s">
        <v>8</v>
      </c>
      <c r="I3" s="40" t="s">
        <v>8</v>
      </c>
      <c r="J3" s="41" t="s">
        <v>20</v>
      </c>
      <c r="K3" s="42"/>
      <c r="L3" s="39" t="s">
        <v>9</v>
      </c>
      <c r="M3" s="40" t="s">
        <v>8</v>
      </c>
      <c r="N3" s="40" t="s">
        <v>8</v>
      </c>
      <c r="O3" s="41" t="s">
        <v>21</v>
      </c>
      <c r="P3" s="42"/>
      <c r="Q3" s="39" t="s">
        <v>9</v>
      </c>
      <c r="R3" s="40" t="s">
        <v>8</v>
      </c>
      <c r="S3" s="40" t="s">
        <v>8</v>
      </c>
      <c r="T3" s="39" t="s">
        <v>9</v>
      </c>
      <c r="U3" s="43" t="s">
        <v>8</v>
      </c>
    </row>
    <row r="4" spans="1:22" x14ac:dyDescent="0.3">
      <c r="A4" s="25"/>
      <c r="B4" s="26"/>
      <c r="C4" s="27"/>
      <c r="D4" s="28">
        <v>1.65</v>
      </c>
      <c r="E4" s="29"/>
      <c r="F4" s="30">
        <f>8.407*0.5</f>
        <v>4.2035</v>
      </c>
      <c r="G4" s="26"/>
      <c r="H4" s="28">
        <v>1.2</v>
      </c>
      <c r="I4" s="31"/>
      <c r="J4" s="29"/>
      <c r="K4" s="30">
        <f>2.795*0.5</f>
        <v>1.3975</v>
      </c>
      <c r="L4" s="26"/>
      <c r="M4" s="28">
        <v>1.2</v>
      </c>
      <c r="N4" s="31"/>
      <c r="O4" s="29"/>
      <c r="P4" s="30">
        <f>2.795*0.5</f>
        <v>1.3975</v>
      </c>
      <c r="Q4" s="26"/>
      <c r="R4" s="28">
        <v>1.2</v>
      </c>
      <c r="S4" s="31"/>
      <c r="T4" s="26"/>
      <c r="U4" s="32"/>
      <c r="V4" s="47"/>
    </row>
    <row r="5" spans="1:22" x14ac:dyDescent="0.3">
      <c r="A5" s="16">
        <v>2000</v>
      </c>
      <c r="B5" s="11">
        <v>41.423999999999999</v>
      </c>
      <c r="C5" s="11">
        <f>+A5*B5</f>
        <v>82848</v>
      </c>
      <c r="D5" s="13">
        <f>+B5*D4</f>
        <v>68.349599999999995</v>
      </c>
      <c r="E5" s="5">
        <f>1250+200</f>
        <v>1450</v>
      </c>
      <c r="F5" s="6">
        <f>+F4*E5</f>
        <v>6095.0749999999998</v>
      </c>
      <c r="G5" s="11">
        <f>+F5/A5</f>
        <v>3.0475374999999998</v>
      </c>
      <c r="H5" s="15">
        <f>+F5*H4</f>
        <v>7314.0899999999992</v>
      </c>
      <c r="I5" s="13">
        <f>+H5/A5</f>
        <v>3.6570449999999997</v>
      </c>
      <c r="J5" s="5">
        <f>20000+1000</f>
        <v>21000</v>
      </c>
      <c r="K5" s="6">
        <f>+K4*J5</f>
        <v>29347.5</v>
      </c>
      <c r="L5" s="11">
        <f>+K5/A5</f>
        <v>14.67375</v>
      </c>
      <c r="M5" s="15">
        <f>+K5*M4</f>
        <v>35217</v>
      </c>
      <c r="N5" s="13">
        <f>+M5/A5</f>
        <v>17.608499999999999</v>
      </c>
      <c r="O5" s="5">
        <f>750+300</f>
        <v>1050</v>
      </c>
      <c r="P5" s="6">
        <f>+P4*O5</f>
        <v>1467.375</v>
      </c>
      <c r="Q5" s="11">
        <f>+P5/E5</f>
        <v>1.0119827586206898</v>
      </c>
      <c r="R5" s="15">
        <f>+P5*R4</f>
        <v>1760.85</v>
      </c>
      <c r="S5" s="13">
        <f>+P5/A5</f>
        <v>0.73368750000000005</v>
      </c>
      <c r="T5" s="8">
        <f>+B5+G5+L5+Q5+H35</f>
        <v>62.657270258620684</v>
      </c>
      <c r="U5" s="17">
        <f>+D5+I5+N5+S5+K35</f>
        <v>94.473832499999986</v>
      </c>
    </row>
    <row r="6" spans="1:22" x14ac:dyDescent="0.3">
      <c r="A6" s="18"/>
      <c r="B6" s="11"/>
      <c r="C6" s="11"/>
      <c r="D6" s="13"/>
      <c r="E6" s="7"/>
      <c r="F6" s="6"/>
      <c r="G6" s="11"/>
      <c r="H6" s="15"/>
      <c r="I6" s="15"/>
      <c r="J6" s="7"/>
      <c r="K6" s="6"/>
      <c r="L6" s="11"/>
      <c r="M6" s="15"/>
      <c r="N6" s="15"/>
      <c r="O6" s="7"/>
      <c r="P6" s="6"/>
      <c r="Q6" s="11"/>
      <c r="R6" s="15"/>
      <c r="S6" s="15"/>
      <c r="T6" s="8">
        <f>+T5*A5</f>
        <v>125314.54051724137</v>
      </c>
      <c r="U6" s="17">
        <f>+U5*A5</f>
        <v>188947.66499999998</v>
      </c>
    </row>
    <row r="7" spans="1:22" ht="18" thickBot="1" x14ac:dyDescent="0.35">
      <c r="A7" s="19"/>
      <c r="B7" s="20"/>
      <c r="C7" s="20"/>
      <c r="D7" s="21"/>
      <c r="E7" s="22"/>
      <c r="F7" s="23"/>
      <c r="G7" s="20"/>
      <c r="H7" s="24"/>
      <c r="I7" s="24"/>
      <c r="J7" s="22"/>
      <c r="K7" s="23"/>
      <c r="L7" s="20"/>
      <c r="M7" s="24"/>
      <c r="N7" s="24"/>
      <c r="O7" s="22"/>
      <c r="P7" s="23"/>
      <c r="Q7" s="20"/>
      <c r="R7" s="24"/>
      <c r="S7" s="24"/>
      <c r="T7" s="45" t="s">
        <v>12</v>
      </c>
      <c r="U7" s="46">
        <f>+U6-T6</f>
        <v>63633.124482758605</v>
      </c>
    </row>
    <row r="8" spans="1:22" s="1" customFormat="1" x14ac:dyDescent="0.3">
      <c r="A8" s="3"/>
      <c r="D8" s="12"/>
      <c r="H8" s="14"/>
      <c r="I8" s="14"/>
      <c r="M8" s="14"/>
      <c r="N8" s="14"/>
      <c r="R8" s="14"/>
      <c r="S8" s="47"/>
      <c r="T8" s="2"/>
      <c r="U8" s="12"/>
    </row>
    <row r="9" spans="1:22" x14ac:dyDescent="0.3">
      <c r="A9" s="10"/>
    </row>
    <row r="10" spans="1:22" x14ac:dyDescent="0.3">
      <c r="A10" s="10"/>
    </row>
    <row r="11" spans="1:22" ht="20.25" thickBot="1" x14ac:dyDescent="0.35">
      <c r="A11" s="44" t="str">
        <f>+A1</f>
        <v>Manual CCUD</v>
      </c>
    </row>
    <row r="12" spans="1:22" x14ac:dyDescent="0.3">
      <c r="A12" s="33" t="s">
        <v>5</v>
      </c>
      <c r="B12" s="34" t="s">
        <v>1</v>
      </c>
      <c r="C12" s="34" t="s">
        <v>2</v>
      </c>
      <c r="D12" s="35" t="s">
        <v>0</v>
      </c>
      <c r="E12" s="36" t="s">
        <v>6</v>
      </c>
      <c r="F12" s="36" t="s">
        <v>7</v>
      </c>
      <c r="G12" s="34" t="s">
        <v>3</v>
      </c>
      <c r="H12" s="35" t="s">
        <v>4</v>
      </c>
      <c r="I12" s="35" t="s">
        <v>10</v>
      </c>
      <c r="J12" s="36" t="s">
        <v>6</v>
      </c>
      <c r="K12" s="36" t="s">
        <v>7</v>
      </c>
      <c r="L12" s="34" t="s">
        <v>3</v>
      </c>
      <c r="M12" s="35" t="s">
        <v>4</v>
      </c>
      <c r="N12" s="35" t="s">
        <v>10</v>
      </c>
      <c r="O12" s="36" t="s">
        <v>6</v>
      </c>
      <c r="P12" s="36" t="s">
        <v>7</v>
      </c>
      <c r="Q12" s="34" t="s">
        <v>3</v>
      </c>
      <c r="R12" s="35" t="s">
        <v>4</v>
      </c>
      <c r="S12" s="35" t="s">
        <v>10</v>
      </c>
      <c r="T12" s="34" t="s">
        <v>11</v>
      </c>
      <c r="U12" s="37" t="s">
        <v>11</v>
      </c>
    </row>
    <row r="13" spans="1:22" ht="18" thickBot="1" x14ac:dyDescent="0.35">
      <c r="A13" s="38"/>
      <c r="B13" s="39"/>
      <c r="C13" s="39"/>
      <c r="D13" s="40"/>
      <c r="E13" s="41" t="str">
        <f>+E3</f>
        <v xml:space="preserve">Portada Sulfatada 14 ptos 1 cara. </v>
      </c>
      <c r="F13" s="41"/>
      <c r="G13" s="39" t="s">
        <v>9</v>
      </c>
      <c r="H13" s="40" t="s">
        <v>8</v>
      </c>
      <c r="I13" s="40" t="s">
        <v>8</v>
      </c>
      <c r="J13" s="41" t="str">
        <f>+J3</f>
        <v>Interiores Bond 120 gr</v>
      </c>
      <c r="K13" s="42"/>
      <c r="L13" s="39" t="s">
        <v>9</v>
      </c>
      <c r="M13" s="40" t="s">
        <v>8</v>
      </c>
      <c r="N13" s="40" t="s">
        <v>8</v>
      </c>
      <c r="O13" s="41" t="str">
        <f>+O3</f>
        <v>Desplegado Bond 120 gr</v>
      </c>
      <c r="P13" s="42"/>
      <c r="Q13" s="39" t="s">
        <v>9</v>
      </c>
      <c r="R13" s="40" t="s">
        <v>8</v>
      </c>
      <c r="S13" s="40" t="s">
        <v>8</v>
      </c>
      <c r="T13" s="39" t="s">
        <v>9</v>
      </c>
      <c r="U13" s="43" t="s">
        <v>8</v>
      </c>
    </row>
    <row r="14" spans="1:22" x14ac:dyDescent="0.3">
      <c r="A14" s="25"/>
      <c r="B14" s="26"/>
      <c r="C14" s="27"/>
      <c r="D14" s="28">
        <v>1.4</v>
      </c>
      <c r="E14" s="29"/>
      <c r="F14" s="30">
        <f>+F4</f>
        <v>4.2035</v>
      </c>
      <c r="G14" s="26"/>
      <c r="H14" s="31"/>
      <c r="I14" s="31"/>
      <c r="J14" s="29"/>
      <c r="K14" s="30">
        <f>+K4</f>
        <v>1.3975</v>
      </c>
      <c r="L14" s="26"/>
      <c r="M14" s="31"/>
      <c r="N14" s="31"/>
      <c r="O14" s="29"/>
      <c r="P14" s="30">
        <f>+P4</f>
        <v>1.3975</v>
      </c>
      <c r="Q14" s="26"/>
      <c r="R14" s="31"/>
      <c r="S14" s="31"/>
      <c r="T14" s="26"/>
      <c r="U14" s="32"/>
    </row>
    <row r="15" spans="1:22" x14ac:dyDescent="0.3">
      <c r="A15" s="16">
        <f>+A5</f>
        <v>2000</v>
      </c>
      <c r="B15" s="11">
        <f>+B5</f>
        <v>41.423999999999999</v>
      </c>
      <c r="C15" s="11">
        <f>+A15*B15</f>
        <v>82848</v>
      </c>
      <c r="D15" s="13">
        <f>+B15*D14</f>
        <v>57.993599999999994</v>
      </c>
      <c r="E15" s="5">
        <f>+E5</f>
        <v>1450</v>
      </c>
      <c r="F15" s="6">
        <f>+F14*E15</f>
        <v>6095.0749999999998</v>
      </c>
      <c r="G15" s="11">
        <f>+F15/A15</f>
        <v>3.0475374999999998</v>
      </c>
      <c r="H15" s="15">
        <f>+H5</f>
        <v>7314.0899999999992</v>
      </c>
      <c r="I15" s="13">
        <f>+H15/A15</f>
        <v>3.6570449999999997</v>
      </c>
      <c r="J15" s="7">
        <f>+J5</f>
        <v>21000</v>
      </c>
      <c r="K15" s="6">
        <f>+K14*J15</f>
        <v>29347.5</v>
      </c>
      <c r="L15" s="11">
        <f>+K15/A15</f>
        <v>14.67375</v>
      </c>
      <c r="M15" s="15">
        <f>+M5</f>
        <v>35217</v>
      </c>
      <c r="N15" s="13">
        <f>+M15/A15</f>
        <v>17.608499999999999</v>
      </c>
      <c r="O15" s="5">
        <f>+O5</f>
        <v>1050</v>
      </c>
      <c r="P15" s="6">
        <f>+P14*O15</f>
        <v>1467.375</v>
      </c>
      <c r="Q15" s="11">
        <f>+P15/E15</f>
        <v>1.0119827586206898</v>
      </c>
      <c r="R15" s="15">
        <f>+R5</f>
        <v>1760.85</v>
      </c>
      <c r="S15" s="13">
        <f>+R15/A15</f>
        <v>0.8804249999999999</v>
      </c>
      <c r="T15" s="8">
        <f>+B15+G15+L15+Q15</f>
        <v>60.157270258620684</v>
      </c>
      <c r="U15" s="17">
        <f>+D15+I15+N15+S15</f>
        <v>80.139569999999992</v>
      </c>
    </row>
    <row r="16" spans="1:22" x14ac:dyDescent="0.3">
      <c r="A16" s="18"/>
      <c r="B16" s="11"/>
      <c r="C16" s="11"/>
      <c r="D16" s="13"/>
      <c r="E16" s="7"/>
      <c r="F16" s="6"/>
      <c r="G16" s="11"/>
      <c r="H16" s="15"/>
      <c r="I16" s="15"/>
      <c r="J16" s="7"/>
      <c r="K16" s="6"/>
      <c r="L16" s="11"/>
      <c r="M16" s="15"/>
      <c r="N16" s="15"/>
      <c r="O16" s="7"/>
      <c r="P16" s="6"/>
      <c r="Q16" s="11"/>
      <c r="R16" s="15"/>
      <c r="S16" s="15"/>
      <c r="T16" s="8">
        <f>+T15*A15</f>
        <v>120314.54051724137</v>
      </c>
      <c r="U16" s="17">
        <f>+U15*A15</f>
        <v>160279.13999999998</v>
      </c>
    </row>
    <row r="17" spans="1:21" ht="18" thickBot="1" x14ac:dyDescent="0.35">
      <c r="A17" s="19"/>
      <c r="B17" s="20"/>
      <c r="C17" s="20"/>
      <c r="D17" s="21"/>
      <c r="E17" s="22"/>
      <c r="F17" s="23"/>
      <c r="G17" s="20"/>
      <c r="H17" s="24"/>
      <c r="I17" s="24"/>
      <c r="J17" s="22"/>
      <c r="K17" s="23"/>
      <c r="L17" s="20"/>
      <c r="M17" s="24"/>
      <c r="N17" s="24"/>
      <c r="O17" s="22"/>
      <c r="P17" s="23"/>
      <c r="Q17" s="20"/>
      <c r="R17" s="24"/>
      <c r="S17" s="24"/>
      <c r="T17" s="45" t="s">
        <v>12</v>
      </c>
      <c r="U17" s="46">
        <f>+U16-T16</f>
        <v>39964.599482758611</v>
      </c>
    </row>
    <row r="18" spans="1:21" s="1" customFormat="1" x14ac:dyDescent="0.3">
      <c r="A18" s="3"/>
      <c r="D18" s="12"/>
      <c r="H18" s="14"/>
      <c r="I18" s="14"/>
      <c r="M18" s="14"/>
      <c r="N18" s="14"/>
      <c r="R18" s="14"/>
      <c r="S18" s="14"/>
      <c r="T18" s="2"/>
      <c r="U18" s="12"/>
    </row>
    <row r="21" spans="1:21" ht="20.25" thickBot="1" x14ac:dyDescent="0.35">
      <c r="A21" s="44" t="str">
        <f>+A1</f>
        <v>Manual CCUD</v>
      </c>
    </row>
    <row r="22" spans="1:21" x14ac:dyDescent="0.3">
      <c r="A22" s="33" t="s">
        <v>5</v>
      </c>
      <c r="B22" s="34" t="s">
        <v>1</v>
      </c>
      <c r="C22" s="34" t="s">
        <v>2</v>
      </c>
      <c r="D22" s="35" t="s">
        <v>0</v>
      </c>
      <c r="E22" s="36" t="s">
        <v>6</v>
      </c>
      <c r="F22" s="36" t="s">
        <v>7</v>
      </c>
      <c r="G22" s="34" t="s">
        <v>3</v>
      </c>
      <c r="H22" s="35" t="s">
        <v>4</v>
      </c>
      <c r="I22" s="35" t="s">
        <v>10</v>
      </c>
      <c r="J22" s="36" t="s">
        <v>6</v>
      </c>
      <c r="K22" s="36" t="s">
        <v>7</v>
      </c>
      <c r="L22" s="34" t="s">
        <v>3</v>
      </c>
      <c r="M22" s="35" t="s">
        <v>4</v>
      </c>
      <c r="N22" s="35" t="s">
        <v>10</v>
      </c>
      <c r="O22" s="36" t="s">
        <v>6</v>
      </c>
      <c r="P22" s="36" t="s">
        <v>7</v>
      </c>
      <c r="Q22" s="34" t="s">
        <v>3</v>
      </c>
      <c r="R22" s="35" t="s">
        <v>4</v>
      </c>
      <c r="S22" s="35" t="s">
        <v>10</v>
      </c>
      <c r="T22" s="34" t="s">
        <v>11</v>
      </c>
      <c r="U22" s="37" t="s">
        <v>11</v>
      </c>
    </row>
    <row r="23" spans="1:21" ht="18" thickBot="1" x14ac:dyDescent="0.35">
      <c r="A23" s="38"/>
      <c r="B23" s="39"/>
      <c r="C23" s="39"/>
      <c r="D23" s="40"/>
      <c r="E23" s="41" t="str">
        <f>+E3</f>
        <v xml:space="preserve">Portada Sulfatada 14 ptos 1 cara. </v>
      </c>
      <c r="F23" s="41"/>
      <c r="G23" s="39" t="s">
        <v>9</v>
      </c>
      <c r="H23" s="40" t="s">
        <v>8</v>
      </c>
      <c r="I23" s="40" t="s">
        <v>8</v>
      </c>
      <c r="J23" s="41" t="str">
        <f>+J13</f>
        <v>Interiores Bond 120 gr</v>
      </c>
      <c r="K23" s="42"/>
      <c r="L23" s="39" t="s">
        <v>9</v>
      </c>
      <c r="M23" s="40" t="s">
        <v>8</v>
      </c>
      <c r="N23" s="40" t="s">
        <v>8</v>
      </c>
      <c r="O23" s="41" t="str">
        <f>+O13</f>
        <v>Desplegado Bond 120 gr</v>
      </c>
      <c r="P23" s="42"/>
      <c r="Q23" s="39" t="s">
        <v>9</v>
      </c>
      <c r="R23" s="40" t="s">
        <v>8</v>
      </c>
      <c r="S23" s="40" t="s">
        <v>8</v>
      </c>
      <c r="T23" s="39" t="s">
        <v>9</v>
      </c>
      <c r="U23" s="43" t="s">
        <v>8</v>
      </c>
    </row>
    <row r="24" spans="1:21" x14ac:dyDescent="0.3">
      <c r="A24" s="25"/>
      <c r="B24" s="26"/>
      <c r="C24" s="27"/>
      <c r="D24" s="28">
        <v>1.3</v>
      </c>
      <c r="E24" s="29">
        <f>+E4</f>
        <v>0</v>
      </c>
      <c r="F24" s="30">
        <f>+F4</f>
        <v>4.2035</v>
      </c>
      <c r="G24" s="26"/>
      <c r="H24" s="31"/>
      <c r="I24" s="31"/>
      <c r="J24" s="29"/>
      <c r="K24" s="30">
        <f>+K14</f>
        <v>1.3975</v>
      </c>
      <c r="L24" s="26"/>
      <c r="M24" s="31"/>
      <c r="N24" s="31"/>
      <c r="O24" s="29"/>
      <c r="P24" s="30">
        <f>+P14</f>
        <v>1.3975</v>
      </c>
      <c r="Q24" s="26"/>
      <c r="R24" s="31"/>
      <c r="S24" s="31"/>
      <c r="T24" s="26"/>
      <c r="U24" s="32"/>
    </row>
    <row r="25" spans="1:21" x14ac:dyDescent="0.3">
      <c r="A25" s="16">
        <f>+A5</f>
        <v>2000</v>
      </c>
      <c r="B25" s="11">
        <f>+B5</f>
        <v>41.423999999999999</v>
      </c>
      <c r="C25" s="11">
        <f>+A25*B25</f>
        <v>82848</v>
      </c>
      <c r="D25" s="13">
        <f>+B25*D24</f>
        <v>53.851199999999999</v>
      </c>
      <c r="E25" s="5">
        <f>+E5</f>
        <v>1450</v>
      </c>
      <c r="F25" s="6">
        <f>+F24*E25</f>
        <v>6095.0749999999998</v>
      </c>
      <c r="G25" s="11">
        <f>+F25/A25</f>
        <v>3.0475374999999998</v>
      </c>
      <c r="H25" s="15">
        <f>+H5</f>
        <v>7314.0899999999992</v>
      </c>
      <c r="I25" s="13">
        <f>+H25/A25</f>
        <v>3.6570449999999997</v>
      </c>
      <c r="J25" s="7">
        <f>+J5</f>
        <v>21000</v>
      </c>
      <c r="K25" s="6">
        <f>+K24*J25</f>
        <v>29347.5</v>
      </c>
      <c r="L25" s="11">
        <f>+K25/A25</f>
        <v>14.67375</v>
      </c>
      <c r="M25" s="15">
        <f>+M5</f>
        <v>35217</v>
      </c>
      <c r="N25" s="13">
        <f>+M25/A25</f>
        <v>17.608499999999999</v>
      </c>
      <c r="O25" s="5">
        <f>+O5</f>
        <v>1050</v>
      </c>
      <c r="P25" s="6">
        <f>+P5</f>
        <v>1467.375</v>
      </c>
      <c r="Q25" s="11">
        <f>+P25/E25</f>
        <v>1.0119827586206898</v>
      </c>
      <c r="R25" s="15">
        <f>+R5</f>
        <v>1760.85</v>
      </c>
      <c r="S25" s="13">
        <f>+P25/A25</f>
        <v>0.73368750000000005</v>
      </c>
      <c r="T25" s="8">
        <f>+B25+G25+L25+Q25</f>
        <v>60.157270258620684</v>
      </c>
      <c r="U25" s="17">
        <f>+D25+I25+N25+S25</f>
        <v>75.850432499999997</v>
      </c>
    </row>
    <row r="26" spans="1:21" x14ac:dyDescent="0.3">
      <c r="A26" s="18"/>
      <c r="B26" s="11"/>
      <c r="C26" s="11"/>
      <c r="D26" s="13"/>
      <c r="E26" s="7"/>
      <c r="F26" s="6"/>
      <c r="G26" s="11"/>
      <c r="H26" s="15"/>
      <c r="I26" s="15"/>
      <c r="J26" s="7"/>
      <c r="K26" s="6"/>
      <c r="L26" s="11"/>
      <c r="M26" s="15"/>
      <c r="N26" s="15"/>
      <c r="O26" s="7"/>
      <c r="P26" s="6"/>
      <c r="Q26" s="11"/>
      <c r="R26" s="15"/>
      <c r="S26" s="15"/>
      <c r="T26" s="8">
        <f>+T25*A25</f>
        <v>120314.54051724137</v>
      </c>
      <c r="U26" s="17">
        <f>+U25*A25</f>
        <v>151700.86499999999</v>
      </c>
    </row>
    <row r="27" spans="1:21" ht="18" thickBot="1" x14ac:dyDescent="0.35">
      <c r="A27" s="19"/>
      <c r="B27" s="20"/>
      <c r="C27" s="20"/>
      <c r="D27" s="21"/>
      <c r="E27" s="22"/>
      <c r="F27" s="23"/>
      <c r="G27" s="20"/>
      <c r="H27" s="24"/>
      <c r="I27" s="24"/>
      <c r="J27" s="22"/>
      <c r="K27" s="23"/>
      <c r="L27" s="20"/>
      <c r="M27" s="24"/>
      <c r="N27" s="24"/>
      <c r="O27" s="22"/>
      <c r="P27" s="23"/>
      <c r="Q27" s="20"/>
      <c r="R27" s="24"/>
      <c r="S27" s="24"/>
      <c r="T27" s="45" t="s">
        <v>12</v>
      </c>
      <c r="U27" s="46">
        <f>+U26-T26</f>
        <v>31386.324482758617</v>
      </c>
    </row>
    <row r="28" spans="1:21" s="1" customFormat="1" x14ac:dyDescent="0.3">
      <c r="A28" s="3"/>
      <c r="D28" s="12"/>
      <c r="H28" s="14"/>
      <c r="I28" s="14"/>
      <c r="M28" s="14"/>
      <c r="N28" s="14"/>
      <c r="R28" s="14"/>
      <c r="S28" s="14"/>
      <c r="T28" s="2"/>
      <c r="U28" s="12"/>
    </row>
    <row r="29" spans="1:21" x14ac:dyDescent="0.3">
      <c r="A29" s="56" t="s">
        <v>18</v>
      </c>
    </row>
    <row r="30" spans="1:21" x14ac:dyDescent="0.3">
      <c r="A30" s="54" t="s">
        <v>25</v>
      </c>
      <c r="C30" s="4"/>
      <c r="D30" s="1"/>
      <c r="G30" s="49">
        <v>1200</v>
      </c>
      <c r="I30" s="55"/>
    </row>
    <row r="31" spans="1:21" x14ac:dyDescent="0.3">
      <c r="A31" s="54" t="s">
        <v>26</v>
      </c>
      <c r="C31" s="4"/>
      <c r="D31" s="1"/>
      <c r="G31" s="49">
        <f>1*A5</f>
        <v>2000</v>
      </c>
      <c r="I31" s="55"/>
    </row>
    <row r="32" spans="1:21" x14ac:dyDescent="0.3">
      <c r="A32" s="9" t="s">
        <v>13</v>
      </c>
      <c r="B32" s="1" t="s">
        <v>14</v>
      </c>
      <c r="C32" s="4"/>
      <c r="D32" s="1" t="s">
        <v>23</v>
      </c>
      <c r="G32" s="49">
        <f>25*12</f>
        <v>300</v>
      </c>
      <c r="I32" s="57">
        <f>A5/70</f>
        <v>28.571428571428573</v>
      </c>
    </row>
    <row r="33" spans="1:15" x14ac:dyDescent="0.3">
      <c r="A33" s="9" t="s">
        <v>15</v>
      </c>
      <c r="D33" s="12" t="s">
        <v>24</v>
      </c>
      <c r="G33" s="49">
        <v>1500</v>
      </c>
    </row>
    <row r="34" spans="1:15" x14ac:dyDescent="0.3">
      <c r="G34" s="49"/>
    </row>
    <row r="35" spans="1:15" x14ac:dyDescent="0.3">
      <c r="F35" s="51" t="s">
        <v>16</v>
      </c>
      <c r="G35" s="50">
        <f>SUM(G30:G34)</f>
        <v>5000</v>
      </c>
      <c r="H35" s="50">
        <f>+G35/A5</f>
        <v>2.5</v>
      </c>
      <c r="I35" s="48" t="s">
        <v>17</v>
      </c>
      <c r="J35" s="52">
        <f>+G35*D4</f>
        <v>8250</v>
      </c>
      <c r="K35" s="53">
        <f>+J35/A5</f>
        <v>4.125</v>
      </c>
      <c r="N35" s="52"/>
      <c r="O35" s="53"/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zoomScale="70" zoomScaleNormal="70" workbookViewId="0"/>
  </sheetViews>
  <sheetFormatPr baseColWidth="10" defaultRowHeight="17.25" x14ac:dyDescent="0.3"/>
  <cols>
    <col min="1" max="1" width="10.140625" style="9" customWidth="1"/>
    <col min="2" max="2" width="11.5703125" style="1" customWidth="1"/>
    <col min="3" max="3" width="15.5703125" style="1" customWidth="1"/>
    <col min="4" max="4" width="16.28515625" style="12" customWidth="1"/>
    <col min="5" max="5" width="11.42578125" style="4"/>
    <col min="6" max="6" width="17.140625" style="4" customWidth="1"/>
    <col min="7" max="7" width="17.140625" style="1" customWidth="1"/>
    <col min="8" max="8" width="13.7109375" style="14" customWidth="1"/>
    <col min="9" max="9" width="14.85546875" style="14" customWidth="1"/>
    <col min="10" max="10" width="13.42578125" style="4" customWidth="1"/>
    <col min="11" max="11" width="15.28515625" style="4" customWidth="1"/>
    <col min="12" max="12" width="17.140625" style="1" customWidth="1"/>
    <col min="13" max="13" width="13.7109375" style="14" customWidth="1"/>
    <col min="14" max="14" width="14.85546875" style="14" customWidth="1"/>
    <col min="15" max="15" width="13.42578125" style="4" customWidth="1"/>
    <col min="16" max="16" width="15.28515625" style="4" customWidth="1"/>
    <col min="17" max="17" width="17.140625" style="1" customWidth="1"/>
    <col min="18" max="18" width="13.7109375" style="14" customWidth="1"/>
    <col min="19" max="19" width="14.85546875" style="14" customWidth="1"/>
    <col min="20" max="20" width="13" style="2" customWidth="1"/>
    <col min="21" max="21" width="14.85546875" style="12" customWidth="1"/>
    <col min="22" max="16384" width="11.42578125" style="4"/>
  </cols>
  <sheetData>
    <row r="1" spans="1:22" ht="20.25" thickBot="1" x14ac:dyDescent="0.35">
      <c r="A1" s="44" t="s">
        <v>19</v>
      </c>
    </row>
    <row r="2" spans="1:22" x14ac:dyDescent="0.3">
      <c r="A2" s="33" t="s">
        <v>5</v>
      </c>
      <c r="B2" s="34" t="s">
        <v>1</v>
      </c>
      <c r="C2" s="34" t="s">
        <v>2</v>
      </c>
      <c r="D2" s="35" t="s">
        <v>0</v>
      </c>
      <c r="E2" s="36" t="s">
        <v>6</v>
      </c>
      <c r="F2" s="36" t="s">
        <v>7</v>
      </c>
      <c r="G2" s="34" t="s">
        <v>3</v>
      </c>
      <c r="H2" s="35" t="s">
        <v>4</v>
      </c>
      <c r="I2" s="35" t="s">
        <v>10</v>
      </c>
      <c r="J2" s="36" t="s">
        <v>6</v>
      </c>
      <c r="K2" s="36" t="s">
        <v>7</v>
      </c>
      <c r="L2" s="34" t="s">
        <v>3</v>
      </c>
      <c r="M2" s="35" t="s">
        <v>4</v>
      </c>
      <c r="N2" s="35" t="s">
        <v>10</v>
      </c>
      <c r="O2" s="36" t="s">
        <v>6</v>
      </c>
      <c r="P2" s="36" t="s">
        <v>7</v>
      </c>
      <c r="Q2" s="34" t="s">
        <v>3</v>
      </c>
      <c r="R2" s="35" t="s">
        <v>4</v>
      </c>
      <c r="S2" s="35" t="s">
        <v>10</v>
      </c>
      <c r="T2" s="34" t="s">
        <v>11</v>
      </c>
      <c r="U2" s="37" t="s">
        <v>11</v>
      </c>
    </row>
    <row r="3" spans="1:22" ht="18" thickBot="1" x14ac:dyDescent="0.35">
      <c r="A3" s="38"/>
      <c r="B3" s="39"/>
      <c r="C3" s="39"/>
      <c r="D3" s="40"/>
      <c r="E3" s="41" t="s">
        <v>22</v>
      </c>
      <c r="F3" s="41"/>
      <c r="G3" s="39" t="s">
        <v>9</v>
      </c>
      <c r="H3" s="40" t="s">
        <v>8</v>
      </c>
      <c r="I3" s="40" t="s">
        <v>8</v>
      </c>
      <c r="J3" s="41" t="s">
        <v>20</v>
      </c>
      <c r="K3" s="42"/>
      <c r="L3" s="39" t="s">
        <v>9</v>
      </c>
      <c r="M3" s="40" t="s">
        <v>8</v>
      </c>
      <c r="N3" s="40" t="s">
        <v>8</v>
      </c>
      <c r="O3" s="41" t="s">
        <v>21</v>
      </c>
      <c r="P3" s="42"/>
      <c r="Q3" s="39" t="s">
        <v>9</v>
      </c>
      <c r="R3" s="40" t="s">
        <v>8</v>
      </c>
      <c r="S3" s="40" t="s">
        <v>8</v>
      </c>
      <c r="T3" s="39" t="s">
        <v>9</v>
      </c>
      <c r="U3" s="43" t="s">
        <v>8</v>
      </c>
    </row>
    <row r="4" spans="1:22" x14ac:dyDescent="0.3">
      <c r="A4" s="25"/>
      <c r="B4" s="26"/>
      <c r="C4" s="27"/>
      <c r="D4" s="28">
        <v>1.65</v>
      </c>
      <c r="E4" s="29"/>
      <c r="F4" s="30">
        <f>8.407*0.5</f>
        <v>4.2035</v>
      </c>
      <c r="G4" s="26"/>
      <c r="H4" s="28">
        <v>1.2</v>
      </c>
      <c r="I4" s="31"/>
      <c r="J4" s="29"/>
      <c r="K4" s="30">
        <f>2.795*0.5</f>
        <v>1.3975</v>
      </c>
      <c r="L4" s="26"/>
      <c r="M4" s="28">
        <v>1.2</v>
      </c>
      <c r="N4" s="31"/>
      <c r="O4" s="29"/>
      <c r="P4" s="30">
        <f>2.795*0.5</f>
        <v>1.3975</v>
      </c>
      <c r="Q4" s="26"/>
      <c r="R4" s="28">
        <v>1.2</v>
      </c>
      <c r="S4" s="31"/>
      <c r="T4" s="26"/>
      <c r="U4" s="32"/>
      <c r="V4" s="47"/>
    </row>
    <row r="5" spans="1:22" x14ac:dyDescent="0.3">
      <c r="A5" s="16">
        <v>500</v>
      </c>
      <c r="B5" s="11">
        <v>150.46600000000001</v>
      </c>
      <c r="C5" s="11">
        <f>+A5*B5</f>
        <v>75233</v>
      </c>
      <c r="D5" s="13">
        <f>+B5*D4</f>
        <v>248.2689</v>
      </c>
      <c r="E5" s="5">
        <f>500+100</f>
        <v>600</v>
      </c>
      <c r="F5" s="6">
        <f>+F4*E5</f>
        <v>2522.1</v>
      </c>
      <c r="G5" s="11">
        <f>+F5/A5</f>
        <v>5.0442</v>
      </c>
      <c r="H5" s="15">
        <f>+F5*H4</f>
        <v>3026.52</v>
      </c>
      <c r="I5" s="13">
        <f>+H5/A5</f>
        <v>6.0530400000000002</v>
      </c>
      <c r="J5" s="5">
        <f>8000+800</f>
        <v>8800</v>
      </c>
      <c r="K5" s="6">
        <f>+K4*J5</f>
        <v>12298</v>
      </c>
      <c r="L5" s="11">
        <f>+K5/A5</f>
        <v>24.596</v>
      </c>
      <c r="M5" s="15">
        <f>+K5*M4</f>
        <v>14757.599999999999</v>
      </c>
      <c r="N5" s="13">
        <f>+M5/A5</f>
        <v>29.515199999999997</v>
      </c>
      <c r="O5" s="5">
        <f>375+300</f>
        <v>675</v>
      </c>
      <c r="P5" s="6">
        <f>+P4*O5</f>
        <v>943.3125</v>
      </c>
      <c r="Q5" s="11">
        <f>+P5/E5</f>
        <v>1.5721875000000001</v>
      </c>
      <c r="R5" s="15">
        <f>+P5*R4</f>
        <v>1131.9749999999999</v>
      </c>
      <c r="S5" s="13">
        <f>+P5/A5</f>
        <v>1.886625</v>
      </c>
      <c r="T5" s="8">
        <f>+B5+G5+L5+Q5+H35</f>
        <v>187.83838750000001</v>
      </c>
      <c r="U5" s="17">
        <f>+D5+I5+N5+S5+K35</f>
        <v>295.887765</v>
      </c>
    </row>
    <row r="6" spans="1:22" x14ac:dyDescent="0.3">
      <c r="A6" s="18"/>
      <c r="B6" s="11"/>
      <c r="C6" s="11"/>
      <c r="D6" s="13"/>
      <c r="E6" s="7"/>
      <c r="F6" s="6"/>
      <c r="G6" s="11"/>
      <c r="H6" s="15"/>
      <c r="I6" s="15"/>
      <c r="J6" s="7"/>
      <c r="K6" s="6"/>
      <c r="L6" s="11"/>
      <c r="M6" s="15"/>
      <c r="N6" s="15"/>
      <c r="O6" s="7"/>
      <c r="P6" s="6"/>
      <c r="Q6" s="11"/>
      <c r="R6" s="15"/>
      <c r="S6" s="15"/>
      <c r="T6" s="8">
        <f>+T5*A5</f>
        <v>93919.193750000006</v>
      </c>
      <c r="U6" s="17">
        <f>+U5*A5</f>
        <v>147943.88250000001</v>
      </c>
    </row>
    <row r="7" spans="1:22" ht="18" thickBot="1" x14ac:dyDescent="0.35">
      <c r="A7" s="19"/>
      <c r="B7" s="20"/>
      <c r="C7" s="20"/>
      <c r="D7" s="21"/>
      <c r="E7" s="22"/>
      <c r="F7" s="23"/>
      <c r="G7" s="20"/>
      <c r="H7" s="24"/>
      <c r="I7" s="24"/>
      <c r="J7" s="22"/>
      <c r="K7" s="23"/>
      <c r="L7" s="20"/>
      <c r="M7" s="24"/>
      <c r="N7" s="24"/>
      <c r="O7" s="22"/>
      <c r="P7" s="23"/>
      <c r="Q7" s="20"/>
      <c r="R7" s="24"/>
      <c r="S7" s="24"/>
      <c r="T7" s="45" t="s">
        <v>12</v>
      </c>
      <c r="U7" s="46">
        <f>+U6-T6</f>
        <v>54024.688750000001</v>
      </c>
    </row>
    <row r="8" spans="1:22" s="1" customFormat="1" x14ac:dyDescent="0.3">
      <c r="A8" s="3"/>
      <c r="D8" s="12"/>
      <c r="H8" s="14"/>
      <c r="I8" s="14"/>
      <c r="M8" s="14"/>
      <c r="N8" s="14"/>
      <c r="R8" s="14"/>
      <c r="S8" s="47"/>
      <c r="T8" s="2"/>
      <c r="U8" s="12"/>
    </row>
    <row r="9" spans="1:22" x14ac:dyDescent="0.3">
      <c r="A9" s="10"/>
    </row>
    <row r="10" spans="1:22" x14ac:dyDescent="0.3">
      <c r="A10" s="10"/>
    </row>
    <row r="11" spans="1:22" ht="20.25" thickBot="1" x14ac:dyDescent="0.35">
      <c r="A11" s="44" t="str">
        <f>+A1</f>
        <v>Manual CCUD</v>
      </c>
    </row>
    <row r="12" spans="1:22" x14ac:dyDescent="0.3">
      <c r="A12" s="33" t="s">
        <v>5</v>
      </c>
      <c r="B12" s="34" t="s">
        <v>1</v>
      </c>
      <c r="C12" s="34" t="s">
        <v>2</v>
      </c>
      <c r="D12" s="35" t="s">
        <v>0</v>
      </c>
      <c r="E12" s="36" t="s">
        <v>6</v>
      </c>
      <c r="F12" s="36" t="s">
        <v>7</v>
      </c>
      <c r="G12" s="34" t="s">
        <v>3</v>
      </c>
      <c r="H12" s="35" t="s">
        <v>4</v>
      </c>
      <c r="I12" s="35" t="s">
        <v>10</v>
      </c>
      <c r="J12" s="36" t="s">
        <v>6</v>
      </c>
      <c r="K12" s="36" t="s">
        <v>7</v>
      </c>
      <c r="L12" s="34" t="s">
        <v>3</v>
      </c>
      <c r="M12" s="35" t="s">
        <v>4</v>
      </c>
      <c r="N12" s="35" t="s">
        <v>10</v>
      </c>
      <c r="O12" s="36" t="s">
        <v>6</v>
      </c>
      <c r="P12" s="36" t="s">
        <v>7</v>
      </c>
      <c r="Q12" s="34" t="s">
        <v>3</v>
      </c>
      <c r="R12" s="35" t="s">
        <v>4</v>
      </c>
      <c r="S12" s="35" t="s">
        <v>10</v>
      </c>
      <c r="T12" s="34" t="s">
        <v>11</v>
      </c>
      <c r="U12" s="37" t="s">
        <v>11</v>
      </c>
    </row>
    <row r="13" spans="1:22" ht="18" thickBot="1" x14ac:dyDescent="0.35">
      <c r="A13" s="38"/>
      <c r="B13" s="39"/>
      <c r="C13" s="39"/>
      <c r="D13" s="40"/>
      <c r="E13" s="41" t="str">
        <f>+E3</f>
        <v xml:space="preserve">Portada Sulfatada 14 ptos 1 cara. </v>
      </c>
      <c r="F13" s="41"/>
      <c r="G13" s="39" t="s">
        <v>9</v>
      </c>
      <c r="H13" s="40" t="s">
        <v>8</v>
      </c>
      <c r="I13" s="40" t="s">
        <v>8</v>
      </c>
      <c r="J13" s="41" t="str">
        <f>+J3</f>
        <v>Interiores Bond 120 gr</v>
      </c>
      <c r="K13" s="42"/>
      <c r="L13" s="39" t="s">
        <v>9</v>
      </c>
      <c r="M13" s="40" t="s">
        <v>8</v>
      </c>
      <c r="N13" s="40" t="s">
        <v>8</v>
      </c>
      <c r="O13" s="41" t="str">
        <f>+O3</f>
        <v>Desplegado Bond 120 gr</v>
      </c>
      <c r="P13" s="42"/>
      <c r="Q13" s="39" t="s">
        <v>9</v>
      </c>
      <c r="R13" s="40" t="s">
        <v>8</v>
      </c>
      <c r="S13" s="40" t="s">
        <v>8</v>
      </c>
      <c r="T13" s="39" t="s">
        <v>9</v>
      </c>
      <c r="U13" s="43" t="s">
        <v>8</v>
      </c>
    </row>
    <row r="14" spans="1:22" x14ac:dyDescent="0.3">
      <c r="A14" s="25"/>
      <c r="B14" s="26"/>
      <c r="C14" s="27"/>
      <c r="D14" s="28">
        <v>1.4</v>
      </c>
      <c r="E14" s="29"/>
      <c r="F14" s="30">
        <f>+F4</f>
        <v>4.2035</v>
      </c>
      <c r="G14" s="26"/>
      <c r="H14" s="31"/>
      <c r="I14" s="31"/>
      <c r="J14" s="29"/>
      <c r="K14" s="30">
        <f>+K4</f>
        <v>1.3975</v>
      </c>
      <c r="L14" s="26"/>
      <c r="M14" s="31"/>
      <c r="N14" s="31"/>
      <c r="O14" s="29"/>
      <c r="P14" s="30">
        <f>+P4</f>
        <v>1.3975</v>
      </c>
      <c r="Q14" s="26"/>
      <c r="R14" s="31"/>
      <c r="S14" s="31"/>
      <c r="T14" s="26"/>
      <c r="U14" s="32"/>
    </row>
    <row r="15" spans="1:22" x14ac:dyDescent="0.3">
      <c r="A15" s="16">
        <f>+A5</f>
        <v>500</v>
      </c>
      <c r="B15" s="11">
        <f>+B5</f>
        <v>150.46600000000001</v>
      </c>
      <c r="C15" s="11">
        <f>+A15*B15</f>
        <v>75233</v>
      </c>
      <c r="D15" s="13">
        <f>+B15*D14</f>
        <v>210.6524</v>
      </c>
      <c r="E15" s="5">
        <f>+E5</f>
        <v>600</v>
      </c>
      <c r="F15" s="6">
        <f>+F14*E15</f>
        <v>2522.1</v>
      </c>
      <c r="G15" s="11">
        <f>+F15/A15</f>
        <v>5.0442</v>
      </c>
      <c r="H15" s="15">
        <f>+H5</f>
        <v>3026.52</v>
      </c>
      <c r="I15" s="13">
        <f>+H15/A15</f>
        <v>6.0530400000000002</v>
      </c>
      <c r="J15" s="7">
        <f>+J5</f>
        <v>8800</v>
      </c>
      <c r="K15" s="6">
        <f>+K14*J15</f>
        <v>12298</v>
      </c>
      <c r="L15" s="11">
        <f>+K15/A15</f>
        <v>24.596</v>
      </c>
      <c r="M15" s="15">
        <f>+M5</f>
        <v>14757.599999999999</v>
      </c>
      <c r="N15" s="13">
        <f>+M15/A15</f>
        <v>29.515199999999997</v>
      </c>
      <c r="O15" s="5">
        <f>+O5</f>
        <v>675</v>
      </c>
      <c r="P15" s="6">
        <f>+P14*O15</f>
        <v>943.3125</v>
      </c>
      <c r="Q15" s="11">
        <f>+P15/E15</f>
        <v>1.5721875000000001</v>
      </c>
      <c r="R15" s="15">
        <f>+R5</f>
        <v>1131.9749999999999</v>
      </c>
      <c r="S15" s="13">
        <f>+R15/A15</f>
        <v>2.2639499999999999</v>
      </c>
      <c r="T15" s="8">
        <f>+B15+G15+L15+Q15</f>
        <v>181.67838750000001</v>
      </c>
      <c r="U15" s="17">
        <f>+D15+I15+N15+S15</f>
        <v>248.48459</v>
      </c>
    </row>
    <row r="16" spans="1:22" x14ac:dyDescent="0.3">
      <c r="A16" s="18"/>
      <c r="B16" s="11"/>
      <c r="C16" s="11"/>
      <c r="D16" s="13"/>
      <c r="E16" s="7"/>
      <c r="F16" s="6"/>
      <c r="G16" s="11"/>
      <c r="H16" s="15"/>
      <c r="I16" s="15"/>
      <c r="J16" s="7"/>
      <c r="K16" s="6"/>
      <c r="L16" s="11"/>
      <c r="M16" s="15"/>
      <c r="N16" s="15"/>
      <c r="O16" s="7"/>
      <c r="P16" s="6"/>
      <c r="Q16" s="11"/>
      <c r="R16" s="15"/>
      <c r="S16" s="15"/>
      <c r="T16" s="8">
        <f>+T15*A15</f>
        <v>90839.193750000006</v>
      </c>
      <c r="U16" s="17">
        <f>+U15*A15</f>
        <v>124242.295</v>
      </c>
    </row>
    <row r="17" spans="1:21" ht="18" thickBot="1" x14ac:dyDescent="0.35">
      <c r="A17" s="19"/>
      <c r="B17" s="20"/>
      <c r="C17" s="20"/>
      <c r="D17" s="21"/>
      <c r="E17" s="22"/>
      <c r="F17" s="23"/>
      <c r="G17" s="20"/>
      <c r="H17" s="24"/>
      <c r="I17" s="24"/>
      <c r="J17" s="22"/>
      <c r="K17" s="23"/>
      <c r="L17" s="20"/>
      <c r="M17" s="24"/>
      <c r="N17" s="24"/>
      <c r="O17" s="22"/>
      <c r="P17" s="23"/>
      <c r="Q17" s="20"/>
      <c r="R17" s="24"/>
      <c r="S17" s="24"/>
      <c r="T17" s="45" t="s">
        <v>12</v>
      </c>
      <c r="U17" s="46">
        <f>+U16-T16</f>
        <v>33403.101249999992</v>
      </c>
    </row>
    <row r="18" spans="1:21" s="1" customFormat="1" x14ac:dyDescent="0.3">
      <c r="A18" s="3"/>
      <c r="D18" s="12"/>
      <c r="H18" s="14"/>
      <c r="I18" s="14"/>
      <c r="M18" s="14"/>
      <c r="N18" s="14"/>
      <c r="R18" s="14"/>
      <c r="S18" s="14"/>
      <c r="T18" s="2"/>
      <c r="U18" s="12"/>
    </row>
    <row r="21" spans="1:21" ht="20.25" thickBot="1" x14ac:dyDescent="0.35">
      <c r="A21" s="44" t="str">
        <f>+A1</f>
        <v>Manual CCUD</v>
      </c>
    </row>
    <row r="22" spans="1:21" x14ac:dyDescent="0.3">
      <c r="A22" s="33" t="s">
        <v>5</v>
      </c>
      <c r="B22" s="34" t="s">
        <v>1</v>
      </c>
      <c r="C22" s="34" t="s">
        <v>2</v>
      </c>
      <c r="D22" s="35" t="s">
        <v>0</v>
      </c>
      <c r="E22" s="36" t="s">
        <v>6</v>
      </c>
      <c r="F22" s="36" t="s">
        <v>7</v>
      </c>
      <c r="G22" s="34" t="s">
        <v>3</v>
      </c>
      <c r="H22" s="35" t="s">
        <v>4</v>
      </c>
      <c r="I22" s="35" t="s">
        <v>10</v>
      </c>
      <c r="J22" s="36" t="s">
        <v>6</v>
      </c>
      <c r="K22" s="36" t="s">
        <v>7</v>
      </c>
      <c r="L22" s="34" t="s">
        <v>3</v>
      </c>
      <c r="M22" s="35" t="s">
        <v>4</v>
      </c>
      <c r="N22" s="35" t="s">
        <v>10</v>
      </c>
      <c r="O22" s="36" t="s">
        <v>6</v>
      </c>
      <c r="P22" s="36" t="s">
        <v>7</v>
      </c>
      <c r="Q22" s="34" t="s">
        <v>3</v>
      </c>
      <c r="R22" s="35" t="s">
        <v>4</v>
      </c>
      <c r="S22" s="35" t="s">
        <v>10</v>
      </c>
      <c r="T22" s="34" t="s">
        <v>11</v>
      </c>
      <c r="U22" s="37" t="s">
        <v>11</v>
      </c>
    </row>
    <row r="23" spans="1:21" ht="18" thickBot="1" x14ac:dyDescent="0.35">
      <c r="A23" s="38"/>
      <c r="B23" s="39"/>
      <c r="C23" s="39"/>
      <c r="D23" s="40"/>
      <c r="E23" s="41" t="str">
        <f>+E3</f>
        <v xml:space="preserve">Portada Sulfatada 14 ptos 1 cara. </v>
      </c>
      <c r="F23" s="41"/>
      <c r="G23" s="39" t="s">
        <v>9</v>
      </c>
      <c r="H23" s="40" t="s">
        <v>8</v>
      </c>
      <c r="I23" s="40" t="s">
        <v>8</v>
      </c>
      <c r="J23" s="41" t="str">
        <f>+J13</f>
        <v>Interiores Bond 120 gr</v>
      </c>
      <c r="K23" s="42"/>
      <c r="L23" s="39" t="s">
        <v>9</v>
      </c>
      <c r="M23" s="40" t="s">
        <v>8</v>
      </c>
      <c r="N23" s="40" t="s">
        <v>8</v>
      </c>
      <c r="O23" s="41" t="str">
        <f>+O13</f>
        <v>Desplegado Bond 120 gr</v>
      </c>
      <c r="P23" s="42"/>
      <c r="Q23" s="39" t="s">
        <v>9</v>
      </c>
      <c r="R23" s="40" t="s">
        <v>8</v>
      </c>
      <c r="S23" s="40" t="s">
        <v>8</v>
      </c>
      <c r="T23" s="39" t="s">
        <v>9</v>
      </c>
      <c r="U23" s="43" t="s">
        <v>8</v>
      </c>
    </row>
    <row r="24" spans="1:21" x14ac:dyDescent="0.3">
      <c r="A24" s="25"/>
      <c r="B24" s="26"/>
      <c r="C24" s="27"/>
      <c r="D24" s="28">
        <v>1.3</v>
      </c>
      <c r="E24" s="29">
        <f>+E4</f>
        <v>0</v>
      </c>
      <c r="F24" s="30">
        <f>+F4</f>
        <v>4.2035</v>
      </c>
      <c r="G24" s="26"/>
      <c r="H24" s="31"/>
      <c r="I24" s="31"/>
      <c r="J24" s="29"/>
      <c r="K24" s="30">
        <f>+K14</f>
        <v>1.3975</v>
      </c>
      <c r="L24" s="26"/>
      <c r="M24" s="31"/>
      <c r="N24" s="31"/>
      <c r="O24" s="29"/>
      <c r="P24" s="30">
        <f>+P14</f>
        <v>1.3975</v>
      </c>
      <c r="Q24" s="26"/>
      <c r="R24" s="31"/>
      <c r="S24" s="31"/>
      <c r="T24" s="26"/>
      <c r="U24" s="32"/>
    </row>
    <row r="25" spans="1:21" x14ac:dyDescent="0.3">
      <c r="A25" s="16">
        <f>+A5</f>
        <v>500</v>
      </c>
      <c r="B25" s="11">
        <f>+B5</f>
        <v>150.46600000000001</v>
      </c>
      <c r="C25" s="11">
        <f>+A25*B25</f>
        <v>75233</v>
      </c>
      <c r="D25" s="13">
        <f>+B25*D24</f>
        <v>195.60580000000002</v>
      </c>
      <c r="E25" s="5">
        <f>+E5</f>
        <v>600</v>
      </c>
      <c r="F25" s="6">
        <f>+F24*E25</f>
        <v>2522.1</v>
      </c>
      <c r="G25" s="11">
        <f>+F25/A25</f>
        <v>5.0442</v>
      </c>
      <c r="H25" s="15">
        <f>+H5</f>
        <v>3026.52</v>
      </c>
      <c r="I25" s="13">
        <f>+H25/A25</f>
        <v>6.0530400000000002</v>
      </c>
      <c r="J25" s="7">
        <f>+J5</f>
        <v>8800</v>
      </c>
      <c r="K25" s="6">
        <f>+K24*J25</f>
        <v>12298</v>
      </c>
      <c r="L25" s="11">
        <f>+K25/A25</f>
        <v>24.596</v>
      </c>
      <c r="M25" s="15">
        <f>+M5</f>
        <v>14757.599999999999</v>
      </c>
      <c r="N25" s="13">
        <f>+M25/A25</f>
        <v>29.515199999999997</v>
      </c>
      <c r="O25" s="5">
        <f>+O5</f>
        <v>675</v>
      </c>
      <c r="P25" s="6">
        <f>+P5</f>
        <v>943.3125</v>
      </c>
      <c r="Q25" s="11">
        <f>+P25/E25</f>
        <v>1.5721875000000001</v>
      </c>
      <c r="R25" s="15">
        <f>+R5</f>
        <v>1131.9749999999999</v>
      </c>
      <c r="S25" s="13">
        <f>+P25/A25</f>
        <v>1.886625</v>
      </c>
      <c r="T25" s="8">
        <f>+B25+G25+L25+Q25</f>
        <v>181.67838750000001</v>
      </c>
      <c r="U25" s="17">
        <f>+D25+I25+N25+S25</f>
        <v>233.06066500000003</v>
      </c>
    </row>
    <row r="26" spans="1:21" x14ac:dyDescent="0.3">
      <c r="A26" s="18"/>
      <c r="B26" s="11"/>
      <c r="C26" s="11"/>
      <c r="D26" s="13"/>
      <c r="E26" s="7"/>
      <c r="F26" s="6"/>
      <c r="G26" s="11"/>
      <c r="H26" s="15"/>
      <c r="I26" s="15"/>
      <c r="J26" s="7"/>
      <c r="K26" s="6"/>
      <c r="L26" s="11"/>
      <c r="M26" s="15"/>
      <c r="N26" s="15"/>
      <c r="O26" s="7"/>
      <c r="P26" s="6"/>
      <c r="Q26" s="11"/>
      <c r="R26" s="15"/>
      <c r="S26" s="15"/>
      <c r="T26" s="8">
        <f>+T25*A25</f>
        <v>90839.193750000006</v>
      </c>
      <c r="U26" s="17">
        <f>+U25*A25</f>
        <v>116530.33250000002</v>
      </c>
    </row>
    <row r="27" spans="1:21" ht="18" thickBot="1" x14ac:dyDescent="0.35">
      <c r="A27" s="19"/>
      <c r="B27" s="20"/>
      <c r="C27" s="20"/>
      <c r="D27" s="21"/>
      <c r="E27" s="22"/>
      <c r="F27" s="23"/>
      <c r="G27" s="20"/>
      <c r="H27" s="24"/>
      <c r="I27" s="24"/>
      <c r="J27" s="22"/>
      <c r="K27" s="23"/>
      <c r="L27" s="20"/>
      <c r="M27" s="24"/>
      <c r="N27" s="24"/>
      <c r="O27" s="22"/>
      <c r="P27" s="23"/>
      <c r="Q27" s="20"/>
      <c r="R27" s="24"/>
      <c r="S27" s="24"/>
      <c r="T27" s="45" t="s">
        <v>12</v>
      </c>
      <c r="U27" s="46">
        <f>+U26-T26</f>
        <v>25691.138750000013</v>
      </c>
    </row>
    <row r="28" spans="1:21" s="1" customFormat="1" x14ac:dyDescent="0.3">
      <c r="A28" s="3"/>
      <c r="D28" s="12"/>
      <c r="H28" s="14"/>
      <c r="I28" s="14"/>
      <c r="M28" s="14"/>
      <c r="N28" s="14"/>
      <c r="R28" s="14"/>
      <c r="S28" s="14"/>
      <c r="T28" s="2"/>
      <c r="U28" s="12"/>
    </row>
    <row r="29" spans="1:21" x14ac:dyDescent="0.3">
      <c r="A29" s="56" t="s">
        <v>18</v>
      </c>
    </row>
    <row r="30" spans="1:21" x14ac:dyDescent="0.3">
      <c r="A30" s="54" t="s">
        <v>25</v>
      </c>
      <c r="C30" s="4"/>
      <c r="D30" s="1"/>
      <c r="G30" s="49">
        <v>1200</v>
      </c>
      <c r="I30" s="55"/>
    </row>
    <row r="31" spans="1:21" x14ac:dyDescent="0.3">
      <c r="A31" s="54" t="s">
        <v>26</v>
      </c>
      <c r="C31" s="4"/>
      <c r="D31" s="1"/>
      <c r="G31" s="49">
        <f>1*A5</f>
        <v>500</v>
      </c>
      <c r="I31" s="55"/>
    </row>
    <row r="32" spans="1:21" x14ac:dyDescent="0.3">
      <c r="A32" s="9" t="s">
        <v>13</v>
      </c>
      <c r="B32" s="1" t="s">
        <v>14</v>
      </c>
      <c r="C32" s="4"/>
      <c r="D32" s="1" t="s">
        <v>23</v>
      </c>
      <c r="G32" s="49">
        <f>15*12</f>
        <v>180</v>
      </c>
      <c r="I32" s="57">
        <f>A5/70</f>
        <v>7.1428571428571432</v>
      </c>
    </row>
    <row r="33" spans="1:15" x14ac:dyDescent="0.3">
      <c r="A33" s="9" t="s">
        <v>15</v>
      </c>
      <c r="D33" s="12" t="s">
        <v>24</v>
      </c>
      <c r="G33" s="49">
        <v>1200</v>
      </c>
    </row>
    <row r="34" spans="1:15" x14ac:dyDescent="0.3">
      <c r="G34" s="49"/>
    </row>
    <row r="35" spans="1:15" x14ac:dyDescent="0.3">
      <c r="F35" s="51" t="s">
        <v>16</v>
      </c>
      <c r="G35" s="50">
        <f>SUM(G30:G34)</f>
        <v>3080</v>
      </c>
      <c r="H35" s="50">
        <f>+G35/A5</f>
        <v>6.16</v>
      </c>
      <c r="I35" s="48" t="s">
        <v>17</v>
      </c>
      <c r="J35" s="52">
        <f>+G35*D4</f>
        <v>5082</v>
      </c>
      <c r="K35" s="53">
        <f>+J35/A5</f>
        <v>10.164</v>
      </c>
      <c r="N35" s="52"/>
      <c r="O35" s="53"/>
    </row>
  </sheetData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4 X 4 1000 pzas</vt:lpstr>
      <vt:lpstr>Presupuesto 4 X 4 2000 pza</vt:lpstr>
      <vt:lpstr>Presupuesto 4 X 4 500 pzas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Rotulacion</dc:creator>
  <cp:lastModifiedBy>Ventas-Empresarial</cp:lastModifiedBy>
  <cp:lastPrinted>2016-12-22T23:11:32Z</cp:lastPrinted>
  <dcterms:created xsi:type="dcterms:W3CDTF">2015-06-30T19:21:57Z</dcterms:created>
  <dcterms:modified xsi:type="dcterms:W3CDTF">2017-01-07T20:45:45Z</dcterms:modified>
</cp:coreProperties>
</file>