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olleto Protocolo Gral 500" sheetId="5" r:id="rId1"/>
    <sheet name="Guía Censo 500" sheetId="2" r:id="rId2"/>
    <sheet name="Guía Lineamientos Gral 500 " sheetId="8" r:id="rId3"/>
    <sheet name="Triptico 2000" sheetId="12" r:id="rId4"/>
  </sheets>
  <calcPr calcId="145621"/>
</workbook>
</file>

<file path=xl/calcChain.xml><?xml version="1.0" encoding="utf-8"?>
<calcChain xmlns="http://schemas.openxmlformats.org/spreadsheetml/2006/main">
  <c r="B71" i="12" l="1"/>
  <c r="A71" i="12"/>
  <c r="B70" i="12"/>
  <c r="A70" i="12"/>
  <c r="A69" i="12"/>
  <c r="B68" i="12"/>
  <c r="A68" i="12"/>
  <c r="H59" i="12"/>
  <c r="H57" i="12"/>
  <c r="H56" i="12"/>
  <c r="H55" i="12"/>
  <c r="H54" i="12"/>
  <c r="B54" i="12"/>
  <c r="B69" i="12" s="1"/>
  <c r="H53" i="12"/>
  <c r="H52" i="12"/>
  <c r="H51" i="12"/>
  <c r="H50" i="12"/>
  <c r="D49" i="12"/>
  <c r="H49" i="12" s="1"/>
  <c r="C41" i="12"/>
  <c r="G44" i="12" s="1"/>
  <c r="C40" i="12"/>
  <c r="G43" i="12" s="1"/>
  <c r="E32" i="12"/>
  <c r="E34" i="12" s="1"/>
  <c r="E31" i="12"/>
  <c r="H26" i="12"/>
  <c r="E26" i="12"/>
  <c r="E27" i="12" s="1"/>
  <c r="C26" i="12"/>
  <c r="C27" i="12" s="1"/>
  <c r="H25" i="12"/>
  <c r="H27" i="12" s="1"/>
  <c r="F25" i="12"/>
  <c r="B71" i="8"/>
  <c r="A71" i="8"/>
  <c r="B70" i="8"/>
  <c r="A70" i="8"/>
  <c r="A69" i="8"/>
  <c r="B68" i="8"/>
  <c r="A68" i="8"/>
  <c r="H59" i="8"/>
  <c r="H57" i="8"/>
  <c r="H56" i="8"/>
  <c r="H55" i="8"/>
  <c r="H54" i="8"/>
  <c r="H53" i="8"/>
  <c r="H52" i="8"/>
  <c r="H51" i="8"/>
  <c r="H50" i="8"/>
  <c r="D49" i="8"/>
  <c r="H49" i="8" s="1"/>
  <c r="C40" i="8"/>
  <c r="G43" i="8" s="1"/>
  <c r="E32" i="8"/>
  <c r="E34" i="8" s="1"/>
  <c r="E31" i="8"/>
  <c r="H25" i="8"/>
  <c r="F25" i="8"/>
  <c r="I16" i="8"/>
  <c r="G16" i="8"/>
  <c r="B54" i="8" s="1"/>
  <c r="B69" i="8" s="1"/>
  <c r="B71" i="5"/>
  <c r="A71" i="5"/>
  <c r="B70" i="5"/>
  <c r="A70" i="5"/>
  <c r="A69" i="5"/>
  <c r="B68" i="5"/>
  <c r="A68" i="5"/>
  <c r="H59" i="5"/>
  <c r="H57" i="5"/>
  <c r="H56" i="5"/>
  <c r="H55" i="5"/>
  <c r="H54" i="5"/>
  <c r="H53" i="5"/>
  <c r="H52" i="5"/>
  <c r="H51" i="5"/>
  <c r="H50" i="5"/>
  <c r="D49" i="5"/>
  <c r="H49" i="5" s="1"/>
  <c r="C40" i="5"/>
  <c r="G43" i="5" s="1"/>
  <c r="E32" i="5"/>
  <c r="E34" i="5" s="1"/>
  <c r="E31" i="5"/>
  <c r="H25" i="5"/>
  <c r="F25" i="5"/>
  <c r="I20" i="5"/>
  <c r="G20" i="5"/>
  <c r="I16" i="5"/>
  <c r="G16" i="5"/>
  <c r="B54" i="5" s="1"/>
  <c r="B69" i="5" s="1"/>
  <c r="H57" i="2"/>
  <c r="B71" i="2"/>
  <c r="A71" i="2"/>
  <c r="B70" i="2"/>
  <c r="A70" i="2"/>
  <c r="A69" i="2"/>
  <c r="B68" i="2"/>
  <c r="A68" i="2"/>
  <c r="H59" i="2"/>
  <c r="H56" i="2"/>
  <c r="H55" i="2"/>
  <c r="H54" i="2"/>
  <c r="H53" i="2"/>
  <c r="H52" i="2"/>
  <c r="H51" i="2"/>
  <c r="H50" i="2"/>
  <c r="D49" i="2"/>
  <c r="H49" i="2" s="1"/>
  <c r="C40" i="2"/>
  <c r="G43" i="2" s="1"/>
  <c r="E32" i="2"/>
  <c r="E34" i="2" s="1"/>
  <c r="E31" i="2"/>
  <c r="H25" i="2"/>
  <c r="F25" i="2"/>
  <c r="I16" i="2"/>
  <c r="G16" i="2"/>
  <c r="B54" i="2" s="1"/>
  <c r="B69" i="2" s="1"/>
  <c r="E35" i="12" l="1"/>
  <c r="F26" i="12"/>
  <c r="F27" i="12" s="1"/>
  <c r="C42" i="12"/>
  <c r="B50" i="12" s="1"/>
  <c r="G58" i="12"/>
  <c r="H58" i="12" s="1"/>
  <c r="H61" i="12" s="1"/>
  <c r="C41" i="8"/>
  <c r="G44" i="8" s="1"/>
  <c r="E35" i="8"/>
  <c r="C26" i="8"/>
  <c r="G58" i="8"/>
  <c r="H58" i="8" s="1"/>
  <c r="H61" i="8" s="1"/>
  <c r="E26" i="8"/>
  <c r="C41" i="5"/>
  <c r="G44" i="5" s="1"/>
  <c r="E35" i="5"/>
  <c r="C26" i="5"/>
  <c r="C42" i="5"/>
  <c r="G58" i="5"/>
  <c r="H58" i="5" s="1"/>
  <c r="H61" i="5" s="1"/>
  <c r="E26" i="5"/>
  <c r="C41" i="2"/>
  <c r="G58" i="2" s="1"/>
  <c r="H58" i="2" s="1"/>
  <c r="H61" i="2" s="1"/>
  <c r="E35" i="2"/>
  <c r="E26" i="2"/>
  <c r="C26" i="2"/>
  <c r="C42" i="2"/>
  <c r="B51" i="12" l="1"/>
  <c r="B58" i="12" s="1"/>
  <c r="B60" i="12" s="1"/>
  <c r="G69" i="12" s="1"/>
  <c r="H69" i="12" s="1"/>
  <c r="B67" i="12"/>
  <c r="C43" i="12"/>
  <c r="C46" i="12"/>
  <c r="B66" i="12"/>
  <c r="B73" i="12" s="1"/>
  <c r="C42" i="8"/>
  <c r="B51" i="8"/>
  <c r="B67" i="8"/>
  <c r="H26" i="8"/>
  <c r="H27" i="8" s="1"/>
  <c r="C27" i="8"/>
  <c r="B66" i="8"/>
  <c r="E27" i="8"/>
  <c r="F26" i="8"/>
  <c r="F27" i="8" s="1"/>
  <c r="C43" i="8"/>
  <c r="C46" i="8"/>
  <c r="B50" i="8"/>
  <c r="B58" i="8" s="1"/>
  <c r="B60" i="8" s="1"/>
  <c r="G69" i="8" s="1"/>
  <c r="H69" i="8" s="1"/>
  <c r="B66" i="5"/>
  <c r="B51" i="5"/>
  <c r="B67" i="5"/>
  <c r="B73" i="5" s="1"/>
  <c r="E27" i="5"/>
  <c r="F26" i="5"/>
  <c r="F27" i="5" s="1"/>
  <c r="H26" i="5"/>
  <c r="H27" i="5" s="1"/>
  <c r="C27" i="5"/>
  <c r="C43" i="5"/>
  <c r="C46" i="5"/>
  <c r="B50" i="5"/>
  <c r="B58" i="5" s="1"/>
  <c r="B60" i="5" s="1"/>
  <c r="G69" i="5" s="1"/>
  <c r="H69" i="5" s="1"/>
  <c r="G44" i="2"/>
  <c r="B67" i="2"/>
  <c r="B51" i="2"/>
  <c r="C43" i="2"/>
  <c r="C46" i="2"/>
  <c r="B66" i="2"/>
  <c r="B73" i="2" s="1"/>
  <c r="C27" i="2"/>
  <c r="H26" i="2"/>
  <c r="H27" i="2" s="1"/>
  <c r="E27" i="2"/>
  <c r="F26" i="2"/>
  <c r="F27" i="2" s="1"/>
  <c r="B50" i="2"/>
  <c r="B58" i="2" s="1"/>
  <c r="B60" i="2" s="1"/>
  <c r="G69" i="2" s="1"/>
  <c r="H69" i="2" s="1"/>
  <c r="B73" i="8" l="1"/>
  <c r="C73" i="12"/>
  <c r="G70" i="12" s="1"/>
  <c r="H72" i="12"/>
  <c r="D65" i="12"/>
  <c r="E63" i="12"/>
  <c r="I54" i="12"/>
  <c r="C73" i="8"/>
  <c r="G70" i="8" s="1"/>
  <c r="H72" i="8"/>
  <c r="D65" i="8"/>
  <c r="E63" i="8"/>
  <c r="I54" i="8"/>
  <c r="C73" i="5"/>
  <c r="G70" i="5" s="1"/>
  <c r="H72" i="5"/>
  <c r="D65" i="5"/>
  <c r="E63" i="5"/>
  <c r="I54" i="5"/>
  <c r="C73" i="2"/>
  <c r="G70" i="2" s="1"/>
  <c r="H72" i="2"/>
  <c r="D65" i="2"/>
  <c r="E63" i="2"/>
  <c r="I54" i="2"/>
  <c r="G71" i="12" l="1"/>
  <c r="H71" i="12" s="1"/>
  <c r="H70" i="12"/>
  <c r="G71" i="8"/>
  <c r="H71" i="8" s="1"/>
  <c r="H70" i="8"/>
  <c r="G71" i="5"/>
  <c r="H71" i="5" s="1"/>
  <c r="H70" i="5"/>
  <c r="G71" i="2"/>
  <c r="H71" i="2" s="1"/>
  <c r="H70" i="2"/>
</calcChain>
</file>

<file path=xl/sharedStrings.xml><?xml version="1.0" encoding="utf-8"?>
<sst xmlns="http://schemas.openxmlformats.org/spreadsheetml/2006/main" count="426" uniqueCount="107">
  <si>
    <t>Presupuesto</t>
  </si>
  <si>
    <t>Lourdes Velasco</t>
  </si>
  <si>
    <t>Fecha</t>
  </si>
  <si>
    <t>ODT</t>
  </si>
  <si>
    <t>Cliente</t>
  </si>
  <si>
    <t>Proyecto</t>
  </si>
  <si>
    <t>Descripción</t>
  </si>
  <si>
    <t>Tamaño extendido</t>
  </si>
  <si>
    <t>X</t>
  </si>
  <si>
    <t>por tamaño</t>
  </si>
  <si>
    <t>Impresión</t>
  </si>
  <si>
    <t>Papel:</t>
  </si>
  <si>
    <t xml:space="preserve">Couche </t>
  </si>
  <si>
    <t xml:space="preserve">Color </t>
  </si>
  <si>
    <t>Blanco</t>
  </si>
  <si>
    <t>300 gr.</t>
  </si>
  <si>
    <t>Medida pliego</t>
  </si>
  <si>
    <t xml:space="preserve">X </t>
  </si>
  <si>
    <t>Tamaño Extendido</t>
  </si>
  <si>
    <t>Precio</t>
  </si>
  <si>
    <t xml:space="preserve">Salen por lado </t>
  </si>
  <si>
    <t>Tabla de suaje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</si>
  <si>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</si>
  <si>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</si>
  <si>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</si>
  <si>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</si>
  <si>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</si>
  <si>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</si>
  <si>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</si>
  <si>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</si>
  <si>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</si>
  <si>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</si>
  <si>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</si>
  <si>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</si>
  <si>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</si>
  <si>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</si>
  <si>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</si>
  <si>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</si>
  <si>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</si>
  <si>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</si>
  <si>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</si>
  <si>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</si>
  <si>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</si>
  <si>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</si>
  <si>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</si>
  <si>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</si>
  <si>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</si>
  <si>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</si>
  <si>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</si>
  <si>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</si>
  <si>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</si>
  <si>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</si>
  <si>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</si>
  <si>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</si>
  <si>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</si>
  <si>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</si>
  <si>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 + Lam</t>
  </si>
  <si>
    <t>Papel</t>
  </si>
  <si>
    <t>Imp F</t>
  </si>
  <si>
    <t>HS</t>
  </si>
  <si>
    <t>Tinta MET</t>
  </si>
  <si>
    <t>Prueba de Color</t>
  </si>
  <si>
    <t>corte</t>
  </si>
  <si>
    <t>Empaque</t>
  </si>
  <si>
    <t>Mensajeria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</si>
  <si>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</si>
  <si>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</si>
  <si>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</si>
  <si>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</si>
  <si>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</si>
  <si>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</si>
  <si>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</si>
  <si>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</si>
  <si>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</si>
  <si>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Urgencia</t>
  </si>
  <si>
    <t>Costo</t>
  </si>
  <si>
    <t>Precio final</t>
  </si>
  <si>
    <t>Utilidad</t>
  </si>
  <si>
    <t>Comisiones</t>
  </si>
  <si>
    <t>laminado mate 1 cara</t>
  </si>
  <si>
    <t>terminado suajado</t>
  </si>
  <si>
    <t>Elabora:</t>
  </si>
  <si>
    <t>Medidas</t>
  </si>
  <si>
    <t>27 de octubre de 2016.</t>
  </si>
  <si>
    <t>UNAM</t>
  </si>
  <si>
    <t>Folleto Guía Censo</t>
  </si>
  <si>
    <t>tamaño extendido 28 X 21.5 cm.</t>
  </si>
  <si>
    <t>tamaño final 14 X 21.5 cm.</t>
  </si>
  <si>
    <t>papel couche 150 gr.</t>
  </si>
  <si>
    <t>hoja 1: impresas a 4 X 1  tintas  +</t>
  </si>
  <si>
    <t>hoja 2, 3: impresas a 1 X 1  tintas  +</t>
  </si>
  <si>
    <t>Imp V</t>
  </si>
  <si>
    <t>alce</t>
  </si>
  <si>
    <t>pleca</t>
  </si>
  <si>
    <t>Folleto Protocolo General</t>
  </si>
  <si>
    <t xml:space="preserve">3 hojas total </t>
  </si>
  <si>
    <t>terminado pleca de dobles + grapa a caballo</t>
  </si>
  <si>
    <t>grapa a caballo</t>
  </si>
  <si>
    <t xml:space="preserve">4 hojas total </t>
  </si>
  <si>
    <t>hoja 2, 3, 4: impresas a 1 X 1  tintas  +</t>
  </si>
  <si>
    <t>LUMEN</t>
  </si>
  <si>
    <t xml:space="preserve">Folleto Lineamientos General </t>
  </si>
  <si>
    <t>tamaño extendido 34 X 21.6 cm.</t>
  </si>
  <si>
    <t>tamaño final 11.3  X 21.6 cm.</t>
  </si>
  <si>
    <t>Triptico</t>
  </si>
  <si>
    <t>terminado pleca de dobles</t>
  </si>
  <si>
    <t>impresos a 4 X 4 tintas  offset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</si>
</sst>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12" applyNumberFormat="0" applyAlignment="0" applyProtection="0"/>
    <xf numFmtId="0" fontId="17" fillId="6" borderId="13" applyNumberFormat="0" applyAlignment="0" applyProtection="0"/>
    <xf numFmtId="0" fontId="18" fillId="7" borderId="0" applyNumberFormat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17" applyNumberFormat="0" applyFont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4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10" fillId="0" borderId="0" xfId="0" applyFont="1"/>
    <xf numFmtId="0" fontId="2" fillId="0" borderId="11" xfId="0" applyFont="1" applyBorder="1"/>
    <xf numFmtId="2" fontId="4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right"/>
    </xf>
    <xf numFmtId="0" fontId="6" fillId="0" borderId="7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80" zoomScaleNormal="80" workbookViewId="0">
      <selection activeCell="C23" sqref="C23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10" width="8.140625" style="1" customWidth="1"/>
    <col min="11" max="11" width="9" style="1" customWidth="1"/>
    <col min="12" max="12" width="10.7109375" style="1" customWidth="1"/>
    <col min="13" max="13" width="9.28515625" style="1" customWidth="1"/>
    <col min="14" max="14" width="11.42578125" style="1"/>
    <col min="15" max="15" width="10.7109375" style="1" customWidth="1"/>
    <col min="16" max="16384" width="11.42578125" style="1"/>
  </cols>
  <sheetData>
    <row r="1" spans="1:21" ht="18.75" x14ac:dyDescent="0.3">
      <c r="F1" s="2"/>
      <c r="K1"/>
      <c r="L1"/>
      <c r="M1"/>
      <c r="N1"/>
      <c r="O1"/>
      <c r="P1"/>
      <c r="Q1"/>
      <c r="R1"/>
    </row>
    <row r="2" spans="1:21" ht="15.75" x14ac:dyDescent="0.3">
      <c r="K2"/>
      <c r="L2"/>
      <c r="M2"/>
      <c r="N2"/>
      <c r="O2"/>
      <c r="P2"/>
      <c r="Q2"/>
      <c r="R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9.5" thickBot="1" x14ac:dyDescent="0.35">
      <c r="A6" s="2" t="s">
        <v>0</v>
      </c>
      <c r="H6" s="79" t="s">
        <v>81</v>
      </c>
      <c r="I6" s="80" t="s">
        <v>1</v>
      </c>
      <c r="J6" s="25"/>
      <c r="K6"/>
      <c r="L6"/>
      <c r="M6"/>
      <c r="N6"/>
      <c r="O6"/>
      <c r="P6"/>
      <c r="Q6"/>
      <c r="R6"/>
      <c r="S6"/>
    </row>
    <row r="7" spans="1:21" ht="15.75" x14ac:dyDescent="0.3">
      <c r="A7" s="5" t="s">
        <v>3</v>
      </c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2</v>
      </c>
      <c r="C9" s="5" t="s">
        <v>83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4</v>
      </c>
      <c r="C11" s="1" t="s">
        <v>84</v>
      </c>
      <c r="G11" s="5" t="s">
        <v>82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G12" s="6"/>
      <c r="H12" s="7"/>
      <c r="I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5</v>
      </c>
      <c r="G13" s="9"/>
      <c r="H13" s="10"/>
      <c r="I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G14" s="9"/>
      <c r="H14" s="10"/>
      <c r="I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6</v>
      </c>
      <c r="C15" s="12" t="s">
        <v>94</v>
      </c>
      <c r="D15" s="13"/>
      <c r="E15" s="13"/>
      <c r="G15" s="14" t="s">
        <v>7</v>
      </c>
      <c r="H15" s="10"/>
      <c r="I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86</v>
      </c>
      <c r="D16" s="13"/>
      <c r="E16" s="13"/>
      <c r="G16" s="16">
        <f>2+G20+2</f>
        <v>60</v>
      </c>
      <c r="H16" s="17" t="s">
        <v>8</v>
      </c>
      <c r="I16" s="18">
        <f>1+I20+1</f>
        <v>45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87</v>
      </c>
      <c r="D17" s="13"/>
      <c r="E17" s="13"/>
      <c r="G17" s="14">
        <v>1</v>
      </c>
      <c r="H17" s="19" t="s">
        <v>9</v>
      </c>
      <c r="I17" s="11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88</v>
      </c>
      <c r="D18" s="13"/>
      <c r="E18" s="13"/>
      <c r="G18" s="9"/>
      <c r="H18" s="10"/>
      <c r="I18" s="11"/>
      <c r="K18"/>
      <c r="L18"/>
      <c r="M18"/>
      <c r="N18"/>
      <c r="O18"/>
      <c r="P18"/>
      <c r="Q18"/>
      <c r="R18"/>
    </row>
    <row r="19" spans="1:19" ht="15.75" x14ac:dyDescent="0.3">
      <c r="C19" s="15" t="s">
        <v>98</v>
      </c>
      <c r="D19" s="13"/>
      <c r="E19" s="13"/>
      <c r="G19" s="16"/>
      <c r="H19" s="10"/>
      <c r="I19" s="18"/>
      <c r="K19"/>
      <c r="L19"/>
      <c r="M19"/>
      <c r="N19"/>
      <c r="O19"/>
      <c r="P19"/>
      <c r="Q19"/>
      <c r="R19"/>
    </row>
    <row r="20" spans="1:19" ht="15.75" x14ac:dyDescent="0.3">
      <c r="C20" s="15" t="s">
        <v>89</v>
      </c>
      <c r="D20" s="13"/>
      <c r="E20" s="13"/>
      <c r="G20" s="16">
        <f>28*2</f>
        <v>56</v>
      </c>
      <c r="H20" s="17" t="s">
        <v>8</v>
      </c>
      <c r="I20" s="18">
        <f>21.5*2</f>
        <v>43</v>
      </c>
      <c r="K20"/>
      <c r="L20"/>
      <c r="M20"/>
      <c r="N20"/>
      <c r="O20"/>
      <c r="P20"/>
      <c r="Q20"/>
      <c r="R20"/>
    </row>
    <row r="21" spans="1:19" ht="15.75" x14ac:dyDescent="0.3">
      <c r="C21" s="15" t="s">
        <v>99</v>
      </c>
      <c r="D21" s="13"/>
      <c r="E21" s="13"/>
      <c r="G21" s="14">
        <v>1</v>
      </c>
      <c r="H21" s="19" t="s">
        <v>9</v>
      </c>
      <c r="I21" s="11"/>
      <c r="K21"/>
      <c r="L21"/>
      <c r="M21"/>
      <c r="N21"/>
      <c r="O21"/>
      <c r="P21"/>
      <c r="Q21"/>
      <c r="R21"/>
    </row>
    <row r="22" spans="1:19" ht="16.5" thickBot="1" x14ac:dyDescent="0.35">
      <c r="C22" s="15" t="s">
        <v>96</v>
      </c>
      <c r="D22" s="13"/>
      <c r="E22" s="13"/>
      <c r="G22" s="24"/>
      <c r="H22" s="25"/>
      <c r="I22" s="26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27" t="s">
        <v>12</v>
      </c>
      <c r="D23" s="5" t="s">
        <v>13</v>
      </c>
      <c r="E23" s="28" t="s">
        <v>14</v>
      </c>
      <c r="F23" s="1" t="s">
        <v>15</v>
      </c>
      <c r="K23"/>
      <c r="L23"/>
      <c r="M23"/>
      <c r="N23"/>
      <c r="O23"/>
      <c r="P23"/>
      <c r="Q23"/>
      <c r="R23"/>
    </row>
    <row r="24" spans="1:19" ht="15.75" x14ac:dyDescent="0.3">
      <c r="K24"/>
      <c r="L24"/>
      <c r="M24"/>
      <c r="N24"/>
      <c r="O24"/>
      <c r="P24"/>
      <c r="Q24"/>
      <c r="R24"/>
    </row>
    <row r="25" spans="1:19" ht="15.75" x14ac:dyDescent="0.3">
      <c r="A25" s="4" t="s">
        <v>16</v>
      </c>
      <c r="C25" s="29">
        <v>61</v>
      </c>
      <c r="D25" s="28" t="s">
        <v>17</v>
      </c>
      <c r="E25" s="30">
        <v>90</v>
      </c>
      <c r="F25" s="31">
        <f>+C25</f>
        <v>61</v>
      </c>
      <c r="G25" s="32" t="s">
        <v>17</v>
      </c>
      <c r="H25" s="32">
        <f>+E25</f>
        <v>90</v>
      </c>
      <c r="K25"/>
      <c r="L25"/>
      <c r="M25"/>
      <c r="N25"/>
      <c r="O25"/>
      <c r="P25"/>
      <c r="Q25"/>
      <c r="R25"/>
      <c r="S25" s="10"/>
    </row>
    <row r="26" spans="1:19" ht="15.75" x14ac:dyDescent="0.3">
      <c r="A26" s="4" t="s">
        <v>18</v>
      </c>
      <c r="B26" s="3"/>
      <c r="C26" s="33">
        <f>+G16</f>
        <v>60</v>
      </c>
      <c r="D26" s="34" t="s">
        <v>17</v>
      </c>
      <c r="E26" s="33">
        <f>+I16</f>
        <v>45</v>
      </c>
      <c r="F26" s="35">
        <f>+E26</f>
        <v>45</v>
      </c>
      <c r="G26" s="35" t="s">
        <v>17</v>
      </c>
      <c r="H26" s="35">
        <f>+C26</f>
        <v>60</v>
      </c>
      <c r="I26" s="36"/>
      <c r="J26" s="36"/>
      <c r="K26"/>
      <c r="L26"/>
      <c r="M26"/>
      <c r="N26"/>
      <c r="O26"/>
      <c r="P26"/>
      <c r="Q26"/>
      <c r="R26"/>
      <c r="S26" s="10"/>
    </row>
    <row r="27" spans="1:19" ht="16.5" thickBot="1" x14ac:dyDescent="0.35">
      <c r="A27" s="3" t="s">
        <v>20</v>
      </c>
      <c r="B27" s="37"/>
      <c r="C27" s="38">
        <f>+C25/C26</f>
        <v>1.0166666666666666</v>
      </c>
      <c r="D27" s="39"/>
      <c r="E27" s="38">
        <f>+E25/E26</f>
        <v>2</v>
      </c>
      <c r="F27" s="38">
        <f>+F25/F26</f>
        <v>1.3555555555555556</v>
      </c>
      <c r="G27" s="39"/>
      <c r="H27" s="38">
        <f>+H25/H26</f>
        <v>1.5</v>
      </c>
      <c r="I27" s="36"/>
      <c r="J27" s="36"/>
      <c r="K27"/>
      <c r="L27"/>
      <c r="M27"/>
      <c r="N27"/>
      <c r="O27"/>
      <c r="P27"/>
      <c r="Q27"/>
      <c r="R27"/>
      <c r="S27" s="10"/>
    </row>
    <row r="28" spans="1:19" ht="16.5" thickBot="1" x14ac:dyDescent="0.35">
      <c r="A28" s="3" t="s">
        <v>22</v>
      </c>
      <c r="B28" s="40"/>
      <c r="C28" s="41"/>
      <c r="D28" s="42">
        <v>2</v>
      </c>
      <c r="E28" s="43"/>
      <c r="F28" s="44"/>
      <c r="G28" s="45">
        <v>1</v>
      </c>
      <c r="H28" s="46" t="s">
        <v>23</v>
      </c>
      <c r="K28"/>
      <c r="L28"/>
      <c r="M28"/>
      <c r="N28"/>
      <c r="O28"/>
      <c r="P28"/>
      <c r="Q28"/>
      <c r="R28"/>
      <c r="S28" s="10"/>
    </row>
    <row r="29" spans="1:19" ht="15.75" x14ac:dyDescent="0.3">
      <c r="A29" s="3"/>
      <c r="B29" s="47"/>
      <c r="C29" s="36"/>
      <c r="G29" s="21"/>
      <c r="H29" s="36"/>
      <c r="K29"/>
      <c r="L29"/>
      <c r="M29"/>
      <c r="N29"/>
      <c r="O29"/>
      <c r="P29"/>
      <c r="Q29"/>
      <c r="R29"/>
      <c r="S29" s="10"/>
    </row>
    <row r="30" spans="1:19" ht="15.75" x14ac:dyDescent="0.3">
      <c r="A30" s="31" t="s">
        <v>24</v>
      </c>
      <c r="B30" s="31" t="s">
        <v>100</v>
      </c>
      <c r="D30" s="21" t="s">
        <v>25</v>
      </c>
      <c r="E30" s="48">
        <v>3.0649999999999999</v>
      </c>
      <c r="G30" s="1" t="s">
        <v>26</v>
      </c>
      <c r="H30" s="49">
        <v>0.5</v>
      </c>
      <c r="K30"/>
      <c r="L30"/>
      <c r="M30"/>
      <c r="N30"/>
      <c r="O30"/>
      <c r="P30"/>
      <c r="Q30"/>
      <c r="R30"/>
      <c r="S30" s="10"/>
    </row>
    <row r="31" spans="1:19" ht="15.75" x14ac:dyDescent="0.3">
      <c r="A31" s="3"/>
      <c r="B31" s="3"/>
      <c r="C31" s="3"/>
      <c r="D31" s="50" t="s">
        <v>27</v>
      </c>
      <c r="E31" s="48">
        <f>+H30*E30</f>
        <v>1.5325</v>
      </c>
      <c r="H31" s="49"/>
      <c r="I31" s="36"/>
      <c r="J31" s="36"/>
      <c r="K31"/>
      <c r="L31"/>
      <c r="M31"/>
      <c r="N31"/>
      <c r="O31"/>
      <c r="P31"/>
      <c r="Q31"/>
      <c r="R31"/>
      <c r="S31" s="10"/>
    </row>
    <row r="32" spans="1:19" ht="15.75" x14ac:dyDescent="0.3">
      <c r="D32" s="50" t="s">
        <v>28</v>
      </c>
      <c r="E32" s="51">
        <f>+E30-E31</f>
        <v>1.5325</v>
      </c>
      <c r="I32" s="36"/>
      <c r="J32" s="36"/>
      <c r="K32"/>
      <c r="L32"/>
      <c r="M32"/>
      <c r="N32"/>
      <c r="O32"/>
      <c r="P32"/>
      <c r="Q32"/>
      <c r="R32"/>
      <c r="S32" s="10"/>
    </row>
    <row r="33" spans="1:19" ht="15.75" x14ac:dyDescent="0.3">
      <c r="E33" s="47" t="s">
        <v>29</v>
      </c>
      <c r="F33" s="47" t="s">
        <v>30</v>
      </c>
      <c r="G33" s="47" t="s">
        <v>30</v>
      </c>
      <c r="H33" s="47" t="s">
        <v>30</v>
      </c>
      <c r="I33" s="36"/>
      <c r="J33" s="36"/>
      <c r="K33"/>
      <c r="L33"/>
      <c r="M33"/>
      <c r="N33"/>
      <c r="O33"/>
      <c r="P33"/>
      <c r="Q33"/>
      <c r="R33"/>
      <c r="S33" s="10"/>
    </row>
    <row r="34" spans="1:19" ht="15.75" x14ac:dyDescent="0.3">
      <c r="D34" s="21" t="s">
        <v>31</v>
      </c>
      <c r="E34" s="52">
        <f>+E32</f>
        <v>1.5325</v>
      </c>
      <c r="F34" s="52">
        <v>0</v>
      </c>
      <c r="G34" s="52">
        <v>0</v>
      </c>
      <c r="H34" s="52">
        <v>0</v>
      </c>
      <c r="K34"/>
      <c r="L34"/>
      <c r="M34"/>
      <c r="N34"/>
      <c r="O34"/>
      <c r="P34"/>
      <c r="Q34"/>
      <c r="R34"/>
      <c r="S34" s="10"/>
    </row>
    <row r="35" spans="1:19" ht="15.75" x14ac:dyDescent="0.3">
      <c r="D35" s="21" t="s">
        <v>32</v>
      </c>
      <c r="E35" s="52">
        <f>+E34*1.2</f>
        <v>1.839</v>
      </c>
      <c r="F35" s="52">
        <v>0</v>
      </c>
      <c r="G35" s="52">
        <v>0</v>
      </c>
      <c r="H35" s="52">
        <v>0</v>
      </c>
      <c r="K35"/>
      <c r="L35"/>
      <c r="M35"/>
      <c r="N35"/>
      <c r="O35"/>
      <c r="P35"/>
      <c r="Q35"/>
      <c r="R35"/>
      <c r="S35" s="10"/>
    </row>
    <row r="36" spans="1:19" ht="16.5" thickBot="1" x14ac:dyDescent="0.35">
      <c r="A36" s="3"/>
      <c r="G36" s="21"/>
      <c r="K36"/>
      <c r="L36"/>
      <c r="M36"/>
      <c r="N36"/>
      <c r="O36"/>
      <c r="P36"/>
      <c r="Q36"/>
      <c r="R36"/>
      <c r="S36" s="10"/>
    </row>
    <row r="37" spans="1:19" ht="15.75" x14ac:dyDescent="0.3">
      <c r="A37" s="3"/>
      <c r="B37" s="47"/>
      <c r="C37" s="36"/>
      <c r="E37" s="6" t="s">
        <v>33</v>
      </c>
      <c r="F37" s="7" t="s">
        <v>34</v>
      </c>
      <c r="G37" s="7"/>
      <c r="H37" s="8"/>
      <c r="K37"/>
      <c r="L37"/>
      <c r="M37"/>
      <c r="N37"/>
      <c r="O37"/>
      <c r="P37"/>
      <c r="Q37"/>
      <c r="R37"/>
      <c r="S37" s="10"/>
    </row>
    <row r="38" spans="1:19" ht="16.5" thickBot="1" x14ac:dyDescent="0.35">
      <c r="A38" s="4" t="s">
        <v>35</v>
      </c>
      <c r="C38" s="53">
        <v>2</v>
      </c>
      <c r="D38" s="54" t="s">
        <v>36</v>
      </c>
      <c r="E38" s="24"/>
      <c r="F38" s="25" t="s">
        <v>37</v>
      </c>
      <c r="G38" s="25"/>
      <c r="H38" s="26"/>
      <c r="K38"/>
      <c r="L38"/>
      <c r="M38"/>
      <c r="N38"/>
      <c r="O38"/>
      <c r="P38"/>
      <c r="Q38"/>
      <c r="R38"/>
      <c r="S38" s="10"/>
    </row>
    <row r="39" spans="1:19" ht="15.75" x14ac:dyDescent="0.3">
      <c r="A39" s="4"/>
      <c r="C39" s="47"/>
      <c r="D39" s="1" t="s">
        <v>38</v>
      </c>
      <c r="E39" s="3"/>
      <c r="F39" s="3"/>
      <c r="K39"/>
      <c r="L39"/>
      <c r="M39"/>
      <c r="N39"/>
      <c r="O39"/>
      <c r="P39"/>
      <c r="Q39"/>
      <c r="R39"/>
      <c r="S39" s="10"/>
    </row>
    <row r="40" spans="1:19" ht="15.75" x14ac:dyDescent="0.3">
      <c r="A40" s="4" t="s">
        <v>39</v>
      </c>
      <c r="B40" s="5"/>
      <c r="C40" s="55">
        <f>+B48/G17</f>
        <v>500</v>
      </c>
      <c r="D40" s="30">
        <v>400</v>
      </c>
      <c r="F40" s="50" t="s">
        <v>40</v>
      </c>
      <c r="G40" s="29">
        <v>1</v>
      </c>
      <c r="H40" s="3"/>
      <c r="K40"/>
      <c r="L40"/>
      <c r="M40"/>
      <c r="N40"/>
      <c r="O40"/>
      <c r="P40"/>
      <c r="Q40"/>
      <c r="R40"/>
      <c r="S40" s="10"/>
    </row>
    <row r="41" spans="1:19" ht="15.75" x14ac:dyDescent="0.3">
      <c r="A41" s="4" t="s">
        <v>41</v>
      </c>
      <c r="C41" s="40">
        <f>+C40+D40</f>
        <v>900</v>
      </c>
      <c r="F41" s="50" t="s">
        <v>42</v>
      </c>
      <c r="G41" s="29">
        <v>2</v>
      </c>
      <c r="H41" s="3"/>
      <c r="K41"/>
      <c r="L41"/>
      <c r="M41"/>
      <c r="N41"/>
      <c r="O41"/>
      <c r="P41"/>
      <c r="Q41"/>
      <c r="R41"/>
      <c r="S41" s="10"/>
    </row>
    <row r="42" spans="1:19" ht="15.75" x14ac:dyDescent="0.3">
      <c r="A42" s="4" t="s">
        <v>43</v>
      </c>
      <c r="C42" s="40">
        <f>+C41/C38</f>
        <v>450</v>
      </c>
      <c r="F42" s="50" t="s">
        <v>44</v>
      </c>
      <c r="G42" s="29"/>
      <c r="H42" s="3"/>
      <c r="K42"/>
      <c r="L42"/>
      <c r="M42"/>
      <c r="N42"/>
      <c r="O42"/>
      <c r="P42"/>
      <c r="Q42"/>
      <c r="R42"/>
      <c r="S42" s="10"/>
    </row>
    <row r="43" spans="1:19" ht="15.75" x14ac:dyDescent="0.3">
      <c r="A43" s="4" t="s">
        <v>45</v>
      </c>
      <c r="C43" s="47">
        <f>+(C42*C38)*G17</f>
        <v>900</v>
      </c>
      <c r="F43" s="21" t="s">
        <v>46</v>
      </c>
      <c r="G43" s="29">
        <f>+C40/1000</f>
        <v>0.5</v>
      </c>
      <c r="H43" s="3"/>
      <c r="K43"/>
      <c r="L43"/>
      <c r="M43"/>
      <c r="N43"/>
      <c r="O43"/>
      <c r="P43"/>
      <c r="Q43"/>
      <c r="R43"/>
      <c r="S43" s="10"/>
    </row>
    <row r="44" spans="1:19" ht="15.75" x14ac:dyDescent="0.3">
      <c r="A44" s="4"/>
      <c r="C44" s="56"/>
      <c r="F44" s="50" t="s">
        <v>47</v>
      </c>
      <c r="G44" s="53">
        <f>+C41</f>
        <v>900</v>
      </c>
      <c r="H44" s="3"/>
      <c r="K44"/>
      <c r="L44"/>
      <c r="M44"/>
      <c r="N44"/>
      <c r="O44"/>
      <c r="P44"/>
      <c r="Q44"/>
      <c r="R44"/>
      <c r="S44" s="10"/>
    </row>
    <row r="45" spans="1:19" ht="15.75" x14ac:dyDescent="0.3">
      <c r="A45" s="4"/>
      <c r="C45" s="47"/>
      <c r="E45" s="50"/>
      <c r="F45" s="50"/>
      <c r="G45" s="36"/>
      <c r="I45" s="3"/>
      <c r="J45" s="3"/>
      <c r="K45"/>
      <c r="L45"/>
      <c r="M45"/>
      <c r="N45"/>
      <c r="O45"/>
      <c r="P45"/>
      <c r="Q45"/>
      <c r="R45"/>
      <c r="S45" s="10"/>
    </row>
    <row r="46" spans="1:19" ht="15.75" x14ac:dyDescent="0.3">
      <c r="A46" s="4" t="s">
        <v>48</v>
      </c>
      <c r="C46" s="31">
        <f>+C42*C38</f>
        <v>900</v>
      </c>
      <c r="F46" s="50"/>
      <c r="G46" s="36"/>
      <c r="H46" s="3"/>
      <c r="K46"/>
      <c r="L46"/>
      <c r="M46"/>
      <c r="N46"/>
      <c r="O46"/>
      <c r="P46"/>
      <c r="Q46"/>
      <c r="R46"/>
      <c r="S46" s="10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</row>
    <row r="48" spans="1:19" ht="15.75" x14ac:dyDescent="0.3">
      <c r="A48" s="4" t="s">
        <v>49</v>
      </c>
      <c r="B48" s="47">
        <v>500</v>
      </c>
      <c r="C48" s="47"/>
      <c r="D48" s="31" t="s">
        <v>50</v>
      </c>
      <c r="E48" s="31" t="s">
        <v>51</v>
      </c>
      <c r="F48" s="31" t="s">
        <v>52</v>
      </c>
      <c r="G48" s="31" t="s">
        <v>53</v>
      </c>
      <c r="H48" s="31" t="s">
        <v>54</v>
      </c>
      <c r="K48"/>
      <c r="L48"/>
      <c r="M48"/>
      <c r="N48"/>
      <c r="O48"/>
      <c r="P48"/>
      <c r="Q48"/>
      <c r="R48"/>
    </row>
    <row r="49" spans="1:21" ht="15.75" x14ac:dyDescent="0.3">
      <c r="A49" s="57" t="s">
        <v>55</v>
      </c>
      <c r="B49" s="58"/>
      <c r="C49" s="3"/>
      <c r="D49" s="47">
        <f>+D50+D51</f>
        <v>8</v>
      </c>
      <c r="E49" s="47">
        <v>1</v>
      </c>
      <c r="F49" s="47" t="s">
        <v>56</v>
      </c>
      <c r="G49" s="36">
        <v>295</v>
      </c>
      <c r="H49" s="36">
        <f>+(D49*E49)*G49</f>
        <v>2360</v>
      </c>
      <c r="K49"/>
      <c r="L49"/>
      <c r="M49"/>
      <c r="N49"/>
      <c r="O49"/>
      <c r="P49"/>
      <c r="Q49"/>
      <c r="R49"/>
    </row>
    <row r="50" spans="1:21" ht="15.75" x14ac:dyDescent="0.3">
      <c r="A50" s="58" t="s">
        <v>57</v>
      </c>
      <c r="B50" s="59">
        <f>+E34*C42</f>
        <v>689.625</v>
      </c>
      <c r="C50" s="3"/>
      <c r="D50" s="47">
        <v>4</v>
      </c>
      <c r="E50" s="47">
        <v>1</v>
      </c>
      <c r="F50" s="47" t="s">
        <v>58</v>
      </c>
      <c r="G50" s="36">
        <v>140</v>
      </c>
      <c r="H50" s="36">
        <f t="shared" ref="H50:H58" si="0">+(D50*E50)*G50</f>
        <v>560</v>
      </c>
      <c r="K50"/>
      <c r="L50"/>
      <c r="M50"/>
      <c r="N50"/>
      <c r="O50"/>
      <c r="P50"/>
      <c r="Q50"/>
      <c r="R50"/>
    </row>
    <row r="51" spans="1:21" ht="15.75" x14ac:dyDescent="0.3">
      <c r="A51" s="58" t="s">
        <v>10</v>
      </c>
      <c r="B51" s="59">
        <f>+H61</f>
        <v>4490</v>
      </c>
      <c r="C51" s="3"/>
      <c r="D51" s="47">
        <v>4</v>
      </c>
      <c r="E51" s="47">
        <v>1</v>
      </c>
      <c r="F51" s="47" t="s">
        <v>91</v>
      </c>
      <c r="G51" s="36">
        <v>140</v>
      </c>
      <c r="H51" s="36">
        <f>+(D51*E51)*G51</f>
        <v>560</v>
      </c>
      <c r="K51"/>
      <c r="L51"/>
      <c r="M51"/>
      <c r="N51"/>
      <c r="O51"/>
      <c r="P51"/>
      <c r="Q51"/>
      <c r="R51"/>
    </row>
    <row r="52" spans="1:21" ht="15.75" x14ac:dyDescent="0.3">
      <c r="A52" s="58"/>
      <c r="B52" s="59"/>
      <c r="C52" s="3"/>
      <c r="D52" s="47">
        <v>0</v>
      </c>
      <c r="E52" s="47">
        <v>0</v>
      </c>
      <c r="F52" s="47" t="s">
        <v>59</v>
      </c>
      <c r="G52" s="36">
        <v>200</v>
      </c>
      <c r="H52" s="36">
        <f>+(D52*E52)*G52</f>
        <v>0</v>
      </c>
      <c r="J52" s="36"/>
      <c r="K52"/>
      <c r="L52"/>
      <c r="M52"/>
      <c r="N52"/>
      <c r="O52"/>
      <c r="P52"/>
      <c r="Q52"/>
      <c r="R52"/>
    </row>
    <row r="53" spans="1:21" ht="16.5" x14ac:dyDescent="0.3">
      <c r="A53" s="58" t="s">
        <v>21</v>
      </c>
      <c r="B53" s="59">
        <v>0</v>
      </c>
      <c r="C53" s="3"/>
      <c r="D53" s="47">
        <v>0</v>
      </c>
      <c r="E53" s="47">
        <v>0</v>
      </c>
      <c r="F53" s="47" t="s">
        <v>60</v>
      </c>
      <c r="G53" s="36">
        <v>500</v>
      </c>
      <c r="H53" s="36">
        <f t="shared" si="0"/>
        <v>0</v>
      </c>
      <c r="I53" s="60"/>
      <c r="J53" s="60"/>
      <c r="K53"/>
      <c r="L53"/>
      <c r="M53"/>
      <c r="N53"/>
      <c r="O53"/>
      <c r="P53"/>
      <c r="Q53"/>
      <c r="R53"/>
    </row>
    <row r="54" spans="1:21" ht="15.75" x14ac:dyDescent="0.3">
      <c r="A54" s="61" t="s">
        <v>61</v>
      </c>
      <c r="B54" s="59">
        <f>+((G16*I16)*0.13)*2</f>
        <v>702</v>
      </c>
      <c r="C54" s="3"/>
      <c r="D54" s="47">
        <v>1</v>
      </c>
      <c r="E54" s="47">
        <v>1</v>
      </c>
      <c r="F54" s="47" t="s">
        <v>62</v>
      </c>
      <c r="G54" s="36">
        <v>200</v>
      </c>
      <c r="H54" s="36">
        <f t="shared" si="0"/>
        <v>200</v>
      </c>
      <c r="I54" s="36">
        <f>+(B73/100)*2</f>
        <v>198.68099999999998</v>
      </c>
      <c r="K54"/>
      <c r="L54"/>
      <c r="M54"/>
      <c r="N54"/>
      <c r="O54"/>
      <c r="P54"/>
      <c r="Q54"/>
      <c r="R54"/>
    </row>
    <row r="55" spans="1:21" ht="15.75" x14ac:dyDescent="0.3">
      <c r="A55" s="61" t="s">
        <v>63</v>
      </c>
      <c r="B55" s="59">
        <v>250</v>
      </c>
      <c r="D55" s="47">
        <v>3</v>
      </c>
      <c r="E55" s="47">
        <v>1</v>
      </c>
      <c r="F55" s="47" t="s">
        <v>92</v>
      </c>
      <c r="G55" s="36">
        <v>45</v>
      </c>
      <c r="H55" s="36">
        <f t="shared" si="0"/>
        <v>135</v>
      </c>
      <c r="K55"/>
      <c r="L55"/>
      <c r="M55"/>
      <c r="N55"/>
      <c r="O55"/>
      <c r="P55"/>
      <c r="Q55"/>
      <c r="R55"/>
    </row>
    <row r="56" spans="1:21" ht="15.75" x14ac:dyDescent="0.3">
      <c r="A56" s="61" t="s">
        <v>64</v>
      </c>
      <c r="B56" s="59">
        <v>180</v>
      </c>
      <c r="D56" s="47">
        <v>3</v>
      </c>
      <c r="E56" s="47">
        <v>1</v>
      </c>
      <c r="F56" s="47" t="s">
        <v>93</v>
      </c>
      <c r="G56" s="36">
        <v>135</v>
      </c>
      <c r="H56" s="36">
        <f t="shared" si="0"/>
        <v>405</v>
      </c>
      <c r="K56"/>
      <c r="L56"/>
      <c r="M56"/>
      <c r="N56"/>
      <c r="O56"/>
      <c r="P56"/>
      <c r="Q56"/>
      <c r="R56"/>
    </row>
    <row r="57" spans="1:21" ht="15.75" x14ac:dyDescent="0.3">
      <c r="A57" s="61"/>
      <c r="B57" s="61"/>
      <c r="D57" s="47">
        <v>2</v>
      </c>
      <c r="E57" s="47">
        <v>1</v>
      </c>
      <c r="F57" s="47" t="s">
        <v>97</v>
      </c>
      <c r="G57" s="36">
        <v>135</v>
      </c>
      <c r="H57" s="36">
        <f t="shared" si="0"/>
        <v>270</v>
      </c>
      <c r="K57"/>
      <c r="L57"/>
      <c r="M57"/>
      <c r="N57"/>
      <c r="O57"/>
      <c r="P57"/>
      <c r="Q57"/>
      <c r="R57"/>
    </row>
    <row r="58" spans="1:21" ht="15.75" x14ac:dyDescent="0.3">
      <c r="A58" s="57" t="s">
        <v>65</v>
      </c>
      <c r="B58" s="63">
        <f>SUM(B50:B57)</f>
        <v>6311.625</v>
      </c>
      <c r="C58" s="3"/>
      <c r="D58" s="47">
        <v>0</v>
      </c>
      <c r="E58" s="47">
        <v>0</v>
      </c>
      <c r="F58" s="3" t="s">
        <v>66</v>
      </c>
      <c r="G58" s="36">
        <f>+P50</f>
        <v>0</v>
      </c>
      <c r="H58" s="36">
        <f t="shared" si="0"/>
        <v>0</v>
      </c>
      <c r="K58"/>
      <c r="L58"/>
      <c r="M58"/>
      <c r="N58"/>
      <c r="O58"/>
      <c r="P58"/>
      <c r="Q58"/>
      <c r="R58"/>
      <c r="U58"/>
    </row>
    <row r="59" spans="1:21" ht="15.75" x14ac:dyDescent="0.3">
      <c r="A59" s="64"/>
      <c r="B59" s="65"/>
      <c r="C59" s="3"/>
      <c r="D59" s="47"/>
      <c r="E59" s="47"/>
      <c r="F59" s="3"/>
      <c r="G59" s="3"/>
      <c r="H59" s="36">
        <f>+G59*E59</f>
        <v>0</v>
      </c>
      <c r="K59"/>
      <c r="L59"/>
      <c r="M59"/>
      <c r="N59"/>
      <c r="O59"/>
      <c r="P59"/>
      <c r="Q59"/>
      <c r="R59"/>
      <c r="T59"/>
      <c r="U59"/>
    </row>
    <row r="60" spans="1:21" ht="15.75" x14ac:dyDescent="0.3">
      <c r="A60" s="64"/>
      <c r="B60" s="38">
        <f>+B58/B48</f>
        <v>12.623250000000001</v>
      </c>
      <c r="C60" s="4" t="s">
        <v>67</v>
      </c>
      <c r="D60" s="3"/>
      <c r="E60" s="3"/>
      <c r="F60" s="3"/>
      <c r="G60" s="3"/>
      <c r="K60"/>
      <c r="L60"/>
      <c r="M60"/>
      <c r="N60"/>
      <c r="O60"/>
      <c r="P60"/>
      <c r="Q60"/>
      <c r="R60"/>
      <c r="T60"/>
      <c r="U60"/>
    </row>
    <row r="61" spans="1:21" ht="15.75" x14ac:dyDescent="0.3">
      <c r="A61" s="3"/>
      <c r="B61" s="3"/>
      <c r="D61" s="3"/>
      <c r="E61" s="3"/>
      <c r="F61" s="3"/>
      <c r="G61" s="66" t="s">
        <v>68</v>
      </c>
      <c r="H61" s="38">
        <f>SUM(H49:H60)</f>
        <v>4490</v>
      </c>
      <c r="K61"/>
      <c r="L61"/>
      <c r="M61"/>
      <c r="N61"/>
      <c r="O61"/>
      <c r="P61"/>
      <c r="Q61"/>
      <c r="R61"/>
      <c r="T61"/>
      <c r="U61"/>
    </row>
    <row r="62" spans="1:21" ht="15.75" x14ac:dyDescent="0.3">
      <c r="D62" s="3"/>
      <c r="E62" s="3"/>
      <c r="G62" s="1" t="s">
        <v>69</v>
      </c>
      <c r="H62" s="68">
        <v>1.5</v>
      </c>
      <c r="K62"/>
      <c r="L62"/>
      <c r="M62"/>
      <c r="N62"/>
      <c r="O62"/>
      <c r="P62"/>
      <c r="Q62"/>
      <c r="R62"/>
      <c r="T62"/>
      <c r="U62"/>
    </row>
    <row r="63" spans="1:21" ht="15.75" x14ac:dyDescent="0.3">
      <c r="A63" s="4" t="s">
        <v>70</v>
      </c>
      <c r="B63" s="3"/>
      <c r="C63" s="3"/>
      <c r="E63" s="38">
        <f>+B73/C40</f>
        <v>19.868099999999998</v>
      </c>
      <c r="G63" s="5" t="s">
        <v>71</v>
      </c>
      <c r="H63" s="67">
        <v>1.65</v>
      </c>
      <c r="K63"/>
      <c r="L63"/>
      <c r="M63"/>
      <c r="N63"/>
      <c r="O63"/>
      <c r="P63"/>
      <c r="Q63"/>
      <c r="R63"/>
      <c r="T63"/>
      <c r="U63"/>
    </row>
    <row r="64" spans="1:21" ht="15.75" x14ac:dyDescent="0.3">
      <c r="A64" s="3"/>
      <c r="B64" s="4" t="s">
        <v>72</v>
      </c>
      <c r="C64" s="31" t="s">
        <v>73</v>
      </c>
      <c r="D64" s="3"/>
      <c r="E64" s="3"/>
      <c r="F64" s="3"/>
      <c r="G64" s="1" t="s">
        <v>71</v>
      </c>
      <c r="H64" s="68">
        <v>2</v>
      </c>
      <c r="K64"/>
      <c r="L64"/>
      <c r="M64"/>
      <c r="N64"/>
      <c r="O64"/>
      <c r="P64"/>
      <c r="Q64"/>
      <c r="R64"/>
      <c r="T64"/>
      <c r="U64"/>
    </row>
    <row r="65" spans="1:21" ht="15.75" x14ac:dyDescent="0.3">
      <c r="A65" s="57" t="s">
        <v>19</v>
      </c>
      <c r="B65" s="58"/>
      <c r="C65" s="3"/>
      <c r="D65" s="3">
        <f>+B73*C69</f>
        <v>0</v>
      </c>
      <c r="E65" s="3"/>
      <c r="F65" s="3"/>
      <c r="G65" s="5" t="s">
        <v>74</v>
      </c>
      <c r="H65" s="68">
        <v>2.5</v>
      </c>
      <c r="K65"/>
      <c r="L65"/>
      <c r="M65"/>
      <c r="N65"/>
      <c r="O65"/>
      <c r="P65"/>
      <c r="Q65"/>
      <c r="R65"/>
      <c r="T65"/>
      <c r="U65"/>
    </row>
    <row r="66" spans="1:21" ht="15.75" x14ac:dyDescent="0.3">
      <c r="A66" s="58" t="s">
        <v>57</v>
      </c>
      <c r="B66" s="59">
        <f>+E35*C42</f>
        <v>827.55</v>
      </c>
      <c r="C66" s="62"/>
      <c r="K66"/>
      <c r="L66"/>
      <c r="M66"/>
      <c r="N66"/>
      <c r="O66"/>
      <c r="P66"/>
      <c r="Q66"/>
      <c r="R66"/>
      <c r="T66"/>
      <c r="U66"/>
    </row>
    <row r="67" spans="1:21" ht="15.75" x14ac:dyDescent="0.3">
      <c r="A67" s="58" t="s">
        <v>10</v>
      </c>
      <c r="B67" s="59">
        <f>+H61*H63</f>
        <v>7408.5</v>
      </c>
      <c r="C67" s="62"/>
      <c r="K67"/>
      <c r="L67"/>
      <c r="M67"/>
      <c r="N67"/>
      <c r="O67"/>
      <c r="P67"/>
      <c r="Q67"/>
      <c r="R67"/>
      <c r="T67"/>
      <c r="U67"/>
    </row>
    <row r="68" spans="1:21" ht="15.75" x14ac:dyDescent="0.3">
      <c r="A68" s="58" t="str">
        <f>+A53</f>
        <v>Tabla de suaje</v>
      </c>
      <c r="B68" s="59">
        <f>+B53*H62</f>
        <v>0</v>
      </c>
      <c r="C68" s="62"/>
      <c r="K68"/>
      <c r="L68"/>
      <c r="M68"/>
      <c r="N68"/>
      <c r="O68"/>
      <c r="P68"/>
      <c r="Q68"/>
      <c r="R68"/>
      <c r="T68"/>
      <c r="U68"/>
    </row>
    <row r="69" spans="1:21" ht="15.75" x14ac:dyDescent="0.3">
      <c r="A69" s="58" t="str">
        <f>+A54</f>
        <v>Prueba de Color</v>
      </c>
      <c r="B69" s="59">
        <f>+B54*H62</f>
        <v>1053</v>
      </c>
      <c r="C69" s="62"/>
      <c r="F69" s="69" t="s">
        <v>75</v>
      </c>
      <c r="G69" s="38">
        <f>+B60</f>
        <v>12.623250000000001</v>
      </c>
      <c r="H69" s="22">
        <f>+G69*B48</f>
        <v>6311.625</v>
      </c>
      <c r="K69"/>
      <c r="L69"/>
      <c r="M69"/>
      <c r="N69"/>
      <c r="O69"/>
      <c r="P69"/>
      <c r="Q69"/>
      <c r="R69"/>
      <c r="T69"/>
      <c r="U69"/>
    </row>
    <row r="70" spans="1:21" ht="15.75" x14ac:dyDescent="0.3">
      <c r="A70" s="58" t="str">
        <f>+A55</f>
        <v>Empaque</v>
      </c>
      <c r="B70" s="59">
        <f>+B55*H62</f>
        <v>375</v>
      </c>
      <c r="C70" s="62"/>
      <c r="F70" s="69" t="s">
        <v>76</v>
      </c>
      <c r="G70" s="38">
        <f>+C73</f>
        <v>19.868099999999998</v>
      </c>
      <c r="H70" s="22">
        <f>+G70*B48</f>
        <v>9934.0499999999993</v>
      </c>
      <c r="J70" s="22"/>
      <c r="K70"/>
      <c r="L70"/>
      <c r="M70"/>
      <c r="N70"/>
      <c r="O70"/>
      <c r="P70"/>
      <c r="Q70"/>
      <c r="R70"/>
      <c r="T70"/>
      <c r="U70"/>
    </row>
    <row r="71" spans="1:21" ht="15.75" x14ac:dyDescent="0.3">
      <c r="A71" s="58" t="str">
        <f>+A56</f>
        <v>Mensajeria</v>
      </c>
      <c r="B71" s="59">
        <f>+B56*H62</f>
        <v>270</v>
      </c>
      <c r="C71" s="70"/>
      <c r="F71" s="71" t="s">
        <v>77</v>
      </c>
      <c r="G71" s="72">
        <f>+G70-G69</f>
        <v>7.2448499999999978</v>
      </c>
      <c r="H71" s="22">
        <f>+G71*B48</f>
        <v>3622.4249999999988</v>
      </c>
      <c r="J71" s="22"/>
      <c r="K71"/>
      <c r="L71"/>
      <c r="M71"/>
      <c r="N71"/>
      <c r="O71"/>
      <c r="P71"/>
      <c r="Q71"/>
      <c r="R71"/>
      <c r="T71"/>
      <c r="U71"/>
    </row>
    <row r="72" spans="1:21" ht="15.75" x14ac:dyDescent="0.3">
      <c r="A72" s="58"/>
      <c r="B72" s="59"/>
      <c r="C72" s="70"/>
      <c r="F72" s="73"/>
      <c r="G72" s="74" t="s">
        <v>78</v>
      </c>
      <c r="H72" s="75">
        <f>+(B73/100)*2.5</f>
        <v>248.35124999999999</v>
      </c>
      <c r="J72" s="76"/>
      <c r="K72"/>
      <c r="L72"/>
      <c r="M72"/>
      <c r="N72"/>
      <c r="O72"/>
      <c r="P72"/>
      <c r="Q72"/>
      <c r="R72"/>
      <c r="T72"/>
      <c r="U72"/>
    </row>
    <row r="73" spans="1:21" ht="15.75" x14ac:dyDescent="0.3">
      <c r="A73" s="57" t="s">
        <v>65</v>
      </c>
      <c r="B73" s="63">
        <f>SUM(B65:B72)</f>
        <v>9934.0499999999993</v>
      </c>
      <c r="C73" s="72">
        <f>+B73/B48</f>
        <v>19.868099999999998</v>
      </c>
      <c r="D73" s="5"/>
      <c r="F73" s="22"/>
      <c r="U73"/>
    </row>
    <row r="74" spans="1:21" customFormat="1" ht="15" x14ac:dyDescent="0.25"/>
    <row r="75" spans="1:21" x14ac:dyDescent="0.3">
      <c r="B75" s="77"/>
      <c r="C75" s="38"/>
      <c r="D75" s="31"/>
      <c r="E75" s="31"/>
      <c r="F75" s="38"/>
    </row>
    <row r="79" spans="1:21" x14ac:dyDescent="0.3">
      <c r="J79" s="78"/>
    </row>
    <row r="85" spans="10:18" ht="16.5" x14ac:dyDescent="0.3">
      <c r="J85" s="60"/>
      <c r="K85" s="60"/>
      <c r="L85" s="60"/>
      <c r="M85" s="60"/>
      <c r="N85" s="60"/>
      <c r="O85" s="60"/>
      <c r="P85" s="60"/>
      <c r="Q85" s="60"/>
      <c r="R85" s="60"/>
    </row>
    <row r="86" spans="10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10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10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0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zoomScale="80" zoomScaleNormal="80" workbookViewId="0">
      <selection activeCell="A19" sqref="A19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10" width="8.140625" style="1" customWidth="1"/>
    <col min="11" max="11" width="9" style="1" customWidth="1"/>
    <col min="12" max="12" width="10.7109375" style="1" customWidth="1"/>
    <col min="13" max="13" width="9.28515625" style="1" customWidth="1"/>
    <col min="14" max="14" width="11.42578125" style="1"/>
    <col min="15" max="15" width="10.7109375" style="1" customWidth="1"/>
    <col min="16" max="16384" width="11.42578125" style="1"/>
  </cols>
  <sheetData>
    <row r="1" spans="1:21" ht="18.75" x14ac:dyDescent="0.3">
      <c r="F1" s="2"/>
      <c r="L1" s="3"/>
      <c r="M1" s="3"/>
      <c r="N1" s="3"/>
      <c r="O1" s="3"/>
      <c r="P1" s="3"/>
      <c r="Q1" s="3"/>
    </row>
    <row r="2" spans="1:21" ht="15.75" x14ac:dyDescent="0.3">
      <c r="K2"/>
      <c r="L2"/>
      <c r="M2"/>
      <c r="N2"/>
      <c r="O2"/>
      <c r="P2"/>
      <c r="Q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9.5" thickBot="1" x14ac:dyDescent="0.35">
      <c r="A6" s="2" t="s">
        <v>0</v>
      </c>
      <c r="H6" s="79" t="s">
        <v>81</v>
      </c>
      <c r="I6" s="80" t="s">
        <v>1</v>
      </c>
      <c r="J6" s="25"/>
      <c r="K6"/>
      <c r="L6"/>
      <c r="M6"/>
      <c r="N6"/>
      <c r="O6"/>
      <c r="P6"/>
      <c r="Q6"/>
      <c r="R6"/>
      <c r="S6"/>
    </row>
    <row r="7" spans="1:21" ht="15.75" x14ac:dyDescent="0.3">
      <c r="A7" s="5" t="s">
        <v>3</v>
      </c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2</v>
      </c>
      <c r="C9" s="5" t="s">
        <v>83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4</v>
      </c>
      <c r="C11" s="1" t="s">
        <v>84</v>
      </c>
      <c r="G11" s="5" t="s">
        <v>82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G12" s="6"/>
      <c r="H12" s="7"/>
      <c r="I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5</v>
      </c>
      <c r="G13" s="9"/>
      <c r="H13" s="10"/>
      <c r="I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G14" s="9"/>
      <c r="H14" s="10"/>
      <c r="I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6</v>
      </c>
      <c r="C15" s="12" t="s">
        <v>85</v>
      </c>
      <c r="D15" s="13"/>
      <c r="E15" s="13"/>
      <c r="G15" s="14" t="s">
        <v>7</v>
      </c>
      <c r="H15" s="10"/>
      <c r="I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86</v>
      </c>
      <c r="D16" s="13"/>
      <c r="E16" s="13"/>
      <c r="G16" s="16">
        <f>2+G20+2</f>
        <v>68.5</v>
      </c>
      <c r="H16" s="17" t="s">
        <v>8</v>
      </c>
      <c r="I16" s="18">
        <f>2+I20+2</f>
        <v>32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87</v>
      </c>
      <c r="D17" s="13"/>
      <c r="E17" s="13"/>
      <c r="G17" s="14">
        <v>1</v>
      </c>
      <c r="H17" s="19" t="s">
        <v>9</v>
      </c>
      <c r="I17" s="11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88</v>
      </c>
      <c r="D18" s="13"/>
      <c r="E18" s="13"/>
      <c r="G18" s="9"/>
      <c r="H18" s="10"/>
      <c r="I18" s="11"/>
      <c r="K18"/>
      <c r="L18"/>
      <c r="M18"/>
      <c r="N18"/>
      <c r="O18"/>
      <c r="P18"/>
      <c r="Q18"/>
    </row>
    <row r="19" spans="1:19" ht="15.75" x14ac:dyDescent="0.3">
      <c r="C19" s="15" t="s">
        <v>89</v>
      </c>
      <c r="D19" s="13"/>
      <c r="E19" s="13"/>
      <c r="G19" s="16"/>
      <c r="H19" s="10"/>
      <c r="I19" s="18"/>
      <c r="K19"/>
      <c r="L19"/>
      <c r="M19"/>
      <c r="N19"/>
      <c r="O19"/>
      <c r="P19"/>
      <c r="Q19"/>
    </row>
    <row r="20" spans="1:19" ht="15.75" x14ac:dyDescent="0.3">
      <c r="C20" s="15" t="s">
        <v>90</v>
      </c>
      <c r="D20" s="13"/>
      <c r="E20" s="13"/>
      <c r="G20" s="16">
        <v>64.5</v>
      </c>
      <c r="H20" s="17" t="s">
        <v>8</v>
      </c>
      <c r="I20" s="18">
        <v>28</v>
      </c>
      <c r="K20"/>
      <c r="L20"/>
      <c r="M20"/>
      <c r="N20"/>
      <c r="O20"/>
      <c r="P20"/>
      <c r="Q20"/>
    </row>
    <row r="21" spans="1:19" ht="15.75" x14ac:dyDescent="0.3">
      <c r="C21" s="15" t="s">
        <v>79</v>
      </c>
      <c r="D21" s="13"/>
      <c r="E21" s="13"/>
      <c r="G21" s="14">
        <v>1</v>
      </c>
      <c r="H21" s="19" t="s">
        <v>9</v>
      </c>
      <c r="I21" s="11"/>
      <c r="K21"/>
      <c r="L21"/>
      <c r="M21"/>
      <c r="N21"/>
      <c r="O21"/>
      <c r="P21"/>
      <c r="Q21"/>
    </row>
    <row r="22" spans="1:19" ht="16.5" thickBot="1" x14ac:dyDescent="0.35">
      <c r="C22" s="23" t="s">
        <v>80</v>
      </c>
      <c r="D22" s="13"/>
      <c r="E22" s="13"/>
      <c r="G22" s="24"/>
      <c r="H22" s="25"/>
      <c r="I22" s="26"/>
      <c r="K22"/>
      <c r="L22"/>
      <c r="M22"/>
      <c r="N22"/>
      <c r="O22"/>
      <c r="P22"/>
      <c r="Q22"/>
    </row>
    <row r="23" spans="1:19" ht="15.75" x14ac:dyDescent="0.3">
      <c r="A23" s="4" t="s">
        <v>11</v>
      </c>
      <c r="C23" s="27" t="s">
        <v>12</v>
      </c>
      <c r="D23" s="5" t="s">
        <v>13</v>
      </c>
      <c r="E23" s="28" t="s">
        <v>14</v>
      </c>
      <c r="F23" s="1" t="s">
        <v>15</v>
      </c>
      <c r="K23"/>
      <c r="L23"/>
      <c r="M23"/>
      <c r="N23"/>
      <c r="O23"/>
      <c r="P23"/>
      <c r="Q23"/>
    </row>
    <row r="25" spans="1:19" ht="15.75" x14ac:dyDescent="0.3">
      <c r="A25" s="4" t="s">
        <v>16</v>
      </c>
      <c r="C25" s="29">
        <v>70</v>
      </c>
      <c r="D25" s="28" t="s">
        <v>17</v>
      </c>
      <c r="E25" s="30">
        <v>95</v>
      </c>
      <c r="F25" s="31">
        <f>+C25</f>
        <v>70</v>
      </c>
      <c r="G25" s="32" t="s">
        <v>17</v>
      </c>
      <c r="H25" s="32">
        <f>+E25</f>
        <v>95</v>
      </c>
      <c r="L25"/>
      <c r="M25"/>
      <c r="N25"/>
      <c r="O25"/>
      <c r="P25"/>
      <c r="Q25"/>
      <c r="R25"/>
      <c r="S25"/>
    </row>
    <row r="26" spans="1:19" ht="15.75" x14ac:dyDescent="0.3">
      <c r="A26" s="4" t="s">
        <v>18</v>
      </c>
      <c r="B26" s="3"/>
      <c r="C26" s="33">
        <f>+G16</f>
        <v>68.5</v>
      </c>
      <c r="D26" s="34" t="s">
        <v>17</v>
      </c>
      <c r="E26" s="33">
        <f>+I16</f>
        <v>32</v>
      </c>
      <c r="F26" s="35">
        <f>+E26</f>
        <v>32</v>
      </c>
      <c r="G26" s="35" t="s">
        <v>17</v>
      </c>
      <c r="H26" s="35">
        <f>+C26</f>
        <v>68.5</v>
      </c>
      <c r="I26" s="36"/>
      <c r="J26" s="36"/>
      <c r="K26" s="20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20</v>
      </c>
      <c r="B27" s="37"/>
      <c r="C27" s="38">
        <f>+C25/C26</f>
        <v>1.0218978102189782</v>
      </c>
      <c r="D27" s="39"/>
      <c r="E27" s="38">
        <f>+E25/E26</f>
        <v>2.96875</v>
      </c>
      <c r="F27" s="38">
        <f>+F25/F26</f>
        <v>2.1875</v>
      </c>
      <c r="G27" s="39"/>
      <c r="H27" s="38">
        <f>+H25/H26</f>
        <v>1.3868613138686132</v>
      </c>
      <c r="I27" s="36"/>
      <c r="J27" s="36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22</v>
      </c>
      <c r="B28" s="40"/>
      <c r="C28" s="41"/>
      <c r="D28" s="42">
        <v>2</v>
      </c>
      <c r="E28" s="43"/>
      <c r="F28" s="44"/>
      <c r="G28" s="45">
        <v>2</v>
      </c>
      <c r="H28" s="46" t="s">
        <v>23</v>
      </c>
      <c r="L28"/>
      <c r="M28"/>
      <c r="N28"/>
      <c r="O28"/>
      <c r="P28"/>
      <c r="Q28"/>
      <c r="R28"/>
      <c r="S28"/>
    </row>
    <row r="29" spans="1:19" ht="15.75" x14ac:dyDescent="0.3">
      <c r="A29" s="3"/>
      <c r="B29" s="47"/>
      <c r="C29" s="36"/>
      <c r="G29" s="21"/>
      <c r="H29" s="36"/>
      <c r="L29"/>
      <c r="M29"/>
      <c r="N29"/>
      <c r="O29"/>
      <c r="P29"/>
      <c r="Q29"/>
      <c r="R29"/>
      <c r="S29"/>
    </row>
    <row r="30" spans="1:19" ht="15.75" x14ac:dyDescent="0.3">
      <c r="A30" s="31" t="s">
        <v>24</v>
      </c>
      <c r="B30" s="31" t="s">
        <v>100</v>
      </c>
      <c r="D30" s="21" t="s">
        <v>25</v>
      </c>
      <c r="E30" s="48">
        <v>3.7120000000000002</v>
      </c>
      <c r="G30" s="1" t="s">
        <v>26</v>
      </c>
      <c r="H30" s="49">
        <v>0.5</v>
      </c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50" t="s">
        <v>27</v>
      </c>
      <c r="E31" s="48">
        <f>+H30*E30</f>
        <v>1.8560000000000001</v>
      </c>
      <c r="H31" s="49"/>
      <c r="I31" s="36"/>
      <c r="J31" s="36"/>
      <c r="L31"/>
      <c r="M31"/>
      <c r="N31"/>
      <c r="O31"/>
      <c r="P31"/>
      <c r="Q31"/>
      <c r="R31"/>
      <c r="S31"/>
    </row>
    <row r="32" spans="1:19" ht="15.75" x14ac:dyDescent="0.3">
      <c r="D32" s="50" t="s">
        <v>28</v>
      </c>
      <c r="E32" s="51">
        <f>+E30-E31</f>
        <v>1.8560000000000001</v>
      </c>
      <c r="I32" s="36"/>
      <c r="J32" s="36"/>
      <c r="L32"/>
      <c r="M32"/>
      <c r="N32"/>
      <c r="O32"/>
      <c r="P32"/>
      <c r="Q32"/>
      <c r="R32"/>
      <c r="S32"/>
    </row>
    <row r="33" spans="1:19" ht="15.75" x14ac:dyDescent="0.3">
      <c r="E33" s="47" t="s">
        <v>29</v>
      </c>
      <c r="F33" s="47" t="s">
        <v>30</v>
      </c>
      <c r="G33" s="47" t="s">
        <v>30</v>
      </c>
      <c r="H33" s="47" t="s">
        <v>30</v>
      </c>
      <c r="I33" s="36"/>
      <c r="J33" s="36"/>
      <c r="L33"/>
      <c r="M33"/>
      <c r="N33"/>
      <c r="O33"/>
      <c r="P33"/>
      <c r="Q33"/>
      <c r="R33"/>
      <c r="S33"/>
    </row>
    <row r="34" spans="1:19" ht="15.75" x14ac:dyDescent="0.3">
      <c r="D34" s="21" t="s">
        <v>31</v>
      </c>
      <c r="E34" s="52">
        <f>+E32</f>
        <v>1.8560000000000001</v>
      </c>
      <c r="F34" s="52">
        <v>0</v>
      </c>
      <c r="G34" s="52">
        <v>0</v>
      </c>
      <c r="H34" s="52">
        <v>0</v>
      </c>
      <c r="L34"/>
      <c r="M34"/>
      <c r="N34"/>
      <c r="O34"/>
      <c r="P34"/>
      <c r="Q34"/>
      <c r="R34"/>
      <c r="S34"/>
    </row>
    <row r="35" spans="1:19" ht="15.75" x14ac:dyDescent="0.3">
      <c r="D35" s="21" t="s">
        <v>32</v>
      </c>
      <c r="E35" s="52">
        <f>+E34*1.2</f>
        <v>2.2271999999999998</v>
      </c>
      <c r="F35" s="52">
        <v>0</v>
      </c>
      <c r="G35" s="52">
        <v>0</v>
      </c>
      <c r="H35" s="52">
        <v>0</v>
      </c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21"/>
      <c r="L36"/>
      <c r="M36"/>
      <c r="N36"/>
      <c r="O36"/>
      <c r="P36"/>
      <c r="Q36"/>
      <c r="R36"/>
      <c r="S36"/>
    </row>
    <row r="37" spans="1:19" ht="15.75" x14ac:dyDescent="0.3">
      <c r="A37" s="3"/>
      <c r="B37" s="47"/>
      <c r="C37" s="36"/>
      <c r="E37" s="6" t="s">
        <v>33</v>
      </c>
      <c r="F37" s="7" t="s">
        <v>34</v>
      </c>
      <c r="G37" s="7"/>
      <c r="H37" s="8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35</v>
      </c>
      <c r="C38" s="53">
        <v>2</v>
      </c>
      <c r="D38" s="54" t="s">
        <v>36</v>
      </c>
      <c r="E38" s="24"/>
      <c r="F38" s="25" t="s">
        <v>37</v>
      </c>
      <c r="G38" s="25"/>
      <c r="H38" s="26"/>
      <c r="L38"/>
      <c r="M38"/>
      <c r="N38"/>
      <c r="O38"/>
      <c r="P38"/>
      <c r="Q38"/>
      <c r="R38"/>
      <c r="S38"/>
    </row>
    <row r="39" spans="1:19" ht="15.75" x14ac:dyDescent="0.3">
      <c r="A39" s="4"/>
      <c r="C39" s="47"/>
      <c r="D39" s="1" t="s">
        <v>38</v>
      </c>
      <c r="E39" s="3"/>
      <c r="F39" s="3"/>
      <c r="L39"/>
      <c r="M39"/>
      <c r="N39"/>
      <c r="O39"/>
      <c r="P39"/>
      <c r="Q39"/>
      <c r="R39"/>
      <c r="S39"/>
    </row>
    <row r="40" spans="1:19" ht="15.75" x14ac:dyDescent="0.3">
      <c r="A40" s="4" t="s">
        <v>39</v>
      </c>
      <c r="B40" s="5"/>
      <c r="C40" s="55">
        <f>+B48/G17</f>
        <v>500</v>
      </c>
      <c r="D40" s="30">
        <v>400</v>
      </c>
      <c r="F40" s="50" t="s">
        <v>40</v>
      </c>
      <c r="G40" s="29">
        <v>1</v>
      </c>
      <c r="H40" s="3"/>
      <c r="L40"/>
      <c r="M40"/>
      <c r="N40"/>
      <c r="O40"/>
      <c r="P40"/>
      <c r="Q40"/>
      <c r="R40"/>
      <c r="S40"/>
    </row>
    <row r="41" spans="1:19" ht="15.75" x14ac:dyDescent="0.3">
      <c r="A41" s="4" t="s">
        <v>41</v>
      </c>
      <c r="C41" s="40">
        <f>+C40+D40</f>
        <v>900</v>
      </c>
      <c r="F41" s="50" t="s">
        <v>42</v>
      </c>
      <c r="G41" s="29">
        <v>2</v>
      </c>
      <c r="H41" s="3"/>
      <c r="L41"/>
      <c r="M41"/>
      <c r="N41"/>
      <c r="O41"/>
      <c r="P41"/>
      <c r="Q41"/>
      <c r="R41"/>
      <c r="S41"/>
    </row>
    <row r="42" spans="1:19" ht="15.75" x14ac:dyDescent="0.3">
      <c r="A42" s="4" t="s">
        <v>43</v>
      </c>
      <c r="C42" s="40">
        <f>+C41/C38</f>
        <v>450</v>
      </c>
      <c r="F42" s="50" t="s">
        <v>44</v>
      </c>
      <c r="G42" s="29"/>
      <c r="H42" s="3"/>
      <c r="L42"/>
      <c r="M42"/>
      <c r="N42"/>
      <c r="O42"/>
      <c r="P42"/>
      <c r="Q42"/>
      <c r="R42"/>
      <c r="S42"/>
    </row>
    <row r="43" spans="1:19" ht="15.75" x14ac:dyDescent="0.3">
      <c r="A43" s="4" t="s">
        <v>45</v>
      </c>
      <c r="C43" s="47">
        <f>+(C42*C38)*G17</f>
        <v>900</v>
      </c>
      <c r="F43" s="21" t="s">
        <v>46</v>
      </c>
      <c r="G43" s="29">
        <f>+C40/1000</f>
        <v>0.5</v>
      </c>
      <c r="H43" s="3"/>
      <c r="L43"/>
      <c r="M43"/>
      <c r="N43"/>
      <c r="O43"/>
      <c r="P43"/>
      <c r="Q43"/>
      <c r="R43"/>
      <c r="S43"/>
    </row>
    <row r="44" spans="1:19" ht="15.75" x14ac:dyDescent="0.3">
      <c r="A44" s="4"/>
      <c r="C44" s="56"/>
      <c r="F44" s="50" t="s">
        <v>47</v>
      </c>
      <c r="G44" s="53">
        <f>+C41</f>
        <v>900</v>
      </c>
      <c r="H44" s="3"/>
      <c r="L44"/>
      <c r="M44"/>
      <c r="N44"/>
      <c r="O44"/>
      <c r="P44"/>
      <c r="Q44"/>
      <c r="R44"/>
      <c r="S44"/>
    </row>
    <row r="45" spans="1:19" ht="15.75" x14ac:dyDescent="0.3">
      <c r="A45" s="4"/>
      <c r="C45" s="47"/>
      <c r="E45" s="50"/>
      <c r="F45" s="50"/>
      <c r="G45" s="36"/>
      <c r="I45" s="3"/>
      <c r="J45" s="3"/>
      <c r="L45"/>
      <c r="M45"/>
      <c r="N45"/>
      <c r="O45"/>
      <c r="P45"/>
      <c r="Q45"/>
      <c r="R45"/>
      <c r="S45"/>
    </row>
    <row r="46" spans="1:19" ht="15.75" x14ac:dyDescent="0.3">
      <c r="A46" s="4" t="s">
        <v>48</v>
      </c>
      <c r="C46" s="31">
        <f>+C42*C38</f>
        <v>900</v>
      </c>
      <c r="F46" s="50"/>
      <c r="G46" s="36"/>
      <c r="H46" s="3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49</v>
      </c>
      <c r="B48" s="47">
        <v>500</v>
      </c>
      <c r="C48" s="47"/>
      <c r="D48" s="31" t="s">
        <v>50</v>
      </c>
      <c r="E48" s="31" t="s">
        <v>51</v>
      </c>
      <c r="F48" s="31" t="s">
        <v>52</v>
      </c>
      <c r="G48" s="31" t="s">
        <v>53</v>
      </c>
      <c r="H48" s="31" t="s">
        <v>54</v>
      </c>
      <c r="K48"/>
      <c r="L48"/>
      <c r="M48"/>
      <c r="N48"/>
      <c r="O48"/>
      <c r="P48"/>
      <c r="Q48"/>
      <c r="R48"/>
      <c r="S48"/>
    </row>
    <row r="49" spans="1:21" ht="15.75" x14ac:dyDescent="0.3">
      <c r="A49" s="57" t="s">
        <v>55</v>
      </c>
      <c r="B49" s="58"/>
      <c r="C49" s="3"/>
      <c r="D49" s="47">
        <f>+D50+D51</f>
        <v>8</v>
      </c>
      <c r="E49" s="47">
        <v>1</v>
      </c>
      <c r="F49" s="47" t="s">
        <v>56</v>
      </c>
      <c r="G49" s="36">
        <v>295</v>
      </c>
      <c r="H49" s="36">
        <f>+(D49*E49)*G49</f>
        <v>2360</v>
      </c>
      <c r="K49"/>
      <c r="L49"/>
      <c r="M49"/>
      <c r="N49"/>
      <c r="O49"/>
      <c r="P49"/>
      <c r="Q49"/>
      <c r="R49"/>
      <c r="S49"/>
    </row>
    <row r="50" spans="1:21" ht="15.75" x14ac:dyDescent="0.3">
      <c r="A50" s="58" t="s">
        <v>57</v>
      </c>
      <c r="B50" s="59">
        <f>+E34*C42</f>
        <v>835.2</v>
      </c>
      <c r="C50" s="3"/>
      <c r="D50" s="47">
        <v>4</v>
      </c>
      <c r="E50" s="47">
        <v>1</v>
      </c>
      <c r="F50" s="47" t="s">
        <v>58</v>
      </c>
      <c r="G50" s="36">
        <v>140</v>
      </c>
      <c r="H50" s="36">
        <f t="shared" ref="H50:H58" si="0">+(D50*E50)*G50</f>
        <v>560</v>
      </c>
      <c r="K50"/>
      <c r="L50"/>
      <c r="M50"/>
      <c r="N50"/>
      <c r="O50"/>
      <c r="P50"/>
      <c r="Q50"/>
      <c r="R50"/>
      <c r="S50"/>
    </row>
    <row r="51" spans="1:21" ht="15.75" x14ac:dyDescent="0.3">
      <c r="A51" s="58" t="s">
        <v>10</v>
      </c>
      <c r="B51" s="59">
        <f>+H61</f>
        <v>4490</v>
      </c>
      <c r="C51" s="3"/>
      <c r="D51" s="47">
        <v>4</v>
      </c>
      <c r="E51" s="47">
        <v>1</v>
      </c>
      <c r="F51" s="47" t="s">
        <v>91</v>
      </c>
      <c r="G51" s="36">
        <v>140</v>
      </c>
      <c r="H51" s="36">
        <f>+(D51*E51)*G51</f>
        <v>560</v>
      </c>
      <c r="K51"/>
      <c r="L51"/>
      <c r="M51"/>
      <c r="N51"/>
      <c r="O51"/>
      <c r="P51"/>
      <c r="Q51"/>
      <c r="R51"/>
      <c r="S51"/>
    </row>
    <row r="52" spans="1:21" ht="15.75" x14ac:dyDescent="0.3">
      <c r="A52" s="58"/>
      <c r="B52" s="59"/>
      <c r="C52" s="3"/>
      <c r="D52" s="47">
        <v>0</v>
      </c>
      <c r="E52" s="47">
        <v>0</v>
      </c>
      <c r="F52" s="47" t="s">
        <v>59</v>
      </c>
      <c r="G52" s="36">
        <v>200</v>
      </c>
      <c r="H52" s="36">
        <f>+(D52*E52)*G52</f>
        <v>0</v>
      </c>
      <c r="J52" s="36"/>
      <c r="K52"/>
      <c r="L52"/>
      <c r="M52"/>
      <c r="N52"/>
      <c r="O52"/>
      <c r="P52"/>
      <c r="Q52"/>
      <c r="R52"/>
      <c r="S52"/>
    </row>
    <row r="53" spans="1:21" ht="16.5" x14ac:dyDescent="0.3">
      <c r="A53" s="58" t="s">
        <v>21</v>
      </c>
      <c r="B53" s="59">
        <v>0</v>
      </c>
      <c r="C53" s="3"/>
      <c r="D53" s="47">
        <v>0</v>
      </c>
      <c r="E53" s="47">
        <v>0</v>
      </c>
      <c r="F53" s="47" t="s">
        <v>60</v>
      </c>
      <c r="G53" s="36">
        <v>500</v>
      </c>
      <c r="H53" s="36">
        <f t="shared" si="0"/>
        <v>0</v>
      </c>
      <c r="I53" s="60"/>
      <c r="J53" s="60"/>
      <c r="K53"/>
      <c r="L53"/>
      <c r="M53"/>
      <c r="N53"/>
      <c r="O53"/>
      <c r="P53"/>
      <c r="Q53"/>
      <c r="R53"/>
      <c r="S53"/>
    </row>
    <row r="54" spans="1:21" ht="15.75" x14ac:dyDescent="0.3">
      <c r="A54" s="61" t="s">
        <v>61</v>
      </c>
      <c r="B54" s="59">
        <f>+((G16*I16)*0.13)*2</f>
        <v>569.92000000000007</v>
      </c>
      <c r="C54" s="3"/>
      <c r="D54" s="47">
        <v>1</v>
      </c>
      <c r="E54" s="47">
        <v>1</v>
      </c>
      <c r="F54" s="47" t="s">
        <v>62</v>
      </c>
      <c r="G54" s="36">
        <v>200</v>
      </c>
      <c r="H54" s="36">
        <f t="shared" si="0"/>
        <v>200</v>
      </c>
      <c r="I54" s="36">
        <f>+(B73/100)*2</f>
        <v>198.21239999999997</v>
      </c>
      <c r="K54"/>
      <c r="L54"/>
      <c r="M54"/>
      <c r="N54"/>
      <c r="O54"/>
      <c r="P54"/>
      <c r="Q54"/>
      <c r="R54"/>
      <c r="S54"/>
    </row>
    <row r="55" spans="1:21" ht="15.75" x14ac:dyDescent="0.3">
      <c r="A55" s="61" t="s">
        <v>63</v>
      </c>
      <c r="B55" s="59">
        <v>250</v>
      </c>
      <c r="D55" s="47">
        <v>3</v>
      </c>
      <c r="E55" s="47">
        <v>1</v>
      </c>
      <c r="F55" s="47" t="s">
        <v>92</v>
      </c>
      <c r="G55" s="36">
        <v>45</v>
      </c>
      <c r="H55" s="36">
        <f t="shared" si="0"/>
        <v>135</v>
      </c>
      <c r="K55"/>
      <c r="L55"/>
      <c r="M55"/>
      <c r="N55"/>
      <c r="O55"/>
      <c r="P55"/>
      <c r="Q55"/>
      <c r="R55"/>
      <c r="S55"/>
    </row>
    <row r="56" spans="1:21" ht="15.75" x14ac:dyDescent="0.3">
      <c r="A56" s="61" t="s">
        <v>64</v>
      </c>
      <c r="B56" s="59">
        <v>180</v>
      </c>
      <c r="D56" s="47">
        <v>3</v>
      </c>
      <c r="E56" s="47">
        <v>1</v>
      </c>
      <c r="F56" s="47" t="s">
        <v>93</v>
      </c>
      <c r="G56" s="36">
        <v>135</v>
      </c>
      <c r="H56" s="36">
        <f t="shared" si="0"/>
        <v>405</v>
      </c>
      <c r="K56"/>
      <c r="L56"/>
      <c r="M56"/>
      <c r="N56"/>
      <c r="O56"/>
      <c r="P56"/>
      <c r="Q56"/>
      <c r="R56"/>
      <c r="S56"/>
    </row>
    <row r="57" spans="1:21" ht="15.75" x14ac:dyDescent="0.3">
      <c r="A57" s="61"/>
      <c r="B57" s="61"/>
      <c r="D57" s="47">
        <v>2</v>
      </c>
      <c r="E57" s="47">
        <v>1</v>
      </c>
      <c r="F57" s="47" t="s">
        <v>97</v>
      </c>
      <c r="G57" s="36">
        <v>135</v>
      </c>
      <c r="H57" s="36">
        <f t="shared" si="0"/>
        <v>270</v>
      </c>
      <c r="K57"/>
      <c r="L57"/>
      <c r="M57"/>
      <c r="N57"/>
      <c r="O57"/>
      <c r="P57"/>
      <c r="Q57"/>
      <c r="R57"/>
      <c r="S57"/>
    </row>
    <row r="58" spans="1:21" ht="15.75" x14ac:dyDescent="0.3">
      <c r="A58" s="57" t="s">
        <v>65</v>
      </c>
      <c r="B58" s="63">
        <f>SUM(B50:B57)</f>
        <v>6325.12</v>
      </c>
      <c r="C58" s="3"/>
      <c r="D58" s="47">
        <v>0</v>
      </c>
      <c r="E58" s="47">
        <v>0</v>
      </c>
      <c r="F58" s="3" t="s">
        <v>66</v>
      </c>
      <c r="G58" s="36">
        <f>+P50</f>
        <v>0</v>
      </c>
      <c r="H58" s="36">
        <f t="shared" si="0"/>
        <v>0</v>
      </c>
      <c r="L58"/>
      <c r="M58"/>
      <c r="N58"/>
      <c r="O58"/>
      <c r="P58"/>
      <c r="Q58"/>
      <c r="R58"/>
      <c r="S58"/>
      <c r="U58"/>
    </row>
    <row r="59" spans="1:21" ht="15.75" x14ac:dyDescent="0.3">
      <c r="A59" s="64"/>
      <c r="B59" s="65"/>
      <c r="C59" s="3"/>
      <c r="D59" s="47"/>
      <c r="E59" s="47"/>
      <c r="F59" s="3"/>
      <c r="G59" s="3"/>
      <c r="H59" s="36">
        <f>+G59*E59</f>
        <v>0</v>
      </c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64"/>
      <c r="B60" s="38">
        <f>+B58/B48</f>
        <v>12.65024</v>
      </c>
      <c r="C60" s="4" t="s">
        <v>67</v>
      </c>
      <c r="D60" s="3"/>
      <c r="E60" s="3"/>
      <c r="F60" s="3"/>
      <c r="G60" s="3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6" t="s">
        <v>68</v>
      </c>
      <c r="H61" s="38">
        <f>SUM(H49:H60)</f>
        <v>4490</v>
      </c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1" t="s">
        <v>69</v>
      </c>
      <c r="H62" s="68">
        <v>1.5</v>
      </c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70</v>
      </c>
      <c r="B63" s="3"/>
      <c r="C63" s="3"/>
      <c r="E63" s="38">
        <f>+B73/C40</f>
        <v>19.82124</v>
      </c>
      <c r="G63" s="5" t="s">
        <v>71</v>
      </c>
      <c r="H63" s="67">
        <v>1.65</v>
      </c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72</v>
      </c>
      <c r="C64" s="31" t="s">
        <v>73</v>
      </c>
      <c r="D64" s="3"/>
      <c r="E64" s="3"/>
      <c r="F64" s="3"/>
      <c r="G64" s="1" t="s">
        <v>71</v>
      </c>
      <c r="H64" s="68">
        <v>2</v>
      </c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7" t="s">
        <v>19</v>
      </c>
      <c r="B65" s="58"/>
      <c r="C65" s="3"/>
      <c r="D65" s="3">
        <f>+B73*C69</f>
        <v>0</v>
      </c>
      <c r="E65" s="3"/>
      <c r="F65" s="3"/>
      <c r="G65" s="5" t="s">
        <v>74</v>
      </c>
      <c r="H65" s="68">
        <v>2.5</v>
      </c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8" t="s">
        <v>57</v>
      </c>
      <c r="B66" s="59">
        <f>+E35*C42</f>
        <v>1002.2399999999999</v>
      </c>
      <c r="C66" s="62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8" t="s">
        <v>10</v>
      </c>
      <c r="B67" s="59">
        <f>+H61*H63</f>
        <v>7408.5</v>
      </c>
      <c r="C67" s="62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8" t="str">
        <f>+A53</f>
        <v>Tabla de suaje</v>
      </c>
      <c r="B68" s="59">
        <f>+B53*H62</f>
        <v>0</v>
      </c>
      <c r="C68" s="62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8" t="str">
        <f>+A54</f>
        <v>Prueba de Color</v>
      </c>
      <c r="B69" s="59">
        <f>+B54*H62</f>
        <v>854.88000000000011</v>
      </c>
      <c r="C69" s="62"/>
      <c r="F69" s="69" t="s">
        <v>75</v>
      </c>
      <c r="G69" s="38">
        <f>+B60</f>
        <v>12.65024</v>
      </c>
      <c r="H69" s="22">
        <f>+G69*B48</f>
        <v>6325.12</v>
      </c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8" t="str">
        <f>+A55</f>
        <v>Empaque</v>
      </c>
      <c r="B70" s="59">
        <f>+B55*H62</f>
        <v>375</v>
      </c>
      <c r="C70" s="62"/>
      <c r="F70" s="69" t="s">
        <v>76</v>
      </c>
      <c r="G70" s="38">
        <f>+C73</f>
        <v>19.82124</v>
      </c>
      <c r="H70" s="22">
        <f>+G70*B48</f>
        <v>9910.619999999999</v>
      </c>
      <c r="J70" s="22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8" t="str">
        <f>+A56</f>
        <v>Mensajeria</v>
      </c>
      <c r="B71" s="59">
        <f>+B56*H62</f>
        <v>270</v>
      </c>
      <c r="C71" s="70"/>
      <c r="F71" s="71" t="s">
        <v>77</v>
      </c>
      <c r="G71" s="72">
        <f>+G70-G69</f>
        <v>7.1709999999999994</v>
      </c>
      <c r="H71" s="22">
        <f>+G71*B48</f>
        <v>3585.4999999999995</v>
      </c>
      <c r="J71" s="22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8"/>
      <c r="B72" s="59"/>
      <c r="C72" s="70"/>
      <c r="F72" s="73"/>
      <c r="G72" s="74" t="s">
        <v>78</v>
      </c>
      <c r="H72" s="75">
        <f>+(B73/100)*2.5</f>
        <v>247.76549999999997</v>
      </c>
      <c r="J72" s="76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A73" s="57" t="s">
        <v>65</v>
      </c>
      <c r="B73" s="63">
        <f>SUM(B65:B72)</f>
        <v>9910.619999999999</v>
      </c>
      <c r="C73" s="72">
        <f>+B73/B48</f>
        <v>19.82124</v>
      </c>
      <c r="D73" s="5"/>
      <c r="F73" s="22"/>
      <c r="L73"/>
      <c r="M73"/>
      <c r="N73"/>
      <c r="O73"/>
      <c r="P73"/>
      <c r="Q73"/>
      <c r="R73"/>
      <c r="S73"/>
      <c r="U73"/>
    </row>
    <row r="74" spans="1:21" customFormat="1" ht="15" x14ac:dyDescent="0.25"/>
    <row r="75" spans="1:21" ht="15.75" x14ac:dyDescent="0.3">
      <c r="B75" s="77"/>
      <c r="C75" s="38"/>
      <c r="D75" s="31"/>
      <c r="E75" s="31"/>
      <c r="F75" s="38"/>
      <c r="L75"/>
      <c r="M75"/>
      <c r="N75"/>
      <c r="O75"/>
      <c r="P75"/>
      <c r="Q75"/>
      <c r="R75"/>
      <c r="S75"/>
    </row>
    <row r="79" spans="1:21" x14ac:dyDescent="0.3">
      <c r="J79" s="78"/>
    </row>
    <row r="85" spans="10:18" ht="16.5" x14ac:dyDescent="0.3">
      <c r="J85" s="60"/>
      <c r="K85" s="60"/>
      <c r="L85" s="60"/>
      <c r="M85" s="60"/>
      <c r="N85" s="60"/>
      <c r="O85" s="60"/>
      <c r="P85" s="60"/>
      <c r="Q85" s="60"/>
      <c r="R85" s="60"/>
    </row>
    <row r="86" spans="10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10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10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0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47" zoomScale="80" zoomScaleNormal="80" workbookViewId="0">
      <selection activeCell="H72" sqref="H72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10" width="8.140625" style="1" customWidth="1"/>
    <col min="11" max="11" width="9" style="1" customWidth="1"/>
    <col min="12" max="12" width="10.7109375" style="1" customWidth="1"/>
    <col min="13" max="13" width="9.28515625" style="1" customWidth="1"/>
    <col min="14" max="14" width="11.42578125" style="1"/>
    <col min="15" max="15" width="10.7109375" style="1" customWidth="1"/>
    <col min="16" max="16384" width="11.42578125" style="1"/>
  </cols>
  <sheetData>
    <row r="1" spans="1:21" ht="18.75" x14ac:dyDescent="0.3">
      <c r="F1" s="2"/>
      <c r="K1"/>
      <c r="L1"/>
      <c r="M1"/>
      <c r="N1"/>
      <c r="O1"/>
      <c r="P1"/>
      <c r="Q1"/>
      <c r="R1"/>
    </row>
    <row r="2" spans="1:21" ht="15.75" x14ac:dyDescent="0.3">
      <c r="K2"/>
      <c r="L2"/>
      <c r="M2"/>
      <c r="N2"/>
      <c r="O2"/>
      <c r="P2"/>
      <c r="Q2"/>
      <c r="R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9.5" thickBot="1" x14ac:dyDescent="0.35">
      <c r="A6" s="2" t="s">
        <v>0</v>
      </c>
      <c r="H6" s="79" t="s">
        <v>81</v>
      </c>
      <c r="I6" s="80" t="s">
        <v>1</v>
      </c>
      <c r="J6" s="25"/>
      <c r="K6"/>
      <c r="L6"/>
      <c r="M6"/>
      <c r="N6"/>
      <c r="O6"/>
      <c r="P6"/>
      <c r="Q6"/>
      <c r="R6"/>
      <c r="S6"/>
    </row>
    <row r="7" spans="1:21" ht="15.75" x14ac:dyDescent="0.3">
      <c r="A7" s="5" t="s">
        <v>3</v>
      </c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2</v>
      </c>
      <c r="C9" s="5" t="s">
        <v>83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4</v>
      </c>
      <c r="C11" s="1" t="s">
        <v>84</v>
      </c>
      <c r="G11" s="5" t="s">
        <v>82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G12" s="6"/>
      <c r="H12" s="7"/>
      <c r="I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5</v>
      </c>
      <c r="G13" s="9"/>
      <c r="H13" s="10"/>
      <c r="I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G14" s="9"/>
      <c r="H14" s="10"/>
      <c r="I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6</v>
      </c>
      <c r="C15" s="12" t="s">
        <v>101</v>
      </c>
      <c r="D15" s="13"/>
      <c r="E15" s="13"/>
      <c r="G15" s="14" t="s">
        <v>7</v>
      </c>
      <c r="H15" s="10"/>
      <c r="I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86</v>
      </c>
      <c r="D16" s="13"/>
      <c r="E16" s="13"/>
      <c r="G16" s="16">
        <f>2+G20+2</f>
        <v>68.5</v>
      </c>
      <c r="H16" s="17" t="s">
        <v>8</v>
      </c>
      <c r="I16" s="18">
        <f>2+I20+2</f>
        <v>32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87</v>
      </c>
      <c r="D17" s="13"/>
      <c r="E17" s="13"/>
      <c r="G17" s="14">
        <v>1</v>
      </c>
      <c r="H17" s="19" t="s">
        <v>9</v>
      </c>
      <c r="I17" s="11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88</v>
      </c>
      <c r="D18" s="13"/>
      <c r="E18" s="13"/>
      <c r="G18" s="9"/>
      <c r="H18" s="10"/>
      <c r="I18" s="11"/>
      <c r="K18"/>
      <c r="L18"/>
      <c r="M18"/>
      <c r="N18"/>
      <c r="O18"/>
      <c r="P18"/>
      <c r="Q18"/>
      <c r="R18"/>
    </row>
    <row r="19" spans="1:19" ht="15.75" x14ac:dyDescent="0.3">
      <c r="C19" s="15" t="s">
        <v>95</v>
      </c>
      <c r="D19" s="13"/>
      <c r="E19" s="13"/>
      <c r="G19" s="16"/>
      <c r="H19" s="10"/>
      <c r="I19" s="18"/>
      <c r="K19"/>
      <c r="L19"/>
      <c r="M19"/>
      <c r="N19"/>
      <c r="O19"/>
      <c r="P19"/>
      <c r="Q19"/>
      <c r="R19"/>
    </row>
    <row r="20" spans="1:19" ht="15.75" x14ac:dyDescent="0.3">
      <c r="C20" s="15" t="s">
        <v>89</v>
      </c>
      <c r="D20" s="13"/>
      <c r="E20" s="13"/>
      <c r="G20" s="16">
        <v>64.5</v>
      </c>
      <c r="H20" s="17" t="s">
        <v>8</v>
      </c>
      <c r="I20" s="18">
        <v>28</v>
      </c>
      <c r="K20"/>
      <c r="L20"/>
      <c r="M20"/>
      <c r="N20"/>
      <c r="O20"/>
      <c r="P20"/>
      <c r="Q20"/>
      <c r="R20"/>
    </row>
    <row r="21" spans="1:19" ht="15.75" x14ac:dyDescent="0.3">
      <c r="C21" s="15" t="s">
        <v>90</v>
      </c>
      <c r="D21" s="13"/>
      <c r="E21" s="13"/>
      <c r="G21" s="14">
        <v>1</v>
      </c>
      <c r="H21" s="19" t="s">
        <v>9</v>
      </c>
      <c r="I21" s="11"/>
      <c r="K21"/>
      <c r="L21"/>
      <c r="M21"/>
      <c r="N21"/>
      <c r="O21"/>
      <c r="P21"/>
      <c r="Q21"/>
      <c r="R21"/>
    </row>
    <row r="22" spans="1:19" ht="16.5" thickBot="1" x14ac:dyDescent="0.35">
      <c r="C22" s="15" t="s">
        <v>96</v>
      </c>
      <c r="D22" s="13"/>
      <c r="E22" s="13"/>
      <c r="G22" s="24"/>
      <c r="H22" s="25"/>
      <c r="I22" s="26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27" t="s">
        <v>12</v>
      </c>
      <c r="D23" s="5" t="s">
        <v>13</v>
      </c>
      <c r="E23" s="28" t="s">
        <v>14</v>
      </c>
      <c r="F23" s="1" t="s">
        <v>15</v>
      </c>
      <c r="K23"/>
      <c r="L23"/>
      <c r="M23"/>
      <c r="N23"/>
      <c r="O23"/>
      <c r="P23"/>
      <c r="Q23"/>
      <c r="R23"/>
    </row>
    <row r="24" spans="1:19" ht="15.75" x14ac:dyDescent="0.3">
      <c r="K24"/>
      <c r="L24"/>
      <c r="M24"/>
      <c r="N24"/>
      <c r="O24"/>
      <c r="P24"/>
      <c r="Q24"/>
      <c r="R24"/>
    </row>
    <row r="25" spans="1:19" ht="15.75" x14ac:dyDescent="0.3">
      <c r="A25" s="4" t="s">
        <v>16</v>
      </c>
      <c r="C25" s="29">
        <v>70</v>
      </c>
      <c r="D25" s="28" t="s">
        <v>17</v>
      </c>
      <c r="E25" s="30">
        <v>95</v>
      </c>
      <c r="F25" s="31">
        <f>+C25</f>
        <v>70</v>
      </c>
      <c r="G25" s="32" t="s">
        <v>17</v>
      </c>
      <c r="H25" s="32">
        <f>+E25</f>
        <v>95</v>
      </c>
      <c r="K25"/>
      <c r="L25"/>
      <c r="M25"/>
      <c r="N25"/>
      <c r="O25"/>
      <c r="P25"/>
      <c r="Q25"/>
      <c r="R25"/>
      <c r="S25" s="10"/>
    </row>
    <row r="26" spans="1:19" ht="15.75" x14ac:dyDescent="0.3">
      <c r="A26" s="4" t="s">
        <v>18</v>
      </c>
      <c r="B26" s="3"/>
      <c r="C26" s="33">
        <f>+G16</f>
        <v>68.5</v>
      </c>
      <c r="D26" s="34" t="s">
        <v>17</v>
      </c>
      <c r="E26" s="33">
        <f>+I16</f>
        <v>32</v>
      </c>
      <c r="F26" s="35">
        <f>+E26</f>
        <v>32</v>
      </c>
      <c r="G26" s="35" t="s">
        <v>17</v>
      </c>
      <c r="H26" s="35">
        <f>+C26</f>
        <v>68.5</v>
      </c>
      <c r="I26" s="36"/>
      <c r="J26" s="36"/>
      <c r="K26"/>
      <c r="L26"/>
      <c r="M26"/>
      <c r="N26"/>
      <c r="O26"/>
      <c r="P26"/>
      <c r="Q26"/>
      <c r="R26"/>
      <c r="S26" s="10"/>
    </row>
    <row r="27" spans="1:19" ht="16.5" thickBot="1" x14ac:dyDescent="0.35">
      <c r="A27" s="3" t="s">
        <v>20</v>
      </c>
      <c r="B27" s="37"/>
      <c r="C27" s="38">
        <f>+C25/C26</f>
        <v>1.0218978102189782</v>
      </c>
      <c r="D27" s="39"/>
      <c r="E27" s="38">
        <f>+E25/E26</f>
        <v>2.96875</v>
      </c>
      <c r="F27" s="38">
        <f>+F25/F26</f>
        <v>2.1875</v>
      </c>
      <c r="G27" s="39"/>
      <c r="H27" s="38">
        <f>+H25/H26</f>
        <v>1.3868613138686132</v>
      </c>
      <c r="I27" s="36"/>
      <c r="J27" s="36"/>
      <c r="K27"/>
      <c r="L27"/>
      <c r="M27"/>
      <c r="N27"/>
      <c r="O27"/>
      <c r="P27"/>
      <c r="Q27"/>
      <c r="R27"/>
      <c r="S27" s="10"/>
    </row>
    <row r="28" spans="1:19" ht="16.5" thickBot="1" x14ac:dyDescent="0.35">
      <c r="A28" s="3" t="s">
        <v>22</v>
      </c>
      <c r="B28" s="40"/>
      <c r="C28" s="41"/>
      <c r="D28" s="42">
        <v>2</v>
      </c>
      <c r="E28" s="43"/>
      <c r="F28" s="44"/>
      <c r="G28" s="45">
        <v>2</v>
      </c>
      <c r="H28" s="46" t="s">
        <v>23</v>
      </c>
      <c r="K28"/>
      <c r="L28"/>
      <c r="M28"/>
      <c r="N28"/>
      <c r="O28"/>
      <c r="P28"/>
      <c r="Q28"/>
      <c r="R28"/>
      <c r="S28" s="10"/>
    </row>
    <row r="29" spans="1:19" ht="15.75" x14ac:dyDescent="0.3">
      <c r="A29" s="3"/>
      <c r="B29" s="47"/>
      <c r="C29" s="36"/>
      <c r="G29" s="21"/>
      <c r="H29" s="36"/>
      <c r="K29"/>
      <c r="L29"/>
      <c r="M29"/>
      <c r="N29"/>
      <c r="O29"/>
      <c r="P29"/>
      <c r="Q29"/>
      <c r="R29"/>
      <c r="S29" s="10"/>
    </row>
    <row r="30" spans="1:19" ht="15.75" x14ac:dyDescent="0.3">
      <c r="A30" s="31" t="s">
        <v>24</v>
      </c>
      <c r="B30" s="31" t="s">
        <v>100</v>
      </c>
      <c r="D30" s="21" t="s">
        <v>25</v>
      </c>
      <c r="E30" s="48">
        <v>3.7120000000000002</v>
      </c>
      <c r="G30" s="1" t="s">
        <v>26</v>
      </c>
      <c r="H30" s="49">
        <v>0.5</v>
      </c>
      <c r="K30"/>
      <c r="L30"/>
      <c r="M30"/>
      <c r="N30"/>
      <c r="O30"/>
      <c r="P30"/>
      <c r="Q30"/>
      <c r="R30"/>
      <c r="S30" s="10"/>
    </row>
    <row r="31" spans="1:19" ht="15.75" x14ac:dyDescent="0.3">
      <c r="A31" s="3"/>
      <c r="B31" s="3"/>
      <c r="C31" s="3"/>
      <c r="D31" s="50" t="s">
        <v>27</v>
      </c>
      <c r="E31" s="48">
        <f>+H30*E30</f>
        <v>1.8560000000000001</v>
      </c>
      <c r="H31" s="49"/>
      <c r="I31" s="36"/>
      <c r="J31" s="36"/>
      <c r="K31"/>
      <c r="L31"/>
      <c r="M31"/>
      <c r="N31"/>
      <c r="O31"/>
      <c r="P31"/>
      <c r="Q31"/>
      <c r="R31"/>
      <c r="S31" s="10"/>
    </row>
    <row r="32" spans="1:19" ht="15.75" x14ac:dyDescent="0.3">
      <c r="D32" s="50" t="s">
        <v>28</v>
      </c>
      <c r="E32" s="51">
        <f>+E30-E31</f>
        <v>1.8560000000000001</v>
      </c>
      <c r="I32" s="36"/>
      <c r="J32" s="36"/>
      <c r="K32"/>
      <c r="L32"/>
      <c r="M32"/>
      <c r="N32"/>
      <c r="O32"/>
      <c r="P32"/>
      <c r="Q32"/>
      <c r="R32"/>
      <c r="S32" s="10"/>
    </row>
    <row r="33" spans="1:19" ht="15.75" x14ac:dyDescent="0.3">
      <c r="E33" s="47" t="s">
        <v>29</v>
      </c>
      <c r="F33" s="47" t="s">
        <v>30</v>
      </c>
      <c r="G33" s="47" t="s">
        <v>30</v>
      </c>
      <c r="H33" s="47" t="s">
        <v>30</v>
      </c>
      <c r="I33" s="36"/>
      <c r="J33" s="36"/>
      <c r="K33"/>
      <c r="L33"/>
      <c r="M33"/>
      <c r="N33"/>
      <c r="O33"/>
      <c r="P33"/>
      <c r="Q33"/>
      <c r="R33"/>
      <c r="S33" s="10"/>
    </row>
    <row r="34" spans="1:19" ht="15.75" x14ac:dyDescent="0.3">
      <c r="D34" s="21" t="s">
        <v>31</v>
      </c>
      <c r="E34" s="52">
        <f>+E32</f>
        <v>1.8560000000000001</v>
      </c>
      <c r="F34" s="52">
        <v>0</v>
      </c>
      <c r="G34" s="52">
        <v>0</v>
      </c>
      <c r="H34" s="52">
        <v>0</v>
      </c>
      <c r="K34"/>
      <c r="L34"/>
      <c r="M34"/>
      <c r="N34"/>
      <c r="O34"/>
      <c r="P34"/>
      <c r="Q34"/>
      <c r="R34"/>
      <c r="S34" s="10"/>
    </row>
    <row r="35" spans="1:19" ht="15.75" x14ac:dyDescent="0.3">
      <c r="D35" s="21" t="s">
        <v>32</v>
      </c>
      <c r="E35" s="52">
        <f>+E34*1.2</f>
        <v>2.2271999999999998</v>
      </c>
      <c r="F35" s="52">
        <v>0</v>
      </c>
      <c r="G35" s="52">
        <v>0</v>
      </c>
      <c r="H35" s="52">
        <v>0</v>
      </c>
      <c r="K35"/>
      <c r="L35"/>
      <c r="M35"/>
      <c r="N35"/>
      <c r="O35"/>
      <c r="P35"/>
      <c r="Q35"/>
      <c r="R35"/>
      <c r="S35" s="10"/>
    </row>
    <row r="36" spans="1:19" ht="16.5" thickBot="1" x14ac:dyDescent="0.35">
      <c r="A36" s="3"/>
      <c r="G36" s="21"/>
      <c r="K36"/>
      <c r="L36"/>
      <c r="M36"/>
      <c r="N36"/>
      <c r="O36"/>
      <c r="P36"/>
      <c r="Q36"/>
      <c r="R36"/>
      <c r="S36" s="10"/>
    </row>
    <row r="37" spans="1:19" ht="15.75" x14ac:dyDescent="0.3">
      <c r="A37" s="3"/>
      <c r="B37" s="47"/>
      <c r="C37" s="36"/>
      <c r="E37" s="6" t="s">
        <v>33</v>
      </c>
      <c r="F37" s="7" t="s">
        <v>34</v>
      </c>
      <c r="G37" s="7"/>
      <c r="H37" s="8"/>
      <c r="K37"/>
      <c r="L37"/>
      <c r="M37"/>
      <c r="N37"/>
      <c r="O37"/>
      <c r="P37"/>
      <c r="Q37"/>
      <c r="R37"/>
      <c r="S37" s="10"/>
    </row>
    <row r="38" spans="1:19" ht="16.5" thickBot="1" x14ac:dyDescent="0.35">
      <c r="A38" s="4" t="s">
        <v>35</v>
      </c>
      <c r="C38" s="53">
        <v>2</v>
      </c>
      <c r="D38" s="54" t="s">
        <v>36</v>
      </c>
      <c r="E38" s="24"/>
      <c r="F38" s="25" t="s">
        <v>37</v>
      </c>
      <c r="G38" s="25"/>
      <c r="H38" s="26"/>
      <c r="K38"/>
      <c r="L38"/>
      <c r="M38"/>
      <c r="N38"/>
      <c r="O38"/>
      <c r="P38"/>
      <c r="Q38"/>
      <c r="R38"/>
      <c r="S38" s="10"/>
    </row>
    <row r="39" spans="1:19" ht="15.75" x14ac:dyDescent="0.3">
      <c r="A39" s="4"/>
      <c r="C39" s="47"/>
      <c r="D39" s="1" t="s">
        <v>38</v>
      </c>
      <c r="E39" s="3"/>
      <c r="F39" s="3"/>
      <c r="K39"/>
      <c r="L39"/>
      <c r="M39"/>
      <c r="N39"/>
      <c r="O39"/>
      <c r="P39"/>
      <c r="Q39"/>
      <c r="R39"/>
      <c r="S39" s="10"/>
    </row>
    <row r="40" spans="1:19" ht="15.75" x14ac:dyDescent="0.3">
      <c r="A40" s="4" t="s">
        <v>39</v>
      </c>
      <c r="B40" s="5"/>
      <c r="C40" s="55">
        <f>+B48/G17</f>
        <v>500</v>
      </c>
      <c r="D40" s="30">
        <v>400</v>
      </c>
      <c r="F40" s="50" t="s">
        <v>40</v>
      </c>
      <c r="G40" s="29">
        <v>1</v>
      </c>
      <c r="H40" s="3"/>
      <c r="K40"/>
      <c r="L40"/>
      <c r="M40"/>
      <c r="N40"/>
      <c r="O40"/>
      <c r="P40"/>
      <c r="Q40"/>
      <c r="R40"/>
      <c r="S40" s="10"/>
    </row>
    <row r="41" spans="1:19" ht="15.75" x14ac:dyDescent="0.3">
      <c r="A41" s="4" t="s">
        <v>41</v>
      </c>
      <c r="C41" s="40">
        <f>+C40+D40</f>
        <v>900</v>
      </c>
      <c r="F41" s="50" t="s">
        <v>42</v>
      </c>
      <c r="G41" s="29">
        <v>2</v>
      </c>
      <c r="H41" s="3"/>
      <c r="K41"/>
      <c r="L41"/>
      <c r="M41"/>
      <c r="N41"/>
      <c r="O41"/>
      <c r="P41"/>
      <c r="Q41"/>
      <c r="R41"/>
      <c r="S41" s="10"/>
    </row>
    <row r="42" spans="1:19" ht="15.75" x14ac:dyDescent="0.3">
      <c r="A42" s="4" t="s">
        <v>43</v>
      </c>
      <c r="C42" s="40">
        <f>+C41/C38</f>
        <v>450</v>
      </c>
      <c r="F42" s="50" t="s">
        <v>44</v>
      </c>
      <c r="G42" s="29"/>
      <c r="H42" s="3"/>
      <c r="K42"/>
      <c r="L42"/>
      <c r="M42"/>
      <c r="N42"/>
      <c r="O42"/>
      <c r="P42"/>
      <c r="Q42"/>
      <c r="R42"/>
      <c r="S42" s="10"/>
    </row>
    <row r="43" spans="1:19" ht="15.75" x14ac:dyDescent="0.3">
      <c r="A43" s="4" t="s">
        <v>45</v>
      </c>
      <c r="C43" s="47">
        <f>+(C42*C38)*G17</f>
        <v>900</v>
      </c>
      <c r="F43" s="21" t="s">
        <v>46</v>
      </c>
      <c r="G43" s="29">
        <f>+C40/1000</f>
        <v>0.5</v>
      </c>
      <c r="H43" s="3"/>
      <c r="K43"/>
      <c r="L43"/>
      <c r="M43"/>
      <c r="N43"/>
      <c r="O43"/>
      <c r="P43"/>
      <c r="Q43"/>
      <c r="R43"/>
      <c r="S43" s="10"/>
    </row>
    <row r="44" spans="1:19" ht="15.75" x14ac:dyDescent="0.3">
      <c r="A44" s="4"/>
      <c r="C44" s="56"/>
      <c r="F44" s="50" t="s">
        <v>47</v>
      </c>
      <c r="G44" s="53">
        <f>+C41</f>
        <v>900</v>
      </c>
      <c r="H44" s="3"/>
      <c r="K44"/>
      <c r="L44"/>
      <c r="M44"/>
      <c r="N44"/>
      <c r="O44"/>
      <c r="P44"/>
      <c r="Q44"/>
      <c r="R44"/>
      <c r="S44" s="10"/>
    </row>
    <row r="45" spans="1:19" ht="15.75" x14ac:dyDescent="0.3">
      <c r="A45" s="4"/>
      <c r="C45" s="47"/>
      <c r="E45" s="50"/>
      <c r="F45" s="50"/>
      <c r="G45" s="36"/>
      <c r="I45" s="3"/>
      <c r="J45" s="3"/>
      <c r="K45"/>
      <c r="L45"/>
      <c r="M45"/>
      <c r="N45"/>
      <c r="O45"/>
      <c r="P45"/>
      <c r="Q45"/>
      <c r="R45"/>
      <c r="S45" s="10"/>
    </row>
    <row r="46" spans="1:19" ht="15.75" x14ac:dyDescent="0.3">
      <c r="A46" s="4" t="s">
        <v>48</v>
      </c>
      <c r="C46" s="31">
        <f>+C42*C38</f>
        <v>900</v>
      </c>
      <c r="F46" s="50"/>
      <c r="G46" s="36"/>
      <c r="H46" s="3"/>
      <c r="K46"/>
      <c r="L46"/>
      <c r="M46"/>
      <c r="N46"/>
      <c r="O46"/>
      <c r="P46"/>
      <c r="Q46"/>
      <c r="R46"/>
      <c r="S46" s="10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</row>
    <row r="48" spans="1:19" ht="15.75" x14ac:dyDescent="0.3">
      <c r="A48" s="4" t="s">
        <v>49</v>
      </c>
      <c r="B48" s="47">
        <v>500</v>
      </c>
      <c r="C48" s="47"/>
      <c r="D48" s="31" t="s">
        <v>50</v>
      </c>
      <c r="E48" s="31" t="s">
        <v>51</v>
      </c>
      <c r="F48" s="31" t="s">
        <v>52</v>
      </c>
      <c r="G48" s="31" t="s">
        <v>53</v>
      </c>
      <c r="H48" s="31" t="s">
        <v>54</v>
      </c>
      <c r="K48"/>
      <c r="L48"/>
      <c r="M48"/>
      <c r="N48"/>
      <c r="O48"/>
      <c r="P48"/>
      <c r="Q48"/>
      <c r="R48"/>
    </row>
    <row r="49" spans="1:21" ht="15.75" x14ac:dyDescent="0.3">
      <c r="A49" s="57" t="s">
        <v>55</v>
      </c>
      <c r="B49" s="58"/>
      <c r="C49" s="3"/>
      <c r="D49" s="47">
        <f>+D50+D51</f>
        <v>8</v>
      </c>
      <c r="E49" s="47">
        <v>1</v>
      </c>
      <c r="F49" s="47" t="s">
        <v>56</v>
      </c>
      <c r="G49" s="36">
        <v>295</v>
      </c>
      <c r="H49" s="36">
        <f>+(D49*E49)*G49</f>
        <v>2360</v>
      </c>
      <c r="K49"/>
      <c r="L49"/>
      <c r="M49"/>
      <c r="N49"/>
      <c r="O49"/>
      <c r="P49"/>
      <c r="Q49"/>
      <c r="R49"/>
    </row>
    <row r="50" spans="1:21" ht="15.75" x14ac:dyDescent="0.3">
      <c r="A50" s="58" t="s">
        <v>57</v>
      </c>
      <c r="B50" s="59">
        <f>+E34*C42</f>
        <v>835.2</v>
      </c>
      <c r="C50" s="3"/>
      <c r="D50" s="47">
        <v>4</v>
      </c>
      <c r="E50" s="47">
        <v>1</v>
      </c>
      <c r="F50" s="47" t="s">
        <v>58</v>
      </c>
      <c r="G50" s="36">
        <v>140</v>
      </c>
      <c r="H50" s="36">
        <f t="shared" ref="H50:H58" si="0">+(D50*E50)*G50</f>
        <v>560</v>
      </c>
      <c r="K50"/>
      <c r="L50"/>
      <c r="M50"/>
      <c r="N50"/>
      <c r="O50"/>
      <c r="P50"/>
      <c r="Q50"/>
      <c r="R50"/>
    </row>
    <row r="51" spans="1:21" ht="15.75" x14ac:dyDescent="0.3">
      <c r="A51" s="58" t="s">
        <v>10</v>
      </c>
      <c r="B51" s="59">
        <f>+H61</f>
        <v>4490</v>
      </c>
      <c r="C51" s="3"/>
      <c r="D51" s="47">
        <v>4</v>
      </c>
      <c r="E51" s="47">
        <v>1</v>
      </c>
      <c r="F51" s="47" t="s">
        <v>91</v>
      </c>
      <c r="G51" s="36">
        <v>140</v>
      </c>
      <c r="H51" s="36">
        <f t="shared" si="0"/>
        <v>560</v>
      </c>
      <c r="K51"/>
      <c r="L51"/>
      <c r="M51"/>
      <c r="N51"/>
      <c r="O51"/>
      <c r="P51"/>
      <c r="Q51"/>
      <c r="R51"/>
    </row>
    <row r="52" spans="1:21" ht="15.75" x14ac:dyDescent="0.3">
      <c r="A52" s="58"/>
      <c r="B52" s="59"/>
      <c r="C52" s="3"/>
      <c r="D52" s="47">
        <v>0</v>
      </c>
      <c r="E52" s="47">
        <v>0</v>
      </c>
      <c r="F52" s="47" t="s">
        <v>59</v>
      </c>
      <c r="G52" s="36">
        <v>200</v>
      </c>
      <c r="H52" s="36">
        <f t="shared" si="0"/>
        <v>0</v>
      </c>
      <c r="J52" s="36"/>
      <c r="K52"/>
      <c r="L52"/>
      <c r="M52"/>
      <c r="N52"/>
      <c r="O52"/>
      <c r="P52"/>
      <c r="Q52"/>
      <c r="R52"/>
    </row>
    <row r="53" spans="1:21" ht="16.5" x14ac:dyDescent="0.3">
      <c r="A53" s="58" t="s">
        <v>21</v>
      </c>
      <c r="B53" s="59">
        <v>0</v>
      </c>
      <c r="C53" s="3"/>
      <c r="D53" s="47">
        <v>0</v>
      </c>
      <c r="E53" s="47">
        <v>0</v>
      </c>
      <c r="F53" s="47" t="s">
        <v>60</v>
      </c>
      <c r="G53" s="36">
        <v>500</v>
      </c>
      <c r="H53" s="36">
        <f t="shared" si="0"/>
        <v>0</v>
      </c>
      <c r="I53" s="60"/>
      <c r="J53" s="60"/>
      <c r="K53"/>
      <c r="L53"/>
      <c r="M53"/>
      <c r="N53"/>
      <c r="O53"/>
      <c r="P53"/>
      <c r="Q53"/>
      <c r="R53"/>
    </row>
    <row r="54" spans="1:21" ht="15.75" x14ac:dyDescent="0.3">
      <c r="A54" s="61" t="s">
        <v>61</v>
      </c>
      <c r="B54" s="59">
        <f>+((G16*I16)*0.13)*2</f>
        <v>569.92000000000007</v>
      </c>
      <c r="C54" s="3"/>
      <c r="D54" s="47">
        <v>1</v>
      </c>
      <c r="E54" s="47">
        <v>1</v>
      </c>
      <c r="F54" s="47" t="s">
        <v>62</v>
      </c>
      <c r="G54" s="36">
        <v>200</v>
      </c>
      <c r="H54" s="36">
        <f t="shared" si="0"/>
        <v>200</v>
      </c>
      <c r="I54" s="36">
        <f>+(B73/100)*2</f>
        <v>198.21239999999997</v>
      </c>
      <c r="K54"/>
      <c r="L54"/>
      <c r="M54"/>
      <c r="N54"/>
      <c r="O54"/>
      <c r="P54"/>
      <c r="Q54"/>
      <c r="R54"/>
    </row>
    <row r="55" spans="1:21" ht="15.75" x14ac:dyDescent="0.3">
      <c r="A55" s="61" t="s">
        <v>63</v>
      </c>
      <c r="B55" s="59">
        <v>250</v>
      </c>
      <c r="D55" s="47">
        <v>3</v>
      </c>
      <c r="E55" s="47">
        <v>1</v>
      </c>
      <c r="F55" s="47" t="s">
        <v>92</v>
      </c>
      <c r="G55" s="36">
        <v>45</v>
      </c>
      <c r="H55" s="36">
        <f t="shared" si="0"/>
        <v>135</v>
      </c>
      <c r="K55"/>
      <c r="L55"/>
      <c r="M55"/>
      <c r="N55"/>
      <c r="O55"/>
      <c r="P55"/>
      <c r="Q55"/>
      <c r="R55"/>
    </row>
    <row r="56" spans="1:21" ht="15.75" x14ac:dyDescent="0.3">
      <c r="A56" s="61" t="s">
        <v>64</v>
      </c>
      <c r="B56" s="59">
        <v>180</v>
      </c>
      <c r="D56" s="47">
        <v>3</v>
      </c>
      <c r="E56" s="47">
        <v>1</v>
      </c>
      <c r="F56" s="47" t="s">
        <v>93</v>
      </c>
      <c r="G56" s="36">
        <v>135</v>
      </c>
      <c r="H56" s="36">
        <f t="shared" si="0"/>
        <v>405</v>
      </c>
      <c r="K56"/>
      <c r="L56"/>
      <c r="M56"/>
      <c r="N56"/>
      <c r="O56"/>
      <c r="P56"/>
      <c r="Q56"/>
      <c r="R56"/>
    </row>
    <row r="57" spans="1:21" ht="15.75" x14ac:dyDescent="0.3">
      <c r="A57" s="61"/>
      <c r="B57" s="61"/>
      <c r="D57" s="47">
        <v>2</v>
      </c>
      <c r="E57" s="47">
        <v>1</v>
      </c>
      <c r="F57" s="47" t="s">
        <v>97</v>
      </c>
      <c r="G57" s="36">
        <v>135</v>
      </c>
      <c r="H57" s="36">
        <f t="shared" si="0"/>
        <v>270</v>
      </c>
      <c r="K57"/>
      <c r="L57"/>
      <c r="M57"/>
      <c r="N57"/>
      <c r="O57"/>
      <c r="P57"/>
      <c r="Q57"/>
      <c r="R57"/>
    </row>
    <row r="58" spans="1:21" ht="15.75" x14ac:dyDescent="0.3">
      <c r="A58" s="57" t="s">
        <v>65</v>
      </c>
      <c r="B58" s="63">
        <f>SUM(B50:B57)</f>
        <v>6325.12</v>
      </c>
      <c r="C58" s="3"/>
      <c r="D58" s="47">
        <v>0</v>
      </c>
      <c r="E58" s="47">
        <v>0</v>
      </c>
      <c r="F58" s="3" t="s">
        <v>66</v>
      </c>
      <c r="G58" s="36">
        <f>+P50</f>
        <v>0</v>
      </c>
      <c r="H58" s="36">
        <f t="shared" si="0"/>
        <v>0</v>
      </c>
      <c r="K58"/>
      <c r="L58"/>
      <c r="M58"/>
      <c r="N58"/>
      <c r="O58"/>
      <c r="P58"/>
      <c r="Q58"/>
      <c r="R58"/>
      <c r="U58"/>
    </row>
    <row r="59" spans="1:21" ht="15.75" x14ac:dyDescent="0.3">
      <c r="A59" s="64"/>
      <c r="B59" s="65"/>
      <c r="C59" s="3"/>
      <c r="D59" s="47"/>
      <c r="E59" s="47"/>
      <c r="F59" s="3"/>
      <c r="G59" s="3"/>
      <c r="H59" s="36">
        <f>+G59*E59</f>
        <v>0</v>
      </c>
      <c r="K59"/>
      <c r="L59"/>
      <c r="M59"/>
      <c r="N59"/>
      <c r="O59"/>
      <c r="P59"/>
      <c r="Q59"/>
      <c r="R59"/>
      <c r="T59"/>
      <c r="U59"/>
    </row>
    <row r="60" spans="1:21" ht="15.75" x14ac:dyDescent="0.3">
      <c r="A60" s="64"/>
      <c r="B60" s="38">
        <f>+B58/B48</f>
        <v>12.65024</v>
      </c>
      <c r="C60" s="4" t="s">
        <v>67</v>
      </c>
      <c r="D60" s="3"/>
      <c r="E60" s="3"/>
      <c r="F60" s="3"/>
      <c r="G60" s="3"/>
      <c r="K60"/>
      <c r="L60"/>
      <c r="M60"/>
      <c r="N60"/>
      <c r="O60"/>
      <c r="P60"/>
      <c r="Q60"/>
      <c r="R60"/>
      <c r="T60"/>
      <c r="U60"/>
    </row>
    <row r="61" spans="1:21" ht="15.75" x14ac:dyDescent="0.3">
      <c r="A61" s="3"/>
      <c r="B61" s="3"/>
      <c r="D61" s="3"/>
      <c r="E61" s="3"/>
      <c r="F61" s="3"/>
      <c r="G61" s="66" t="s">
        <v>68</v>
      </c>
      <c r="H61" s="38">
        <f>SUM(H49:H60)</f>
        <v>4490</v>
      </c>
      <c r="K61"/>
      <c r="L61"/>
      <c r="M61"/>
      <c r="N61"/>
      <c r="O61"/>
      <c r="P61"/>
      <c r="Q61"/>
      <c r="R61"/>
      <c r="T61"/>
      <c r="U61"/>
    </row>
    <row r="62" spans="1:21" ht="15.75" x14ac:dyDescent="0.3">
      <c r="D62" s="3"/>
      <c r="E62" s="3"/>
      <c r="G62" s="1" t="s">
        <v>69</v>
      </c>
      <c r="H62" s="68">
        <v>1.5</v>
      </c>
      <c r="K62"/>
      <c r="L62"/>
      <c r="M62"/>
      <c r="N62"/>
      <c r="O62"/>
      <c r="P62"/>
      <c r="Q62"/>
      <c r="R62"/>
      <c r="T62"/>
      <c r="U62"/>
    </row>
    <row r="63" spans="1:21" ht="15.75" x14ac:dyDescent="0.3">
      <c r="A63" s="4" t="s">
        <v>70</v>
      </c>
      <c r="B63" s="3"/>
      <c r="C63" s="3"/>
      <c r="E63" s="38">
        <f>+B73/C40</f>
        <v>19.82124</v>
      </c>
      <c r="G63" s="5" t="s">
        <v>71</v>
      </c>
      <c r="H63" s="67">
        <v>1.65</v>
      </c>
      <c r="K63"/>
      <c r="L63"/>
      <c r="M63"/>
      <c r="N63"/>
      <c r="O63"/>
      <c r="P63"/>
      <c r="Q63"/>
      <c r="R63"/>
      <c r="T63"/>
      <c r="U63"/>
    </row>
    <row r="64" spans="1:21" ht="15.75" x14ac:dyDescent="0.3">
      <c r="A64" s="3"/>
      <c r="B64" s="4" t="s">
        <v>72</v>
      </c>
      <c r="C64" s="31" t="s">
        <v>73</v>
      </c>
      <c r="D64" s="3"/>
      <c r="E64" s="3"/>
      <c r="F64" s="3"/>
      <c r="G64" s="1" t="s">
        <v>71</v>
      </c>
      <c r="H64" s="68">
        <v>2</v>
      </c>
      <c r="K64"/>
      <c r="L64"/>
      <c r="M64"/>
      <c r="N64"/>
      <c r="O64"/>
      <c r="P64"/>
      <c r="Q64"/>
      <c r="R64"/>
      <c r="T64"/>
      <c r="U64"/>
    </row>
    <row r="65" spans="1:21" ht="15.75" x14ac:dyDescent="0.3">
      <c r="A65" s="57" t="s">
        <v>19</v>
      </c>
      <c r="B65" s="58"/>
      <c r="C65" s="3"/>
      <c r="D65" s="3">
        <f>+B73*C69</f>
        <v>0</v>
      </c>
      <c r="E65" s="3"/>
      <c r="F65" s="3"/>
      <c r="G65" s="5" t="s">
        <v>74</v>
      </c>
      <c r="H65" s="68">
        <v>2.5</v>
      </c>
      <c r="K65"/>
      <c r="L65"/>
      <c r="M65"/>
      <c r="N65"/>
      <c r="O65"/>
      <c r="P65"/>
      <c r="Q65"/>
      <c r="R65"/>
      <c r="T65"/>
      <c r="U65"/>
    </row>
    <row r="66" spans="1:21" ht="15.75" x14ac:dyDescent="0.3">
      <c r="A66" s="58" t="s">
        <v>57</v>
      </c>
      <c r="B66" s="59">
        <f>+E35*C42</f>
        <v>1002.2399999999999</v>
      </c>
      <c r="C66" s="62"/>
      <c r="K66"/>
      <c r="L66"/>
      <c r="M66"/>
      <c r="N66"/>
      <c r="O66"/>
      <c r="P66"/>
      <c r="Q66"/>
      <c r="R66"/>
      <c r="T66"/>
      <c r="U66"/>
    </row>
    <row r="67" spans="1:21" ht="15.75" x14ac:dyDescent="0.3">
      <c r="A67" s="58" t="s">
        <v>10</v>
      </c>
      <c r="B67" s="59">
        <f>+H61*H63</f>
        <v>7408.5</v>
      </c>
      <c r="C67" s="62"/>
      <c r="K67"/>
      <c r="L67"/>
      <c r="M67"/>
      <c r="N67"/>
      <c r="O67"/>
      <c r="P67"/>
      <c r="Q67"/>
      <c r="R67"/>
      <c r="T67"/>
      <c r="U67"/>
    </row>
    <row r="68" spans="1:21" ht="15.75" x14ac:dyDescent="0.3">
      <c r="A68" s="58" t="str">
        <f>+A53</f>
        <v>Tabla de suaje</v>
      </c>
      <c r="B68" s="59">
        <f>+B53*H62</f>
        <v>0</v>
      </c>
      <c r="C68" s="62"/>
      <c r="K68"/>
      <c r="L68"/>
      <c r="M68"/>
      <c r="N68"/>
      <c r="O68"/>
      <c r="P68"/>
      <c r="Q68"/>
      <c r="R68"/>
      <c r="T68"/>
      <c r="U68"/>
    </row>
    <row r="69" spans="1:21" ht="15.75" x14ac:dyDescent="0.3">
      <c r="A69" s="58" t="str">
        <f>+A54</f>
        <v>Prueba de Color</v>
      </c>
      <c r="B69" s="59">
        <f>+B54*H62</f>
        <v>854.88000000000011</v>
      </c>
      <c r="C69" s="62"/>
      <c r="F69" s="69" t="s">
        <v>75</v>
      </c>
      <c r="G69" s="38">
        <f>+B60</f>
        <v>12.65024</v>
      </c>
      <c r="H69" s="22">
        <f>+G69*B48</f>
        <v>6325.12</v>
      </c>
      <c r="K69"/>
      <c r="L69"/>
      <c r="M69"/>
      <c r="N69"/>
      <c r="O69"/>
      <c r="P69"/>
      <c r="Q69"/>
      <c r="R69"/>
      <c r="T69"/>
      <c r="U69"/>
    </row>
    <row r="70" spans="1:21" ht="15.75" x14ac:dyDescent="0.3">
      <c r="A70" s="58" t="str">
        <f>+A55</f>
        <v>Empaque</v>
      </c>
      <c r="B70" s="59">
        <f>+B55*H62</f>
        <v>375</v>
      </c>
      <c r="C70" s="62"/>
      <c r="F70" s="69" t="s">
        <v>76</v>
      </c>
      <c r="G70" s="38">
        <f>+C73</f>
        <v>19.82124</v>
      </c>
      <c r="H70" s="22">
        <f>+G70*B48</f>
        <v>9910.619999999999</v>
      </c>
      <c r="J70" s="22"/>
      <c r="K70"/>
      <c r="L70"/>
      <c r="M70"/>
      <c r="N70"/>
      <c r="O70"/>
      <c r="P70"/>
      <c r="Q70"/>
      <c r="R70"/>
      <c r="T70"/>
      <c r="U70"/>
    </row>
    <row r="71" spans="1:21" ht="15.75" x14ac:dyDescent="0.3">
      <c r="A71" s="58" t="str">
        <f>+A56</f>
        <v>Mensajeria</v>
      </c>
      <c r="B71" s="59">
        <f>+B56*H62</f>
        <v>270</v>
      </c>
      <c r="C71" s="70"/>
      <c r="F71" s="71" t="s">
        <v>77</v>
      </c>
      <c r="G71" s="72">
        <f>+G70-G69</f>
        <v>7.1709999999999994</v>
      </c>
      <c r="H71" s="22">
        <f>+G71*B48</f>
        <v>3585.4999999999995</v>
      </c>
      <c r="J71" s="22"/>
      <c r="K71"/>
      <c r="L71"/>
      <c r="M71"/>
      <c r="N71"/>
      <c r="O71"/>
      <c r="P71"/>
      <c r="Q71"/>
      <c r="R71"/>
      <c r="T71"/>
      <c r="U71"/>
    </row>
    <row r="72" spans="1:21" ht="15.75" x14ac:dyDescent="0.3">
      <c r="A72" s="58"/>
      <c r="B72" s="59"/>
      <c r="C72" s="70"/>
      <c r="F72" s="73"/>
      <c r="G72" s="74" t="s">
        <v>78</v>
      </c>
      <c r="H72" s="75">
        <f>+(B73/100)*2.5</f>
        <v>247.76549999999997</v>
      </c>
      <c r="J72" s="76"/>
      <c r="K72"/>
      <c r="L72"/>
      <c r="M72"/>
      <c r="N72"/>
      <c r="O72"/>
      <c r="P72"/>
      <c r="Q72"/>
      <c r="R72"/>
      <c r="T72"/>
      <c r="U72"/>
    </row>
    <row r="73" spans="1:21" ht="15.75" x14ac:dyDescent="0.3">
      <c r="A73" s="57" t="s">
        <v>65</v>
      </c>
      <c r="B73" s="63">
        <f>SUM(B65:B72)</f>
        <v>9910.619999999999</v>
      </c>
      <c r="C73" s="72">
        <f>+B73/B48</f>
        <v>19.82124</v>
      </c>
      <c r="D73" s="5"/>
      <c r="F73" s="22"/>
      <c r="U73"/>
    </row>
    <row r="74" spans="1:21" customFormat="1" ht="15" x14ac:dyDescent="0.25"/>
    <row r="75" spans="1:21" x14ac:dyDescent="0.3">
      <c r="B75" s="77"/>
      <c r="C75" s="38"/>
      <c r="D75" s="31"/>
      <c r="E75" s="31"/>
      <c r="F75" s="38"/>
    </row>
    <row r="79" spans="1:21" x14ac:dyDescent="0.3">
      <c r="J79" s="78"/>
    </row>
    <row r="85" spans="10:18" ht="16.5" x14ac:dyDescent="0.3">
      <c r="J85" s="60"/>
      <c r="K85" s="60"/>
      <c r="L85" s="60"/>
      <c r="M85" s="60"/>
      <c r="N85" s="60"/>
      <c r="O85" s="60"/>
      <c r="P85" s="60"/>
      <c r="Q85" s="60"/>
      <c r="R85" s="60"/>
    </row>
    <row r="86" spans="10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10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10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0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zoomScale="80" zoomScaleNormal="80" workbookViewId="0">
      <selection activeCell="C7" sqref="C7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10" width="8.140625" style="1" customWidth="1"/>
    <col min="11" max="11" width="9" style="1" customWidth="1"/>
    <col min="12" max="12" width="10.7109375" style="1" customWidth="1"/>
    <col min="13" max="13" width="9.28515625" style="1" customWidth="1"/>
    <col min="14" max="14" width="11.42578125" style="1"/>
    <col min="15" max="15" width="10.7109375" style="1" customWidth="1"/>
    <col min="16" max="16384" width="11.42578125" style="1"/>
  </cols>
  <sheetData>
    <row r="1" spans="1:21" ht="18.75" x14ac:dyDescent="0.3">
      <c r="F1" s="2"/>
      <c r="L1" s="3"/>
      <c r="M1" s="3"/>
      <c r="N1" s="3"/>
      <c r="O1" s="3"/>
      <c r="P1" s="3"/>
      <c r="Q1" s="3"/>
    </row>
    <row r="2" spans="1:21" ht="15.75" x14ac:dyDescent="0.3">
      <c r="K2"/>
      <c r="L2"/>
      <c r="M2"/>
      <c r="N2"/>
      <c r="O2"/>
      <c r="P2"/>
      <c r="Q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9.5" thickBot="1" x14ac:dyDescent="0.35">
      <c r="A6" s="2" t="s">
        <v>0</v>
      </c>
      <c r="H6" s="79" t="s">
        <v>81</v>
      </c>
      <c r="I6" s="80" t="s">
        <v>1</v>
      </c>
      <c r="J6" s="25"/>
      <c r="K6"/>
      <c r="L6"/>
      <c r="M6"/>
      <c r="N6"/>
      <c r="O6"/>
      <c r="P6"/>
      <c r="Q6"/>
      <c r="R6"/>
      <c r="S6"/>
    </row>
    <row r="7" spans="1:21" ht="15.75" x14ac:dyDescent="0.3">
      <c r="A7" s="5" t="s">
        <v>3</v>
      </c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2</v>
      </c>
      <c r="C9" s="5" t="s">
        <v>83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4</v>
      </c>
      <c r="C11" s="1" t="s">
        <v>84</v>
      </c>
      <c r="G11" s="5" t="s">
        <v>82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G12" s="6"/>
      <c r="H12" s="7"/>
      <c r="I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5</v>
      </c>
      <c r="G13" s="9"/>
      <c r="H13" s="10"/>
      <c r="I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G14" s="9"/>
      <c r="H14" s="10"/>
      <c r="I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6</v>
      </c>
      <c r="C15" s="12" t="s">
        <v>104</v>
      </c>
      <c r="D15" s="13"/>
      <c r="E15" s="13"/>
      <c r="G15" s="14" t="s">
        <v>7</v>
      </c>
      <c r="H15" s="10"/>
      <c r="I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102</v>
      </c>
      <c r="D16" s="13"/>
      <c r="E16" s="13"/>
      <c r="G16" s="16">
        <v>47.5</v>
      </c>
      <c r="H16" s="17" t="s">
        <v>8</v>
      </c>
      <c r="I16" s="18">
        <v>35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103</v>
      </c>
      <c r="D17" s="13"/>
      <c r="E17" s="13"/>
      <c r="G17" s="14">
        <v>2</v>
      </c>
      <c r="H17" s="19" t="s">
        <v>9</v>
      </c>
      <c r="I17" s="11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88</v>
      </c>
      <c r="D18" s="13"/>
      <c r="E18" s="13"/>
      <c r="G18" s="9"/>
      <c r="H18" s="10"/>
      <c r="I18" s="11"/>
      <c r="K18"/>
      <c r="L18"/>
      <c r="M18"/>
      <c r="N18"/>
      <c r="O18"/>
      <c r="P18"/>
      <c r="Q18"/>
      <c r="R18"/>
      <c r="S18"/>
    </row>
    <row r="19" spans="1:19" ht="15.75" x14ac:dyDescent="0.3">
      <c r="C19" s="15" t="s">
        <v>106</v>
      </c>
      <c r="D19" s="13"/>
      <c r="E19" s="13"/>
      <c r="G19" s="16"/>
      <c r="H19" s="10"/>
      <c r="I19" s="18"/>
      <c r="K19"/>
      <c r="L19"/>
      <c r="M19"/>
      <c r="N19"/>
      <c r="O19"/>
      <c r="P19"/>
      <c r="Q19"/>
      <c r="R19"/>
      <c r="S19"/>
    </row>
    <row r="20" spans="1:19" ht="15.75" x14ac:dyDescent="0.3">
      <c r="C20" s="15" t="s">
        <v>105</v>
      </c>
      <c r="D20" s="13"/>
      <c r="E20" s="13"/>
      <c r="G20" s="16">
        <v>34</v>
      </c>
      <c r="H20" s="17" t="s">
        <v>8</v>
      </c>
      <c r="I20" s="18">
        <v>21.6</v>
      </c>
      <c r="K20"/>
      <c r="L20"/>
      <c r="M20"/>
      <c r="N20"/>
      <c r="O20"/>
      <c r="P20"/>
      <c r="Q20"/>
      <c r="R20"/>
      <c r="S20"/>
    </row>
    <row r="21" spans="1:19" ht="15.75" x14ac:dyDescent="0.3">
      <c r="C21" s="15"/>
      <c r="D21" s="13"/>
      <c r="E21" s="13"/>
      <c r="G21" s="14">
        <v>1</v>
      </c>
      <c r="H21" s="19" t="s">
        <v>9</v>
      </c>
      <c r="I21" s="1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5"/>
      <c r="D22" s="13"/>
      <c r="E22" s="13"/>
      <c r="G22" s="24"/>
      <c r="H22" s="25"/>
      <c r="I22" s="26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27" t="s">
        <v>12</v>
      </c>
      <c r="D23" s="5" t="s">
        <v>13</v>
      </c>
      <c r="E23" s="28" t="s">
        <v>14</v>
      </c>
      <c r="F23" s="1" t="s">
        <v>15</v>
      </c>
      <c r="K23"/>
      <c r="L23"/>
      <c r="M23"/>
      <c r="N23"/>
      <c r="O23"/>
      <c r="P23"/>
      <c r="Q23"/>
      <c r="R23"/>
      <c r="S23"/>
    </row>
    <row r="24" spans="1:19" ht="15.75" x14ac:dyDescent="0.3"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16</v>
      </c>
      <c r="C25" s="29">
        <v>70</v>
      </c>
      <c r="D25" s="28" t="s">
        <v>17</v>
      </c>
      <c r="E25" s="30">
        <v>95</v>
      </c>
      <c r="F25" s="31">
        <f>+C25</f>
        <v>70</v>
      </c>
      <c r="G25" s="32" t="s">
        <v>17</v>
      </c>
      <c r="H25" s="32">
        <f>+E25</f>
        <v>95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18</v>
      </c>
      <c r="B26" s="3"/>
      <c r="C26" s="33">
        <f>+G16</f>
        <v>47.5</v>
      </c>
      <c r="D26" s="34" t="s">
        <v>17</v>
      </c>
      <c r="E26" s="33">
        <f>+I16</f>
        <v>35</v>
      </c>
      <c r="F26" s="35">
        <f>+E26</f>
        <v>35</v>
      </c>
      <c r="G26" s="35" t="s">
        <v>17</v>
      </c>
      <c r="H26" s="35">
        <f>+C26</f>
        <v>47.5</v>
      </c>
      <c r="I26" s="36"/>
      <c r="J26" s="3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20</v>
      </c>
      <c r="B27" s="37"/>
      <c r="C27" s="38">
        <f>+C25/C26</f>
        <v>1.4736842105263157</v>
      </c>
      <c r="D27" s="39"/>
      <c r="E27" s="38">
        <f>+E25/E26</f>
        <v>2.7142857142857144</v>
      </c>
      <c r="F27" s="38">
        <f>+F25/F26</f>
        <v>2</v>
      </c>
      <c r="G27" s="39"/>
      <c r="H27" s="38">
        <f>+H25/H26</f>
        <v>2</v>
      </c>
      <c r="I27" s="36"/>
      <c r="J27" s="36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22</v>
      </c>
      <c r="B28" s="40"/>
      <c r="C28" s="41"/>
      <c r="D28" s="42">
        <v>2</v>
      </c>
      <c r="E28" s="43"/>
      <c r="F28" s="44"/>
      <c r="G28" s="45">
        <v>4</v>
      </c>
      <c r="H28" s="46" t="s">
        <v>23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47"/>
      <c r="C29" s="36"/>
      <c r="G29" s="21"/>
      <c r="H29" s="36"/>
      <c r="K29"/>
      <c r="L29"/>
      <c r="M29"/>
      <c r="N29"/>
      <c r="O29"/>
      <c r="P29"/>
      <c r="Q29"/>
      <c r="R29"/>
      <c r="S29"/>
    </row>
    <row r="30" spans="1:19" ht="15.75" x14ac:dyDescent="0.3">
      <c r="A30" s="31" t="s">
        <v>24</v>
      </c>
      <c r="B30" s="31" t="s">
        <v>100</v>
      </c>
      <c r="D30" s="21" t="s">
        <v>25</v>
      </c>
      <c r="E30" s="48">
        <v>3.7120000000000002</v>
      </c>
      <c r="G30" s="1" t="s">
        <v>26</v>
      </c>
      <c r="H30" s="49">
        <v>0.5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50" t="s">
        <v>27</v>
      </c>
      <c r="E31" s="48">
        <f>+H30*E30</f>
        <v>1.8560000000000001</v>
      </c>
      <c r="H31" s="49"/>
      <c r="I31" s="36"/>
      <c r="J31" s="36"/>
      <c r="K31"/>
      <c r="L31"/>
      <c r="M31"/>
      <c r="N31"/>
      <c r="O31"/>
      <c r="P31"/>
      <c r="Q31"/>
      <c r="R31"/>
      <c r="S31"/>
    </row>
    <row r="32" spans="1:19" ht="15.75" x14ac:dyDescent="0.3">
      <c r="D32" s="50" t="s">
        <v>28</v>
      </c>
      <c r="E32" s="51">
        <f>+E30-E31</f>
        <v>1.8560000000000001</v>
      </c>
      <c r="I32" s="36"/>
      <c r="J32" s="36"/>
      <c r="K32"/>
      <c r="L32"/>
      <c r="M32"/>
      <c r="N32"/>
      <c r="O32"/>
      <c r="P32"/>
      <c r="Q32"/>
      <c r="R32"/>
      <c r="S32"/>
    </row>
    <row r="33" spans="1:19" ht="15.75" x14ac:dyDescent="0.3">
      <c r="E33" s="47" t="s">
        <v>29</v>
      </c>
      <c r="F33" s="47" t="s">
        <v>30</v>
      </c>
      <c r="G33" s="47" t="s">
        <v>30</v>
      </c>
      <c r="H33" s="47" t="s">
        <v>30</v>
      </c>
      <c r="I33" s="36"/>
      <c r="J33" s="36"/>
      <c r="K33"/>
      <c r="L33"/>
      <c r="M33"/>
      <c r="N33"/>
      <c r="O33"/>
      <c r="P33"/>
      <c r="Q33"/>
      <c r="R33"/>
      <c r="S33"/>
    </row>
    <row r="34" spans="1:19" ht="15.75" x14ac:dyDescent="0.3">
      <c r="D34" s="21" t="s">
        <v>31</v>
      </c>
      <c r="E34" s="52">
        <f>+E32</f>
        <v>1.8560000000000001</v>
      </c>
      <c r="F34" s="52">
        <v>0</v>
      </c>
      <c r="G34" s="52">
        <v>0</v>
      </c>
      <c r="H34" s="52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21" t="s">
        <v>32</v>
      </c>
      <c r="E35" s="52">
        <f>+E34*1.2</f>
        <v>2.2271999999999998</v>
      </c>
      <c r="F35" s="52">
        <v>0</v>
      </c>
      <c r="G35" s="52">
        <v>0</v>
      </c>
      <c r="H35" s="52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21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47"/>
      <c r="C37" s="36"/>
      <c r="E37" s="6" t="s">
        <v>33</v>
      </c>
      <c r="F37" s="7" t="s">
        <v>34</v>
      </c>
      <c r="G37" s="7"/>
      <c r="H37" s="8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35</v>
      </c>
      <c r="C38" s="53">
        <v>4</v>
      </c>
      <c r="D38" s="54" t="s">
        <v>36</v>
      </c>
      <c r="E38" s="24"/>
      <c r="F38" s="25" t="s">
        <v>37</v>
      </c>
      <c r="G38" s="25"/>
      <c r="H38" s="26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47"/>
      <c r="D39" s="1" t="s">
        <v>38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39</v>
      </c>
      <c r="B40" s="5"/>
      <c r="C40" s="55">
        <f>+B48/G17</f>
        <v>1000</v>
      </c>
      <c r="D40" s="30">
        <v>400</v>
      </c>
      <c r="F40" s="50" t="s">
        <v>40</v>
      </c>
      <c r="G40" s="29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41</v>
      </c>
      <c r="C41" s="40">
        <f>+C40+D40</f>
        <v>1400</v>
      </c>
      <c r="F41" s="50" t="s">
        <v>42</v>
      </c>
      <c r="G41" s="29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43</v>
      </c>
      <c r="C42" s="40">
        <f>+C41/C38</f>
        <v>350</v>
      </c>
      <c r="F42" s="50" t="s">
        <v>44</v>
      </c>
      <c r="G42" s="29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45</v>
      </c>
      <c r="C43" s="47">
        <f>+(C42*C38)*G17</f>
        <v>2800</v>
      </c>
      <c r="F43" s="21" t="s">
        <v>46</v>
      </c>
      <c r="G43" s="29">
        <f>+C40/1000</f>
        <v>1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6"/>
      <c r="F44" s="50" t="s">
        <v>47</v>
      </c>
      <c r="G44" s="53">
        <f>+C41</f>
        <v>1400</v>
      </c>
      <c r="H44" s="3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47"/>
      <c r="E45" s="50"/>
      <c r="F45" s="50"/>
      <c r="G45" s="36"/>
      <c r="I45" s="3"/>
      <c r="J45" s="3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48</v>
      </c>
      <c r="C46" s="31">
        <f>+C42*C38</f>
        <v>1400</v>
      </c>
      <c r="F46" s="50"/>
      <c r="G46" s="36"/>
      <c r="H46" s="3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49</v>
      </c>
      <c r="B48" s="47">
        <v>2000</v>
      </c>
      <c r="C48" s="47"/>
      <c r="D48" s="31" t="s">
        <v>50</v>
      </c>
      <c r="E48" s="31" t="s">
        <v>51</v>
      </c>
      <c r="F48" s="31" t="s">
        <v>52</v>
      </c>
      <c r="G48" s="31" t="s">
        <v>53</v>
      </c>
      <c r="H48" s="31" t="s">
        <v>54</v>
      </c>
      <c r="K48"/>
      <c r="L48"/>
      <c r="M48"/>
      <c r="N48"/>
      <c r="O48"/>
      <c r="P48"/>
      <c r="Q48"/>
      <c r="R48"/>
      <c r="S48"/>
    </row>
    <row r="49" spans="1:21" ht="15.75" x14ac:dyDescent="0.3">
      <c r="A49" s="57" t="s">
        <v>55</v>
      </c>
      <c r="B49" s="58"/>
      <c r="C49" s="3"/>
      <c r="D49" s="47">
        <f>+D50+D51</f>
        <v>8</v>
      </c>
      <c r="E49" s="47">
        <v>1</v>
      </c>
      <c r="F49" s="47" t="s">
        <v>56</v>
      </c>
      <c r="G49" s="36">
        <v>295</v>
      </c>
      <c r="H49" s="36">
        <f>+(D49*E49)*G49</f>
        <v>2360</v>
      </c>
      <c r="K49"/>
      <c r="L49"/>
      <c r="M49"/>
      <c r="N49"/>
      <c r="O49"/>
      <c r="P49"/>
      <c r="Q49"/>
      <c r="R49"/>
      <c r="S49"/>
    </row>
    <row r="50" spans="1:21" ht="15.75" x14ac:dyDescent="0.3">
      <c r="A50" s="58" t="s">
        <v>57</v>
      </c>
      <c r="B50" s="59">
        <f>+E34*C42</f>
        <v>649.6</v>
      </c>
      <c r="C50" s="3"/>
      <c r="D50" s="47">
        <v>4</v>
      </c>
      <c r="E50" s="47">
        <v>1</v>
      </c>
      <c r="F50" s="47" t="s">
        <v>58</v>
      </c>
      <c r="G50" s="36">
        <v>140</v>
      </c>
      <c r="H50" s="36">
        <f t="shared" ref="H50:H58" si="0">+(D50*E50)*G50</f>
        <v>560</v>
      </c>
      <c r="K50"/>
      <c r="L50"/>
      <c r="M50"/>
      <c r="N50"/>
      <c r="O50"/>
      <c r="P50"/>
      <c r="Q50"/>
      <c r="R50"/>
      <c r="S50"/>
    </row>
    <row r="51" spans="1:21" ht="15.75" x14ac:dyDescent="0.3">
      <c r="A51" s="58" t="s">
        <v>10</v>
      </c>
      <c r="B51" s="59">
        <f>+H61</f>
        <v>3950</v>
      </c>
      <c r="C51" s="3"/>
      <c r="D51" s="47">
        <v>4</v>
      </c>
      <c r="E51" s="47">
        <v>1</v>
      </c>
      <c r="F51" s="47" t="s">
        <v>91</v>
      </c>
      <c r="G51" s="36">
        <v>140</v>
      </c>
      <c r="H51" s="36">
        <f t="shared" si="0"/>
        <v>560</v>
      </c>
      <c r="K51"/>
      <c r="L51"/>
      <c r="M51"/>
      <c r="N51"/>
      <c r="O51"/>
      <c r="P51"/>
      <c r="Q51"/>
      <c r="R51"/>
      <c r="S51"/>
    </row>
    <row r="52" spans="1:21" ht="15.75" x14ac:dyDescent="0.3">
      <c r="A52" s="58"/>
      <c r="B52" s="59"/>
      <c r="C52" s="3"/>
      <c r="D52" s="47">
        <v>0</v>
      </c>
      <c r="E52" s="47">
        <v>0</v>
      </c>
      <c r="F52" s="47" t="s">
        <v>59</v>
      </c>
      <c r="G52" s="36">
        <v>200</v>
      </c>
      <c r="H52" s="36">
        <f t="shared" si="0"/>
        <v>0</v>
      </c>
      <c r="J52" s="36"/>
      <c r="K52"/>
      <c r="L52"/>
      <c r="M52"/>
      <c r="N52"/>
      <c r="O52"/>
      <c r="P52"/>
      <c r="Q52"/>
      <c r="R52"/>
      <c r="S52"/>
    </row>
    <row r="53" spans="1:21" ht="16.5" x14ac:dyDescent="0.3">
      <c r="A53" s="58" t="s">
        <v>21</v>
      </c>
      <c r="B53" s="59">
        <v>0</v>
      </c>
      <c r="C53" s="3"/>
      <c r="D53" s="47">
        <v>0</v>
      </c>
      <c r="E53" s="47">
        <v>0</v>
      </c>
      <c r="F53" s="47" t="s">
        <v>60</v>
      </c>
      <c r="G53" s="36">
        <v>500</v>
      </c>
      <c r="H53" s="36">
        <f t="shared" si="0"/>
        <v>0</v>
      </c>
      <c r="I53" s="60"/>
      <c r="J53" s="60"/>
      <c r="K53"/>
      <c r="L53"/>
      <c r="M53"/>
      <c r="N53"/>
      <c r="O53"/>
      <c r="P53"/>
      <c r="Q53"/>
      <c r="R53"/>
      <c r="S53"/>
    </row>
    <row r="54" spans="1:21" ht="15.75" x14ac:dyDescent="0.3">
      <c r="A54" s="61" t="s">
        <v>61</v>
      </c>
      <c r="B54" s="59">
        <f>+((G16*I16)*0.13)*1</f>
        <v>216.125</v>
      </c>
      <c r="C54" s="3"/>
      <c r="D54" s="47">
        <v>1</v>
      </c>
      <c r="E54" s="47">
        <v>1</v>
      </c>
      <c r="F54" s="47" t="s">
        <v>62</v>
      </c>
      <c r="G54" s="36">
        <v>200</v>
      </c>
      <c r="H54" s="36">
        <f t="shared" si="0"/>
        <v>200</v>
      </c>
      <c r="I54" s="36">
        <f>+(B73/100)*2</f>
        <v>166.82415</v>
      </c>
      <c r="K54"/>
      <c r="L54"/>
      <c r="M54"/>
      <c r="N54"/>
      <c r="O54"/>
      <c r="P54"/>
      <c r="Q54"/>
      <c r="R54"/>
      <c r="S54"/>
    </row>
    <row r="55" spans="1:21" ht="15.75" x14ac:dyDescent="0.3">
      <c r="A55" s="61" t="s">
        <v>63</v>
      </c>
      <c r="B55" s="59">
        <v>300</v>
      </c>
      <c r="D55" s="47">
        <v>0</v>
      </c>
      <c r="E55" s="47">
        <v>0</v>
      </c>
      <c r="F55" s="47" t="s">
        <v>92</v>
      </c>
      <c r="G55" s="36">
        <v>45</v>
      </c>
      <c r="H55" s="36">
        <f t="shared" si="0"/>
        <v>0</v>
      </c>
      <c r="K55"/>
      <c r="L55"/>
      <c r="M55"/>
      <c r="N55"/>
      <c r="O55"/>
      <c r="P55"/>
      <c r="Q55"/>
      <c r="R55"/>
      <c r="S55"/>
    </row>
    <row r="56" spans="1:21" ht="15.75" x14ac:dyDescent="0.3">
      <c r="A56" s="61" t="s">
        <v>64</v>
      </c>
      <c r="B56" s="59">
        <v>180</v>
      </c>
      <c r="D56" s="47">
        <v>2</v>
      </c>
      <c r="E56" s="47">
        <v>1</v>
      </c>
      <c r="F56" s="47" t="s">
        <v>93</v>
      </c>
      <c r="G56" s="36">
        <v>135</v>
      </c>
      <c r="H56" s="36">
        <f t="shared" si="0"/>
        <v>270</v>
      </c>
      <c r="K56"/>
      <c r="L56"/>
      <c r="M56"/>
      <c r="N56"/>
      <c r="O56"/>
      <c r="P56"/>
      <c r="Q56"/>
      <c r="R56"/>
      <c r="S56"/>
    </row>
    <row r="57" spans="1:21" ht="15.75" x14ac:dyDescent="0.3">
      <c r="A57" s="61"/>
      <c r="B57" s="61"/>
      <c r="D57" s="47">
        <v>0</v>
      </c>
      <c r="E57" s="47">
        <v>0</v>
      </c>
      <c r="F57" s="47" t="s">
        <v>97</v>
      </c>
      <c r="G57" s="36">
        <v>135</v>
      </c>
      <c r="H57" s="36">
        <f t="shared" si="0"/>
        <v>0</v>
      </c>
      <c r="K57"/>
      <c r="L57"/>
      <c r="M57"/>
      <c r="N57"/>
      <c r="O57"/>
      <c r="P57"/>
      <c r="Q57"/>
      <c r="R57"/>
      <c r="S57"/>
    </row>
    <row r="58" spans="1:21" ht="15.75" x14ac:dyDescent="0.3">
      <c r="A58" s="57" t="s">
        <v>65</v>
      </c>
      <c r="B58" s="63">
        <f>SUM(B50:B57)</f>
        <v>5295.7250000000004</v>
      </c>
      <c r="C58" s="3"/>
      <c r="D58" s="47">
        <v>0</v>
      </c>
      <c r="E58" s="47">
        <v>0</v>
      </c>
      <c r="F58" s="3" t="s">
        <v>66</v>
      </c>
      <c r="G58" s="36">
        <f>+P50</f>
        <v>0</v>
      </c>
      <c r="H58" s="36">
        <f t="shared" si="0"/>
        <v>0</v>
      </c>
      <c r="K58"/>
      <c r="L58"/>
      <c r="M58"/>
      <c r="N58"/>
      <c r="O58"/>
      <c r="P58"/>
      <c r="Q58"/>
      <c r="R58"/>
      <c r="S58"/>
      <c r="U58"/>
    </row>
    <row r="59" spans="1:21" ht="15.75" x14ac:dyDescent="0.3">
      <c r="A59" s="64"/>
      <c r="B59" s="65"/>
      <c r="C59" s="3"/>
      <c r="D59" s="47"/>
      <c r="E59" s="47"/>
      <c r="F59" s="3"/>
      <c r="G59" s="3"/>
      <c r="H59" s="36">
        <f>+G59*E59</f>
        <v>0</v>
      </c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64"/>
      <c r="B60" s="38">
        <f>+B58/B48</f>
        <v>2.6478625</v>
      </c>
      <c r="C60" s="4" t="s">
        <v>67</v>
      </c>
      <c r="D60" s="3"/>
      <c r="E60" s="3"/>
      <c r="F60" s="3"/>
      <c r="G60" s="3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6" t="s">
        <v>68</v>
      </c>
      <c r="H61" s="38">
        <f>SUM(H49:H60)</f>
        <v>3950</v>
      </c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1" t="s">
        <v>69</v>
      </c>
      <c r="H62" s="68">
        <v>1.5</v>
      </c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70</v>
      </c>
      <c r="B63" s="3"/>
      <c r="C63" s="3"/>
      <c r="E63" s="38">
        <f>+B73/C40</f>
        <v>8.3412075000000012</v>
      </c>
      <c r="G63" s="5" t="s">
        <v>71</v>
      </c>
      <c r="H63" s="67">
        <v>1.65</v>
      </c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72</v>
      </c>
      <c r="C64" s="31" t="s">
        <v>73</v>
      </c>
      <c r="D64" s="3"/>
      <c r="E64" s="3"/>
      <c r="F64" s="3"/>
      <c r="G64" s="1" t="s">
        <v>71</v>
      </c>
      <c r="H64" s="68">
        <v>2</v>
      </c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7" t="s">
        <v>19</v>
      </c>
      <c r="B65" s="58"/>
      <c r="C65" s="3"/>
      <c r="D65" s="3">
        <f>+B73*C69</f>
        <v>0</v>
      </c>
      <c r="E65" s="3"/>
      <c r="F65" s="3"/>
      <c r="G65" s="5" t="s">
        <v>74</v>
      </c>
      <c r="H65" s="68">
        <v>2.5</v>
      </c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8" t="s">
        <v>57</v>
      </c>
      <c r="B66" s="59">
        <f>+E35*C42</f>
        <v>779.52</v>
      </c>
      <c r="C66" s="62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8" t="s">
        <v>10</v>
      </c>
      <c r="B67" s="59">
        <f>+H61*H63</f>
        <v>6517.5</v>
      </c>
      <c r="C67" s="62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8" t="str">
        <f>+A53</f>
        <v>Tabla de suaje</v>
      </c>
      <c r="B68" s="59">
        <f>+B53*H62</f>
        <v>0</v>
      </c>
      <c r="C68" s="62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8" t="str">
        <f>+A54</f>
        <v>Prueba de Color</v>
      </c>
      <c r="B69" s="59">
        <f>+B54*H62</f>
        <v>324.1875</v>
      </c>
      <c r="C69" s="62"/>
      <c r="F69" s="69" t="s">
        <v>75</v>
      </c>
      <c r="G69" s="38">
        <f>+B60</f>
        <v>2.6478625</v>
      </c>
      <c r="H69" s="22">
        <f>+G69*B48</f>
        <v>5295.7250000000004</v>
      </c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8" t="str">
        <f>+A55</f>
        <v>Empaque</v>
      </c>
      <c r="B70" s="59">
        <f>+B55*H62</f>
        <v>450</v>
      </c>
      <c r="C70" s="62"/>
      <c r="F70" s="69" t="s">
        <v>76</v>
      </c>
      <c r="G70" s="38">
        <f>+C73</f>
        <v>4.1706037500000006</v>
      </c>
      <c r="H70" s="22">
        <f>+G70*B48</f>
        <v>8341.2075000000004</v>
      </c>
      <c r="J70" s="22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8" t="str">
        <f>+A56</f>
        <v>Mensajeria</v>
      </c>
      <c r="B71" s="59">
        <f>+B56*H62</f>
        <v>270</v>
      </c>
      <c r="C71" s="70"/>
      <c r="F71" s="71" t="s">
        <v>77</v>
      </c>
      <c r="G71" s="72">
        <f>+G70-G69</f>
        <v>1.5227412500000006</v>
      </c>
      <c r="H71" s="22">
        <f>+G71*B48</f>
        <v>3045.482500000001</v>
      </c>
      <c r="J71" s="22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8"/>
      <c r="B72" s="59"/>
      <c r="C72" s="70"/>
      <c r="F72" s="73"/>
      <c r="G72" s="74" t="s">
        <v>78</v>
      </c>
      <c r="H72" s="75">
        <f>+(B73/100)*2.5</f>
        <v>208.53018750000001</v>
      </c>
      <c r="J72" s="76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A73" s="57" t="s">
        <v>65</v>
      </c>
      <c r="B73" s="63">
        <f>SUM(B65:B72)</f>
        <v>8341.2075000000004</v>
      </c>
      <c r="C73" s="72">
        <f>+B73/B48</f>
        <v>4.1706037500000006</v>
      </c>
      <c r="D73" s="5"/>
      <c r="F73" s="22"/>
      <c r="K73"/>
      <c r="L73"/>
      <c r="M73"/>
      <c r="N73"/>
      <c r="O73"/>
      <c r="P73"/>
      <c r="Q73"/>
      <c r="R73"/>
      <c r="S73"/>
      <c r="U73"/>
    </row>
    <row r="74" spans="1:21" customFormat="1" ht="15" x14ac:dyDescent="0.25"/>
    <row r="75" spans="1:21" x14ac:dyDescent="0.3">
      <c r="B75" s="77"/>
      <c r="C75" s="38"/>
      <c r="D75" s="31"/>
      <c r="E75" s="31"/>
      <c r="F75" s="38"/>
    </row>
    <row r="79" spans="1:21" x14ac:dyDescent="0.3">
      <c r="J79" s="78"/>
    </row>
    <row r="85" spans="10:18" ht="16.5" x14ac:dyDescent="0.3">
      <c r="J85" s="60"/>
      <c r="K85" s="60"/>
      <c r="L85" s="60"/>
      <c r="M85" s="60"/>
      <c r="N85" s="60"/>
      <c r="O85" s="60"/>
      <c r="P85" s="60"/>
      <c r="Q85" s="60"/>
      <c r="R85" s="60"/>
    </row>
    <row r="86" spans="10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10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10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0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</sheetData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Folleto Protocolo Gral 500</vt:lpstr>
      <vt:lpstr>Guía Censo 500</vt:lpstr>
      <vt:lpstr>Guía Lineamientos Gral 500 </vt:lpstr>
      <vt:lpstr>Triptico 2000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2016-11-18T20:02:16Z</cp:lastPrinted>
  <dcterms:created xsi:type="dcterms:W3CDTF">2016-10-19T14:48:55Z</dcterms:created>
  <dcterms:modified xsi:type="dcterms:W3CDTF">2016-12-15T20:51:23Z</dcterms:modified>
</cp:coreProperties>
</file>